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280" tabRatio="892" activeTab="2"/>
  </bookViews>
  <sheets>
    <sheet name="Numero de Muestras" sheetId="1" r:id="rId1"/>
    <sheet name="Registro de Viviendas" sheetId="2" r:id="rId2"/>
    <sheet name="Generacion percapita" sheetId="3" r:id="rId3"/>
    <sheet name="Densidad" sheetId="4" r:id="rId4"/>
    <sheet name="Composicion" sheetId="5" r:id="rId5"/>
    <sheet name="Grafico" sheetId="6" r:id="rId6"/>
  </sheets>
  <definedNames>
    <definedName name="_xlnm.Print_Area" localSheetId="3">'Densidad'!#REF!</definedName>
    <definedName name="_xlnm.Print_Area" localSheetId="2">'Generacion percapita'!$A$1:$S$409</definedName>
    <definedName name="_xlnm.Print_Titles" localSheetId="1">'Registro de Viviendas'!$1:$3</definedName>
  </definedNames>
  <calcPr fullCalcOnLoad="1"/>
</workbook>
</file>

<file path=xl/sharedStrings.xml><?xml version="1.0" encoding="utf-8"?>
<sst xmlns="http://schemas.openxmlformats.org/spreadsheetml/2006/main" count="731" uniqueCount="338">
  <si>
    <t>Nº</t>
  </si>
  <si>
    <t xml:space="preserve">Codigo </t>
  </si>
  <si>
    <t xml:space="preserve">Direccion </t>
  </si>
  <si>
    <t>Nº Habt</t>
  </si>
  <si>
    <t xml:space="preserve">Nombre y Apellido </t>
  </si>
  <si>
    <t>Materia Organica</t>
  </si>
  <si>
    <t>Cartón</t>
  </si>
  <si>
    <t>Pilas y baterias</t>
  </si>
  <si>
    <t xml:space="preserve">MATERIALES 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</si>
  <si>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</si>
  <si>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</si>
  <si>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</si>
  <si>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</si>
  <si>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</si>
  <si>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</si>
  <si>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</si>
  <si>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</si>
  <si>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Código</t>
  </si>
  <si>
    <t xml:space="preserve">REGISTRO DE VIVIENDAS </t>
  </si>
  <si>
    <t>kg/hab/día</t>
  </si>
  <si>
    <t>GPC dia 1</t>
  </si>
  <si>
    <t>GPC dia 2</t>
  </si>
  <si>
    <t>GPC dia 3</t>
  </si>
  <si>
    <t>GPC dia 4</t>
  </si>
  <si>
    <t>GPC dia 5</t>
  </si>
  <si>
    <t>GPC dia 6</t>
  </si>
  <si>
    <t>GPC dia 7</t>
  </si>
  <si>
    <t>GPC dia 8</t>
  </si>
  <si>
    <t>CODIGO DE</t>
  </si>
  <si>
    <t>VIVIENDA</t>
  </si>
  <si>
    <t>GPC</t>
  </si>
  <si>
    <t xml:space="preserve">PROMEDIO </t>
  </si>
  <si>
    <t>x</t>
  </si>
  <si>
    <t xml:space="preserve">Peso del cilindro </t>
  </si>
  <si>
    <t xml:space="preserve">Altura del cilindro </t>
  </si>
  <si>
    <t>Diámetro x  (A + B)/2</t>
  </si>
  <si>
    <t>Diámetro &gt;  (A)</t>
  </si>
  <si>
    <t>Diámetro &lt; (B)</t>
  </si>
  <si>
    <t xml:space="preserve">Distrito </t>
  </si>
  <si>
    <t xml:space="preserve">(kg/hab-día) </t>
  </si>
  <si>
    <t>Datos:</t>
  </si>
  <si>
    <t>muestra de las viviendas</t>
  </si>
  <si>
    <t>n=</t>
  </si>
  <si>
    <t>N=</t>
  </si>
  <si>
    <t>total de viviendas</t>
  </si>
  <si>
    <t>Z=</t>
  </si>
  <si>
    <t>nivel de confianza 95%=1.96</t>
  </si>
  <si>
    <t>σ=</t>
  </si>
  <si>
    <t>desviación estandar</t>
  </si>
  <si>
    <t>E=</t>
  </si>
  <si>
    <t>error permisible</t>
  </si>
  <si>
    <t>viviendas</t>
  </si>
  <si>
    <t>kg/hab./día</t>
  </si>
  <si>
    <t>+</t>
  </si>
  <si>
    <t>=</t>
  </si>
  <si>
    <t>kg</t>
  </si>
  <si>
    <t>m</t>
  </si>
  <si>
    <t>Dia 1</t>
  </si>
  <si>
    <t>Peso</t>
  </si>
  <si>
    <t>Densidad</t>
  </si>
  <si>
    <t xml:space="preserve">Volumen del cilindro </t>
  </si>
  <si>
    <t>Cilindro</t>
  </si>
  <si>
    <r>
      <t>m</t>
    </r>
    <r>
      <rPr>
        <vertAlign val="superscript"/>
        <sz val="10"/>
        <rFont val="Arial"/>
        <family val="2"/>
      </rPr>
      <t>3</t>
    </r>
  </si>
  <si>
    <t>Dia 2</t>
  </si>
  <si>
    <t>Dia 3</t>
  </si>
  <si>
    <t>Dia 4</t>
  </si>
  <si>
    <t>Dia 5</t>
  </si>
  <si>
    <t>Dia 6</t>
  </si>
  <si>
    <t>Dia 7</t>
  </si>
  <si>
    <t>Vidrio</t>
  </si>
  <si>
    <t>Promedio</t>
  </si>
  <si>
    <t>%</t>
  </si>
  <si>
    <t xml:space="preserve">Papel </t>
  </si>
  <si>
    <t>Peso (Kg.)</t>
  </si>
  <si>
    <t>Varianza=</t>
  </si>
  <si>
    <t>Desviación Estándar=</t>
  </si>
  <si>
    <t>Nº Hab.</t>
  </si>
  <si>
    <t xml:space="preserve">Nota: Se descarta los valores de la muestra del primer día, debido a que la duración del almacenamiento para esa muestra era desconocida. </t>
  </si>
  <si>
    <t>* Se eliminaron 3 viviendas por que durante el desarrollo del estudio no colaboraron</t>
  </si>
  <si>
    <t>Promedio=</t>
  </si>
  <si>
    <t xml:space="preserve">Promedio </t>
  </si>
  <si>
    <t>Desviación estandar</t>
  </si>
  <si>
    <t>Zc&gt;1.96 la observación es rechazada</t>
  </si>
  <si>
    <t xml:space="preserve">          Promedio de la vivienda</t>
  </si>
  <si>
    <t>Cod. Vivienda</t>
  </si>
  <si>
    <t>Promedio GPC</t>
  </si>
  <si>
    <t>Zc</t>
  </si>
  <si>
    <t xml:space="preserve">      Observaciones rechazadas</t>
  </si>
  <si>
    <t xml:space="preserve">REGISTRO DE LA DENSIDAD DIARIA DE RESIDUOS SÓLIDOS </t>
  </si>
  <si>
    <t>Datos de Densidad de Residuos Sólidos</t>
  </si>
  <si>
    <t>DETERMINACIÓN DEL NÚMERO DE MUESTRA</t>
  </si>
  <si>
    <t>Se aplica la siguiente fórmula para determinar el número de muestra</t>
  </si>
  <si>
    <t xml:space="preserve">ESTUDIO DE GENERACIÓN Y CARACTERIZACIÓN DE RESIDUOS SÓLIDOS DOMICILIARIOS </t>
  </si>
  <si>
    <t>Determinación de la Generación Per Cápita de Residuos sólidos</t>
  </si>
  <si>
    <t>Se realiza el registro diario de la generación de residuos sólidos</t>
  </si>
  <si>
    <t xml:space="preserve">REGISTRO DIARIO DE LA GENERACIÓN DE RESIDUOS SÓLIDOS </t>
  </si>
  <si>
    <t>Se promedia la generación per cápita de cada vivienda para obtener la generación per cápita del total de la muestra</t>
  </si>
  <si>
    <t>GENERACIÓN PER CÁPITA DE RESIDUOS SÓLIDOS</t>
  </si>
  <si>
    <t>CÓDIGO DE</t>
  </si>
  <si>
    <t>Paso 1:</t>
  </si>
  <si>
    <t>Paso 2:</t>
  </si>
  <si>
    <t>Paso 3:</t>
  </si>
  <si>
    <t>Se realiza la validación de la muestra</t>
  </si>
  <si>
    <t>3.1.-  Se ordena los valores obtenidos de menor a mayor</t>
  </si>
  <si>
    <t>Paso 4:</t>
  </si>
  <si>
    <t>Recálculo para obtener la generación per cápita eliminando las observaciones sospechosas</t>
  </si>
  <si>
    <t>5.-</t>
  </si>
  <si>
    <t>Validación de la muestra</t>
  </si>
  <si>
    <t>REGISTRO DE PESOS POR COMPONENTES DE RESIDUOS SÓLIDOS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</si>
  <si>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</si>
  <si>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</si>
  <si>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</si>
  <si>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</si>
  <si>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</si>
  <si>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</si>
  <si>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</si>
  <si>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</si>
  <si>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Madera, follaje</t>
  </si>
  <si>
    <t>Plástico PET</t>
  </si>
  <si>
    <t>Plástico duro</t>
  </si>
  <si>
    <t>Bolsas</t>
  </si>
  <si>
    <t>Tecnopor y similares</t>
  </si>
  <si>
    <t xml:space="preserve">Telas, textiles </t>
  </si>
  <si>
    <t>Caucho, cuero, jebe</t>
  </si>
  <si>
    <t>Restos de medicina, focos, etc</t>
  </si>
  <si>
    <t>Residuos inertes</t>
  </si>
  <si>
    <t>Otros (ceniza, porcelana)</t>
  </si>
  <si>
    <t>n =</t>
  </si>
  <si>
    <t>Se obtienen 60 viviendas.</t>
  </si>
  <si>
    <t>Considerando una muestra de contingencia es:</t>
  </si>
  <si>
    <t>% contingencia=</t>
  </si>
  <si>
    <t>Se obtuvo una muestra de contingencia de 12 viviendas adicionales.</t>
  </si>
  <si>
    <r>
      <rPr>
        <b/>
        <sz val="11"/>
        <rFont val="Arial"/>
        <family val="2"/>
      </rPr>
      <t>n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total</t>
    </r>
    <r>
      <rPr>
        <b/>
        <sz val="10"/>
        <rFont val="Arial"/>
        <family val="2"/>
      </rPr>
      <t xml:space="preserve"> =</t>
    </r>
  </si>
  <si>
    <t>Datos del Distrito de Buena Esperanza:</t>
  </si>
  <si>
    <t>3.2.- Se determina el intervalo de sospecha con la fórmula que se indica a continuación:</t>
  </si>
  <si>
    <t>Tener en cuenta que:</t>
  </si>
  <si>
    <t>Generación de Residuos Sólidos  Domésticos</t>
  </si>
  <si>
    <t>Generación Per Cápita</t>
  </si>
  <si>
    <t>Población Total (Habitantes)</t>
  </si>
  <si>
    <t>Año 2012</t>
  </si>
  <si>
    <t>N°</t>
  </si>
  <si>
    <t>V - 001</t>
  </si>
  <si>
    <t>V - 002</t>
  </si>
  <si>
    <t>V - 003</t>
  </si>
  <si>
    <t>V - 004</t>
  </si>
  <si>
    <t>V - 005</t>
  </si>
  <si>
    <t>V - 006</t>
  </si>
  <si>
    <t>V - 007</t>
  </si>
  <si>
    <t>V - 008</t>
  </si>
  <si>
    <t>V - 009</t>
  </si>
  <si>
    <t>V - 010</t>
  </si>
  <si>
    <t>V - 011</t>
  </si>
  <si>
    <t>V - 012</t>
  </si>
  <si>
    <t>V - 013</t>
  </si>
  <si>
    <t>V - 014</t>
  </si>
  <si>
    <t>V - 015</t>
  </si>
  <si>
    <t>V - 016</t>
  </si>
  <si>
    <t>V - 017</t>
  </si>
  <si>
    <t>V - 018</t>
  </si>
  <si>
    <t>V - 019</t>
  </si>
  <si>
    <t>V - 020</t>
  </si>
  <si>
    <t>V - 021</t>
  </si>
  <si>
    <t>V - 022</t>
  </si>
  <si>
    <t>V - 023</t>
  </si>
  <si>
    <t>V - 024</t>
  </si>
  <si>
    <t>V - 025</t>
  </si>
  <si>
    <t>V - 026</t>
  </si>
  <si>
    <t>V - 027</t>
  </si>
  <si>
    <t>V - 028</t>
  </si>
  <si>
    <t>V - 029</t>
  </si>
  <si>
    <t>V - 030</t>
  </si>
  <si>
    <t>V - 031</t>
  </si>
  <si>
    <t>V - 032</t>
  </si>
  <si>
    <t>V - 033</t>
  </si>
  <si>
    <t>V - 034</t>
  </si>
  <si>
    <t>V - 035</t>
  </si>
  <si>
    <t>V - 036</t>
  </si>
  <si>
    <t>V - 037</t>
  </si>
  <si>
    <t>V - 038</t>
  </si>
  <si>
    <t>V - 039</t>
  </si>
  <si>
    <t>V - 040</t>
  </si>
  <si>
    <t>V - 041</t>
  </si>
  <si>
    <t>V - 042</t>
  </si>
  <si>
    <t>V - 043</t>
  </si>
  <si>
    <t>V - 044</t>
  </si>
  <si>
    <t>V - 045</t>
  </si>
  <si>
    <t>V - 046</t>
  </si>
  <si>
    <t>V - 047</t>
  </si>
  <si>
    <t>V - 048</t>
  </si>
  <si>
    <t>V - 049</t>
  </si>
  <si>
    <t>V - 050</t>
  </si>
  <si>
    <t>V - 051</t>
  </si>
  <si>
    <t>V - 052</t>
  </si>
  <si>
    <t>V - 053</t>
  </si>
  <si>
    <t>V - 054</t>
  </si>
  <si>
    <t>V - 055</t>
  </si>
  <si>
    <t>V - 056</t>
  </si>
  <si>
    <t>V - 057</t>
  </si>
  <si>
    <t>V - 058</t>
  </si>
  <si>
    <t>V - 059</t>
  </si>
  <si>
    <t>V - 060</t>
  </si>
  <si>
    <t>V - 061</t>
  </si>
  <si>
    <t>V - 062</t>
  </si>
  <si>
    <t>V - 063</t>
  </si>
  <si>
    <t>V - 064</t>
  </si>
  <si>
    <t>V - 065</t>
  </si>
  <si>
    <t>V - 066</t>
  </si>
  <si>
    <t>V - 067</t>
  </si>
  <si>
    <t>V - 068</t>
  </si>
  <si>
    <t>V - 069</t>
  </si>
  <si>
    <t>V - 070</t>
  </si>
  <si>
    <t>V - 071</t>
  </si>
  <si>
    <t>V - 072</t>
  </si>
  <si>
    <t>V - 073</t>
  </si>
  <si>
    <t>V - 074</t>
  </si>
  <si>
    <t>V - 075</t>
  </si>
  <si>
    <t>V - 076</t>
  </si>
  <si>
    <t>V - 077</t>
  </si>
  <si>
    <t>V - 078</t>
  </si>
  <si>
    <t>V - 079</t>
  </si>
  <si>
    <t>V - 080</t>
  </si>
  <si>
    <t>JR     CUZCO Y RAYMONDI</t>
  </si>
  <si>
    <t>JR     RAYMONDI</t>
  </si>
  <si>
    <t>JR.    RAYMONDI</t>
  </si>
  <si>
    <t>AV    CAMPANARIO</t>
  </si>
  <si>
    <t>JR     AYACUCHO</t>
  </si>
  <si>
    <t>JR     GRAU</t>
  </si>
  <si>
    <t>JR     A&lt;YACUCHO</t>
  </si>
  <si>
    <t xml:space="preserve">JR     AYACUCHO </t>
  </si>
  <si>
    <t>JR    AYACUCHO</t>
  </si>
  <si>
    <t>JR    CUZCO</t>
  </si>
  <si>
    <t>AV    MARTINELLI</t>
  </si>
  <si>
    <t xml:space="preserve">AV    MARTINELLI </t>
  </si>
  <si>
    <t>AV   FERNANDO BELAUNDE T</t>
  </si>
  <si>
    <t xml:space="preserve">AV   FERNANDO BELAUNDE T    </t>
  </si>
  <si>
    <t xml:space="preserve">AV   ANDAHUAYLAS    </t>
  </si>
  <si>
    <t>AV   ANDAHUYLAS</t>
  </si>
  <si>
    <t>JR   COTABAMBAS</t>
  </si>
  <si>
    <t>AV   GRAU</t>
  </si>
  <si>
    <t>JR   GRAU</t>
  </si>
  <si>
    <t>HILDA CABEZAS MOSCOSO</t>
  </si>
  <si>
    <t>MARGARITA QUISPE JORIMANIA</t>
  </si>
  <si>
    <t>MARIO ESCALANTE PRADO</t>
  </si>
  <si>
    <t>JUAN CACERES NAVARRO</t>
  </si>
  <si>
    <t>SOFIA YAURI GUTIERREZ</t>
  </si>
  <si>
    <t>INES SULCA SARATE</t>
  </si>
  <si>
    <t>RENE ZARATE LLANTIRHUAY</t>
  </si>
  <si>
    <t>JORGE ZARATE LLANTIRHUAY</t>
  </si>
  <si>
    <t>RAQUEL GAMBOA CRUZ</t>
  </si>
  <si>
    <t>PEDRO RIVAS SANCHEZ</t>
  </si>
  <si>
    <t>YAJAYRA AYALA ALTAMIRANO</t>
  </si>
  <si>
    <t>ALFREDO ESPINOZA RAMIREZ</t>
  </si>
  <si>
    <t>DELIA JAUREGUI ALARCON</t>
  </si>
  <si>
    <t>ZENAIDA ACOSTA NAVARRO</t>
  </si>
  <si>
    <t>AGUSTIN PILLACA CARBAJAL</t>
  </si>
  <si>
    <t>REYNA R. CABRERA MEDINA</t>
  </si>
  <si>
    <t>FELIX GUTIERREZ   RAMIREZ</t>
  </si>
  <si>
    <t>PEDRO V ALCARRAZ LOBATON</t>
  </si>
  <si>
    <t>VALENTINA AREVALO VELAZQUE</t>
  </si>
  <si>
    <t>LUQUE RIVERA PELAYO</t>
  </si>
  <si>
    <t>REINA LOBATON PILLACA</t>
  </si>
  <si>
    <t>CARMELA DIAZ MARTINEZ</t>
  </si>
  <si>
    <t>JUAN QUINTANILLA RAMIREZ</t>
  </si>
  <si>
    <t>AYELA TUCTO TINEO</t>
  </si>
  <si>
    <t>MERCEDEZ LOAYZA ZARATE</t>
  </si>
  <si>
    <t>YOBANA GAMBOA</t>
  </si>
  <si>
    <t>ROXANA POMASONCCO ROBLES</t>
  </si>
  <si>
    <t>MARINA REMON ACHA</t>
  </si>
  <si>
    <t>JOSEFINA CARBAJAL JAUREGUI</t>
  </si>
  <si>
    <t>OLGA MOROTE LEON</t>
  </si>
  <si>
    <t>FREDI RAMIREZ FLORES</t>
  </si>
  <si>
    <t>SILVER ALFARO VILLANO</t>
  </si>
  <si>
    <t>FORTUNATA MONSON SALCEDO</t>
  </si>
  <si>
    <t>FORTUNATO ZEDANO AMBIA</t>
  </si>
  <si>
    <t>ELISA TORRES VILLAGARAY</t>
  </si>
  <si>
    <t>JIMORI TORRES TAYPE</t>
  </si>
  <si>
    <t>YUCCY LLOCCLLA PALACIOS</t>
  </si>
  <si>
    <t>GRACIELA HUAMAN BLAS</t>
  </si>
  <si>
    <t>ERICA PAREDES GUTIERREZ</t>
  </si>
  <si>
    <t>FELICITAS PALOMINO LOAYZA</t>
  </si>
  <si>
    <t>LEONOR JORIMANIA PILLACA</t>
  </si>
  <si>
    <t>RICARDO MONTESINOS CHIPANA</t>
  </si>
  <si>
    <t>ODILIA HUAMAN HUAYHUA</t>
  </si>
  <si>
    <t>JUANA PILLACA RAMIREZ</t>
  </si>
  <si>
    <t>REBECA SANEZ PALACIOS</t>
  </si>
  <si>
    <t>CLOTILDE LUIS MANUEL</t>
  </si>
  <si>
    <t>AURORA CACERES DOMINGUEZ</t>
  </si>
  <si>
    <t>SARAGOSA VILLANUEVA  CH</t>
  </si>
  <si>
    <t>DOLI DAVILA VASQUEZ</t>
  </si>
  <si>
    <t>EULOGIO SILVERA ZEVALLOS</t>
  </si>
  <si>
    <t>SANTIAGO RAMIREZ ROJAS</t>
  </si>
  <si>
    <t>AIDE SARZO AQUISE</t>
  </si>
  <si>
    <t>LILIAN GUTIERREZ ORE</t>
  </si>
  <si>
    <t>ROBERT  TALAVERANO  P</t>
  </si>
  <si>
    <t>YAMANDU PALOMINO CORDOVA</t>
  </si>
  <si>
    <t>CLOTILDE ALTAMIRANO MEDINA</t>
  </si>
  <si>
    <t>SABINA SALINAS DE PILLACA</t>
  </si>
  <si>
    <t>JUANA URRUTIA CARDOSO</t>
  </si>
  <si>
    <t>ROSA ESPINOZA ALARCON</t>
  </si>
  <si>
    <t>EDITH HUARACA PILLACA</t>
  </si>
  <si>
    <t>RAUL CHOQUE QUISPE</t>
  </si>
  <si>
    <t>VILMA TOLEDO REYES</t>
  </si>
  <si>
    <t>JHON SAAVEDRA BONES</t>
  </si>
  <si>
    <t>MARIA FERNANDEZ ALARCON</t>
  </si>
  <si>
    <t>ENMA OLANO GAMONAL</t>
  </si>
  <si>
    <t xml:space="preserve">ANGELICA PILLACA BARRETO </t>
  </si>
  <si>
    <t>SINFOROSA VILLAGARAY JORIM.</t>
  </si>
  <si>
    <t>RILDO SORIA VALENZUELA</t>
  </si>
  <si>
    <t>JOSE MEDINA RAMIREZ</t>
  </si>
  <si>
    <t>IRMA ARCE DE SAN MARTIN</t>
  </si>
  <si>
    <t>SALOME GONZALES ZAMORA</t>
  </si>
  <si>
    <t>TEODORO PACHECO CARBAJAL</t>
  </si>
  <si>
    <t>CLAUDIA MEDINA CACERES</t>
  </si>
  <si>
    <t>LISBETH SULCA QUISPE</t>
  </si>
  <si>
    <t>MARTHA SALAZAR PALMA</t>
  </si>
  <si>
    <t>MADAIN PILLACA ZAMORA</t>
  </si>
  <si>
    <t>RAFAEL MEDINA PACHECO</t>
  </si>
  <si>
    <t>EDELVINA AREVALO DE VARGAS</t>
  </si>
  <si>
    <t>EDISON GUTIERREZ NAJARRO</t>
  </si>
  <si>
    <t>SIMON DIAS HUARHUACHI</t>
  </si>
  <si>
    <t>La muestra queda validada debido a que se trabajo con 80 viviendas y la muestra resultante es 79</t>
  </si>
  <si>
    <t>Chincheros</t>
  </si>
  <si>
    <t>Tetrapak</t>
  </si>
  <si>
    <t xml:space="preserve">Metales </t>
  </si>
  <si>
    <t>Residuos sanitarios</t>
  </si>
  <si>
    <t>Peso
kg</t>
  </si>
  <si>
    <t>Volumen
M3</t>
  </si>
  <si>
    <t>Densida
Kg/m3</t>
  </si>
  <si>
    <t>Jueves</t>
  </si>
  <si>
    <t>Dia 0</t>
  </si>
  <si>
    <t>Viernes</t>
  </si>
  <si>
    <t>Sábado</t>
  </si>
  <si>
    <t>Domingo</t>
  </si>
  <si>
    <t>Lunes</t>
  </si>
  <si>
    <t>Martes</t>
  </si>
  <si>
    <t>Miércoles</t>
  </si>
  <si>
    <t>PROMEDIO</t>
  </si>
  <si>
    <t>(Kg/día)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</si>
</sst>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_-* #,##0.00\ _€_-;\-* #,##0.00\ _€_-;_-* &quot;-&quot;??\ _€_-;_-@_-"/>
    <numFmt numFmtId="171" formatCode="0.000"/>
    <numFmt numFmtId="172" formatCode="0.0"/>
    <numFmt numFmtId="173" formatCode="0.000000"/>
    <numFmt numFmtId="174" formatCode="0.0000000000"/>
    <numFmt numFmtId="175" formatCode="0.0000"/>
    <numFmt numFmtId="176" formatCode="0.00000"/>
    <numFmt numFmtId="177" formatCode="0.0000000"/>
    <numFmt numFmtId="178" formatCode="0.00000000"/>
    <numFmt numFmtId="179" formatCode="0.000000000"/>
    <numFmt numFmtId="180" formatCode="0.00000000000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17"/>
      <name val="Arial"/>
      <family val="2"/>
    </font>
    <font>
      <i/>
      <u val="single"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.25"/>
      <color indexed="8"/>
      <name val="Arial"/>
      <family val="0"/>
    </font>
    <font>
      <sz val="7.35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medium"/>
      <bottom style="medium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4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4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45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8" fillId="31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4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4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39" borderId="0" applyNumberFormat="0" applyBorder="0" applyAlignment="0" applyProtection="0"/>
    <xf numFmtId="0" fontId="51" fillId="40" borderId="1" applyNumberFormat="0" applyAlignment="0" applyProtection="0"/>
    <xf numFmtId="0" fontId="52" fillId="41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43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0" xfId="79" applyNumberFormat="1" applyFont="1" applyBorder="1" applyAlignment="1">
      <alignment horizontal="center"/>
    </xf>
    <xf numFmtId="0" fontId="0" fillId="0" borderId="14" xfId="79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44" borderId="15" xfId="0" applyFont="1" applyFill="1" applyBorder="1" applyAlignment="1">
      <alignment horizontal="center"/>
    </xf>
    <xf numFmtId="0" fontId="3" fillId="44" borderId="13" xfId="0" applyFont="1" applyFill="1" applyBorder="1" applyAlignment="1">
      <alignment horizontal="center"/>
    </xf>
    <xf numFmtId="0" fontId="3" fillId="44" borderId="15" xfId="0" applyFont="1" applyFill="1" applyBorder="1" applyAlignment="1">
      <alignment/>
    </xf>
    <xf numFmtId="0" fontId="0" fillId="45" borderId="0" xfId="0" applyFill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44" borderId="17" xfId="0" applyFont="1" applyFill="1" applyBorder="1" applyAlignment="1">
      <alignment horizontal="center"/>
    </xf>
    <xf numFmtId="0" fontId="3" fillId="46" borderId="15" xfId="0" applyFont="1" applyFill="1" applyBorder="1" applyAlignment="1">
      <alignment horizontal="center"/>
    </xf>
    <xf numFmtId="0" fontId="3" fillId="46" borderId="13" xfId="0" applyFont="1" applyFill="1" applyBorder="1" applyAlignment="1">
      <alignment horizontal="center"/>
    </xf>
    <xf numFmtId="0" fontId="0" fillId="46" borderId="18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6" fillId="47" borderId="13" xfId="0" applyFont="1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3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2" fontId="0" fillId="46" borderId="14" xfId="0" applyNumberFormat="1" applyFill="1" applyBorder="1" applyAlignment="1">
      <alignment horizontal="center"/>
    </xf>
    <xf numFmtId="2" fontId="0" fillId="44" borderId="0" xfId="0" applyNumberForma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5" borderId="0" xfId="0" applyFont="1" applyFill="1" applyAlignment="1">
      <alignment horizontal="center"/>
    </xf>
    <xf numFmtId="0" fontId="0" fillId="44" borderId="2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2" fontId="0" fillId="48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2" fontId="11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72" fontId="3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3" fillId="48" borderId="27" xfId="0" applyFont="1" applyFill="1" applyBorder="1" applyAlignment="1">
      <alignment/>
    </xf>
    <xf numFmtId="0" fontId="3" fillId="48" borderId="28" xfId="0" applyFont="1" applyFill="1" applyBorder="1" applyAlignment="1">
      <alignment/>
    </xf>
    <xf numFmtId="0" fontId="3" fillId="48" borderId="28" xfId="0" applyFont="1" applyFill="1" applyBorder="1" applyAlignment="1">
      <alignment horizontal="center"/>
    </xf>
    <xf numFmtId="0" fontId="3" fillId="48" borderId="2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2" fontId="3" fillId="0" borderId="14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46" borderId="0" xfId="0" applyFont="1" applyFill="1" applyBorder="1" applyAlignment="1">
      <alignment horizontal="center"/>
    </xf>
    <xf numFmtId="0" fontId="0" fillId="46" borderId="0" xfId="0" applyFill="1" applyBorder="1" applyAlignment="1">
      <alignment horizontal="center"/>
    </xf>
    <xf numFmtId="2" fontId="0" fillId="46" borderId="10" xfId="0" applyNumberFormat="1" applyFont="1" applyFill="1" applyBorder="1" applyAlignment="1">
      <alignment horizontal="center"/>
    </xf>
    <xf numFmtId="2" fontId="0" fillId="46" borderId="10" xfId="0" applyNumberFormat="1" applyFill="1" applyBorder="1" applyAlignment="1">
      <alignment horizontal="center"/>
    </xf>
    <xf numFmtId="2" fontId="0" fillId="46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3" fillId="46" borderId="30" xfId="0" applyFont="1" applyFill="1" applyBorder="1" applyAlignment="1">
      <alignment horizontal="center"/>
    </xf>
    <xf numFmtId="0" fontId="3" fillId="46" borderId="17" xfId="0" applyFont="1" applyFill="1" applyBorder="1" applyAlignment="1">
      <alignment horizontal="center"/>
    </xf>
    <xf numFmtId="0" fontId="0" fillId="46" borderId="26" xfId="0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46" borderId="14" xfId="0" applyNumberFormat="1" applyFont="1" applyFill="1" applyBorder="1" applyAlignment="1">
      <alignment horizontal="center"/>
    </xf>
    <xf numFmtId="2" fontId="0" fillId="46" borderId="19" xfId="0" applyNumberFormat="1" applyFill="1" applyBorder="1" applyAlignment="1">
      <alignment horizontal="center"/>
    </xf>
    <xf numFmtId="0" fontId="3" fillId="46" borderId="20" xfId="0" applyFont="1" applyFill="1" applyBorder="1" applyAlignment="1">
      <alignment horizontal="center"/>
    </xf>
    <xf numFmtId="0" fontId="3" fillId="46" borderId="31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3" fillId="44" borderId="32" xfId="0" applyFont="1" applyFill="1" applyBorder="1" applyAlignment="1">
      <alignment horizontal="center"/>
    </xf>
    <xf numFmtId="2" fontId="0" fillId="48" borderId="14" xfId="0" applyNumberFormat="1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3" fillId="44" borderId="31" xfId="0" applyFont="1" applyFill="1" applyBorder="1" applyAlignment="1">
      <alignment horizontal="center"/>
    </xf>
    <xf numFmtId="49" fontId="3" fillId="44" borderId="13" xfId="0" applyNumberFormat="1" applyFont="1" applyFill="1" applyBorder="1" applyAlignment="1">
      <alignment horizontal="center"/>
    </xf>
    <xf numFmtId="0" fontId="3" fillId="44" borderId="13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0" fillId="45" borderId="0" xfId="0" applyFill="1" applyBorder="1" applyAlignment="1">
      <alignment horizontal="center"/>
    </xf>
    <xf numFmtId="0" fontId="0" fillId="45" borderId="0" xfId="0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71" fontId="0" fillId="44" borderId="0" xfId="0" applyNumberFormat="1" applyFill="1" applyAlignment="1">
      <alignment horizontal="center"/>
    </xf>
    <xf numFmtId="0" fontId="11" fillId="0" borderId="0" xfId="0" applyFont="1" applyBorder="1" applyAlignment="1">
      <alignment/>
    </xf>
    <xf numFmtId="0" fontId="0" fillId="48" borderId="10" xfId="0" applyFill="1" applyBorder="1" applyAlignment="1">
      <alignment horizontal="center"/>
    </xf>
    <xf numFmtId="0" fontId="0" fillId="44" borderId="33" xfId="0" applyFill="1" applyBorder="1" applyAlignment="1">
      <alignment/>
    </xf>
    <xf numFmtId="0" fontId="0" fillId="44" borderId="34" xfId="0" applyFill="1" applyBorder="1" applyAlignment="1">
      <alignment/>
    </xf>
    <xf numFmtId="0" fontId="0" fillId="44" borderId="35" xfId="0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4" fontId="3" fillId="4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3" fillId="0" borderId="36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0" fillId="49" borderId="25" xfId="0" applyFill="1" applyBorder="1" applyAlignment="1">
      <alignment/>
    </xf>
    <xf numFmtId="0" fontId="0" fillId="49" borderId="0" xfId="0" applyFill="1" applyBorder="1" applyAlignment="1">
      <alignment/>
    </xf>
    <xf numFmtId="0" fontId="0" fillId="49" borderId="0" xfId="0" applyFill="1" applyBorder="1" applyAlignment="1">
      <alignment horizontal="center"/>
    </xf>
    <xf numFmtId="0" fontId="0" fillId="49" borderId="26" xfId="0" applyFill="1" applyBorder="1" applyAlignment="1">
      <alignment/>
    </xf>
    <xf numFmtId="0" fontId="0" fillId="49" borderId="0" xfId="0" applyFill="1" applyAlignment="1">
      <alignment/>
    </xf>
    <xf numFmtId="0" fontId="0" fillId="49" borderId="32" xfId="0" applyFill="1" applyBorder="1" applyAlignment="1">
      <alignment/>
    </xf>
    <xf numFmtId="0" fontId="0" fillId="49" borderId="20" xfId="0" applyFill="1" applyBorder="1" applyAlignment="1">
      <alignment/>
    </xf>
    <xf numFmtId="0" fontId="0" fillId="49" borderId="20" xfId="0" applyFill="1" applyBorder="1" applyAlignment="1">
      <alignment horizontal="center"/>
    </xf>
    <xf numFmtId="0" fontId="0" fillId="49" borderId="31" xfId="0" applyFill="1" applyBorder="1" applyAlignment="1">
      <alignment/>
    </xf>
    <xf numFmtId="0" fontId="3" fillId="50" borderId="0" xfId="0" applyFont="1" applyFill="1" applyBorder="1" applyAlignment="1">
      <alignment horizontal="right"/>
    </xf>
    <xf numFmtId="1" fontId="21" fillId="50" borderId="0" xfId="0" applyNumberFormat="1" applyFont="1" applyFill="1" applyBorder="1" applyAlignment="1">
      <alignment/>
    </xf>
    <xf numFmtId="0" fontId="3" fillId="44" borderId="21" xfId="0" applyFont="1" applyFill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61" fillId="0" borderId="16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61" fillId="0" borderId="36" xfId="0" applyNumberFormat="1" applyFont="1" applyBorder="1" applyAlignment="1">
      <alignment horizontal="center"/>
    </xf>
    <xf numFmtId="0" fontId="3" fillId="47" borderId="15" xfId="0" applyFont="1" applyFill="1" applyBorder="1" applyAlignment="1">
      <alignment horizontal="center" wrapText="1"/>
    </xf>
    <xf numFmtId="0" fontId="3" fillId="47" borderId="13" xfId="0" applyFont="1" applyFill="1" applyBorder="1" applyAlignment="1">
      <alignment horizontal="center"/>
    </xf>
    <xf numFmtId="0" fontId="15" fillId="49" borderId="0" xfId="0" applyFont="1" applyFill="1" applyBorder="1" applyAlignment="1">
      <alignment horizontal="right"/>
    </xf>
    <xf numFmtId="2" fontId="3" fillId="49" borderId="10" xfId="0" applyNumberFormat="1" applyFont="1" applyFill="1" applyBorder="1" applyAlignment="1">
      <alignment horizontal="center"/>
    </xf>
    <xf numFmtId="0" fontId="3" fillId="44" borderId="30" xfId="0" applyFont="1" applyFill="1" applyBorder="1" applyAlignment="1">
      <alignment horizontal="center"/>
    </xf>
    <xf numFmtId="0" fontId="3" fillId="44" borderId="20" xfId="0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10" xfId="79" applyNumberFormat="1" applyFont="1" applyBorder="1" applyAlignment="1">
      <alignment horizontal="left"/>
    </xf>
    <xf numFmtId="0" fontId="0" fillId="0" borderId="10" xfId="79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49" borderId="12" xfId="0" applyFill="1" applyBorder="1" applyAlignment="1">
      <alignment horizontal="center"/>
    </xf>
    <xf numFmtId="0" fontId="0" fillId="49" borderId="10" xfId="79" applyNumberFormat="1" applyFont="1" applyFill="1" applyBorder="1" applyAlignment="1">
      <alignment horizontal="center"/>
    </xf>
    <xf numFmtId="2" fontId="0" fillId="49" borderId="10" xfId="0" applyNumberFormat="1" applyFill="1" applyBorder="1" applyAlignment="1">
      <alignment horizontal="center"/>
    </xf>
    <xf numFmtId="0" fontId="0" fillId="49" borderId="0" xfId="0" applyFill="1" applyAlignment="1">
      <alignment horizontal="center"/>
    </xf>
    <xf numFmtId="2" fontId="0" fillId="51" borderId="10" xfId="0" applyNumberFormat="1" applyFont="1" applyFill="1" applyBorder="1" applyAlignment="1">
      <alignment horizontal="center"/>
    </xf>
    <xf numFmtId="2" fontId="0" fillId="51" borderId="10" xfId="0" applyNumberFormat="1" applyFill="1" applyBorder="1" applyAlignment="1">
      <alignment horizontal="center"/>
    </xf>
    <xf numFmtId="2" fontId="0" fillId="51" borderId="16" xfId="0" applyNumberFormat="1" applyFill="1" applyBorder="1" applyAlignment="1">
      <alignment horizontal="center"/>
    </xf>
    <xf numFmtId="2" fontId="0" fillId="51" borderId="10" xfId="0" applyNumberFormat="1" applyFont="1" applyFill="1" applyBorder="1" applyAlignment="1">
      <alignment horizontal="center"/>
    </xf>
    <xf numFmtId="0" fontId="3" fillId="51" borderId="30" xfId="0" applyFont="1" applyFill="1" applyBorder="1" applyAlignment="1">
      <alignment horizontal="center"/>
    </xf>
    <xf numFmtId="0" fontId="0" fillId="51" borderId="0" xfId="0" applyFill="1" applyBorder="1" applyAlignment="1">
      <alignment horizontal="center"/>
    </xf>
    <xf numFmtId="0" fontId="3" fillId="51" borderId="20" xfId="0" applyFont="1" applyFill="1" applyBorder="1" applyAlignment="1">
      <alignment horizontal="center"/>
    </xf>
    <xf numFmtId="2" fontId="0" fillId="51" borderId="14" xfId="0" applyNumberFormat="1" applyFill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0" xfId="0" applyNumberFormat="1" applyAlignment="1">
      <alignment horizontal="center"/>
    </xf>
    <xf numFmtId="2" fontId="0" fillId="47" borderId="13" xfId="0" applyNumberFormat="1" applyFill="1" applyBorder="1" applyAlignment="1">
      <alignment horizontal="center"/>
    </xf>
    <xf numFmtId="49" fontId="61" fillId="0" borderId="10" xfId="86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61" fillId="0" borderId="0" xfId="0" applyFont="1" applyBorder="1" applyAlignment="1">
      <alignment horizontal="center"/>
    </xf>
    <xf numFmtId="2" fontId="61" fillId="0" borderId="0" xfId="0" applyNumberFormat="1" applyFont="1" applyBorder="1" applyAlignment="1">
      <alignment horizontal="center"/>
    </xf>
    <xf numFmtId="2" fontId="0" fillId="0" borderId="10" xfId="86" applyNumberFormat="1" applyBorder="1" applyAlignment="1">
      <alignment horizontal="center"/>
      <protection/>
    </xf>
    <xf numFmtId="0" fontId="3" fillId="44" borderId="25" xfId="0" applyFont="1" applyFill="1" applyBorder="1" applyAlignment="1">
      <alignment horizontal="center"/>
    </xf>
    <xf numFmtId="0" fontId="3" fillId="44" borderId="18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47" borderId="13" xfId="0" applyFont="1" applyFill="1" applyBorder="1" applyAlignment="1">
      <alignment horizontal="center" wrapText="1"/>
    </xf>
    <xf numFmtId="2" fontId="61" fillId="0" borderId="10" xfId="86" applyNumberFormat="1" applyFont="1" applyBorder="1" applyAlignment="1">
      <alignment horizontal="center"/>
      <protection/>
    </xf>
    <xf numFmtId="49" fontId="0" fillId="0" borderId="10" xfId="86" applyNumberForma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0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49" borderId="0" xfId="0" applyFill="1" applyBorder="1" applyAlignment="1">
      <alignment/>
    </xf>
    <xf numFmtId="0" fontId="13" fillId="0" borderId="21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47" borderId="15" xfId="0" applyFont="1" applyFill="1" applyBorder="1" applyAlignment="1">
      <alignment horizontal="center" vertical="center"/>
    </xf>
    <xf numFmtId="0" fontId="3" fillId="47" borderId="13" xfId="0" applyFont="1" applyFill="1" applyBorder="1" applyAlignment="1">
      <alignment horizontal="center" vertical="center"/>
    </xf>
    <xf numFmtId="0" fontId="3" fillId="44" borderId="15" xfId="0" applyFont="1" applyFill="1" applyBorder="1" applyAlignment="1">
      <alignment horizontal="center" vertical="center"/>
    </xf>
    <xf numFmtId="0" fontId="3" fillId="44" borderId="1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0" fillId="0" borderId="20" xfId="0" applyFont="1" applyBorder="1" applyAlignment="1">
      <alignment horizontal="left"/>
    </xf>
    <xf numFmtId="0" fontId="0" fillId="44" borderId="33" xfId="0" applyFill="1" applyBorder="1" applyAlignment="1">
      <alignment horizontal="center"/>
    </xf>
    <xf numFmtId="0" fontId="0" fillId="44" borderId="38" xfId="0" applyFill="1" applyBorder="1" applyAlignment="1">
      <alignment horizontal="center"/>
    </xf>
    <xf numFmtId="0" fontId="0" fillId="44" borderId="35" xfId="0" applyFill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8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 1" xfId="38"/>
    <cellStyle name="Énfasis 2" xfId="39"/>
    <cellStyle name="Énfasis 3" xfId="40"/>
    <cellStyle name="Énfasis1" xfId="41"/>
    <cellStyle name="Énfasis1 - 20%" xfId="42"/>
    <cellStyle name="Énfasis1 - 20% 2" xfId="43"/>
    <cellStyle name="Énfasis1 - 40%" xfId="44"/>
    <cellStyle name="Énfasis1 - 40% 2" xfId="45"/>
    <cellStyle name="Énfasis1 - 60%" xfId="46"/>
    <cellStyle name="Énfasis2" xfId="47"/>
    <cellStyle name="Énfasis2 - 20%" xfId="48"/>
    <cellStyle name="Énfasis2 - 20% 2" xfId="49"/>
    <cellStyle name="Énfasis2 - 40%" xfId="50"/>
    <cellStyle name="Énfasis2 - 40% 2" xfId="51"/>
    <cellStyle name="Énfasis2 - 60%" xfId="52"/>
    <cellStyle name="Énfasis3" xfId="53"/>
    <cellStyle name="Énfasis3 - 20%" xfId="54"/>
    <cellStyle name="Énfasis3 - 20% 2" xfId="55"/>
    <cellStyle name="Énfasis3 - 40%" xfId="56"/>
    <cellStyle name="Énfasis3 - 40% 2" xfId="57"/>
    <cellStyle name="Énfasis3 - 60%" xfId="58"/>
    <cellStyle name="Énfasis4" xfId="59"/>
    <cellStyle name="Énfasis4 - 20%" xfId="60"/>
    <cellStyle name="Énfasis4 - 20% 2" xfId="61"/>
    <cellStyle name="Énfasis4 - 40%" xfId="62"/>
    <cellStyle name="Énfasis4 - 40% 2" xfId="63"/>
    <cellStyle name="Énfasis4 - 60%" xfId="64"/>
    <cellStyle name="Énfasis5" xfId="65"/>
    <cellStyle name="Énfasis5 - 20%" xfId="66"/>
    <cellStyle name="Énfasis5 - 20% 2" xfId="67"/>
    <cellStyle name="Énfasis5 - 40%" xfId="68"/>
    <cellStyle name="Énfasis5 - 40% 2" xfId="69"/>
    <cellStyle name="Énfasis5 - 60%" xfId="70"/>
    <cellStyle name="Énfasis6" xfId="71"/>
    <cellStyle name="Énfasis6 - 20%" xfId="72"/>
    <cellStyle name="Énfasis6 - 20% 2" xfId="73"/>
    <cellStyle name="Énfasis6 - 40%" xfId="74"/>
    <cellStyle name="Énfasis6 - 40% 2" xfId="75"/>
    <cellStyle name="Énfasis6 - 60%" xfId="76"/>
    <cellStyle name="Entrada" xfId="77"/>
    <cellStyle name="Incorrecto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ormal 2" xfId="85"/>
    <cellStyle name="Normal 2 2" xfId="86"/>
    <cellStyle name="Normal 3" xfId="87"/>
    <cellStyle name="Notas" xfId="88"/>
    <cellStyle name="Percent" xfId="89"/>
    <cellStyle name="Salida" xfId="90"/>
    <cellStyle name="Texto de advertencia" xfId="91"/>
    <cellStyle name="Texto explicativo" xfId="92"/>
    <cellStyle name="Título" xfId="93"/>
    <cellStyle name="Título 1" xfId="94"/>
    <cellStyle name="Título 2" xfId="95"/>
    <cellStyle name="Título 3" xfId="96"/>
    <cellStyle name="Título de hoja" xfId="97"/>
    <cellStyle name="Total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COMPOSICIÓN FÍSICA DE LOS RESIDUOS SÓLIDOS DOMICILIARIOS (%peso)
Ciudad de Buena Esperanza</a:t>
            </a:r>
          </a:p>
        </c:rich>
      </c:tx>
      <c:layout>
        <c:manualLayout>
          <c:xMode val="factor"/>
          <c:yMode val="factor"/>
          <c:x val="-0.1625"/>
          <c:y val="-0.01875"/>
        </c:manualLayout>
      </c:layout>
      <c:spPr>
        <a:noFill/>
        <a:ln w="3175">
          <a:noFill/>
        </a:ln>
      </c:spPr>
    </c:title>
    <c:view3D>
      <c:rotX val="15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7825"/>
          <c:y val="0.24625"/>
          <c:w val="0.63825"/>
          <c:h val="0.41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Composicion!$B$4:$B$21</c:f>
              <c:strCache>
                <c:ptCount val="18"/>
                <c:pt idx="0">
                  <c:v>Materia Organica</c:v>
                </c:pt>
                <c:pt idx="1">
                  <c:v>Madera, follaje</c:v>
                </c:pt>
                <c:pt idx="2">
                  <c:v>Papel </c:v>
                </c:pt>
                <c:pt idx="3">
                  <c:v>Cartón</c:v>
                </c:pt>
                <c:pt idx="4">
                  <c:v>Vidrio</c:v>
                </c:pt>
                <c:pt idx="5">
                  <c:v>Plástico PET</c:v>
                </c:pt>
                <c:pt idx="6">
                  <c:v>Plástico duro</c:v>
                </c:pt>
                <c:pt idx="7">
                  <c:v>Bolsas</c:v>
                </c:pt>
                <c:pt idx="8">
                  <c:v>Tetrapak</c:v>
                </c:pt>
                <c:pt idx="9">
                  <c:v>Tecnopor y similares</c:v>
                </c:pt>
                <c:pt idx="10">
                  <c:v>Metales </c:v>
                </c:pt>
                <c:pt idx="11">
                  <c:v>Telas, textiles </c:v>
                </c:pt>
                <c:pt idx="12">
                  <c:v>Caucho, cuero, jebe</c:v>
                </c:pt>
                <c:pt idx="13">
                  <c:v>Pilas y baterias</c:v>
                </c:pt>
                <c:pt idx="14">
                  <c:v>Restos de medicina, focos, etc</c:v>
                </c:pt>
                <c:pt idx="15">
                  <c:v>Residuos sanitarios</c:v>
                </c:pt>
                <c:pt idx="16">
                  <c:v>Residuos inertes</c:v>
                </c:pt>
                <c:pt idx="17">
                  <c:v>Otros (ceniza, porcelana)</c:v>
                </c:pt>
              </c:strCache>
            </c:strRef>
          </c:cat>
          <c:val>
            <c:numRef>
              <c:f>Composicion!$L$4:$L$21</c:f>
              <c:numCache>
                <c:ptCount val="18"/>
                <c:pt idx="0">
                  <c:v>15.249748157873885</c:v>
                </c:pt>
                <c:pt idx="1">
                  <c:v>1.9887038902534258</c:v>
                </c:pt>
                <c:pt idx="2">
                  <c:v>6.349817202232055</c:v>
                </c:pt>
                <c:pt idx="3">
                  <c:v>5.5178892800144865</c:v>
                </c:pt>
                <c:pt idx="4">
                  <c:v>8.241179866212406</c:v>
                </c:pt>
                <c:pt idx="5">
                  <c:v>20.0172044958064</c:v>
                </c:pt>
                <c:pt idx="6">
                  <c:v>8.322674846348004</c:v>
                </c:pt>
                <c:pt idx="7">
                  <c:v>0.3259799205423943</c:v>
                </c:pt>
                <c:pt idx="8">
                  <c:v>0</c:v>
                </c:pt>
                <c:pt idx="9">
                  <c:v>1.3073153063418939</c:v>
                </c:pt>
                <c:pt idx="10">
                  <c:v>6.628258384362018</c:v>
                </c:pt>
                <c:pt idx="11">
                  <c:v>1.6570645960905046</c:v>
                </c:pt>
                <c:pt idx="12">
                  <c:v>1.5687783676102727</c:v>
                </c:pt>
                <c:pt idx="13">
                  <c:v>0</c:v>
                </c:pt>
                <c:pt idx="14">
                  <c:v>0</c:v>
                </c:pt>
                <c:pt idx="15">
                  <c:v>22.825385686312234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925"/>
          <c:y val="0.8215"/>
          <c:w val="0.9352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pageSetup fitToHeight="0" fitToWidth="0" horizontalDpi="300" verticalDpi="3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47625</xdr:rowOff>
    </xdr:from>
    <xdr:to>
      <xdr:col>6</xdr:col>
      <xdr:colOff>0</xdr:colOff>
      <xdr:row>17</xdr:row>
      <xdr:rowOff>123825</xdr:rowOff>
    </xdr:to>
    <xdr:sp>
      <xdr:nvSpPr>
        <xdr:cNvPr id="1" name="Rectangle 6"/>
        <xdr:cNvSpPr>
          <a:spLocks/>
        </xdr:cNvSpPr>
      </xdr:nvSpPr>
      <xdr:spPr>
        <a:xfrm>
          <a:off x="200025" y="857250"/>
          <a:ext cx="2962275" cy="207645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201</xdr:row>
      <xdr:rowOff>28575</xdr:rowOff>
    </xdr:from>
    <xdr:to>
      <xdr:col>7</xdr:col>
      <xdr:colOff>942975</xdr:colOff>
      <xdr:row>207</xdr:row>
      <xdr:rowOff>28575</xdr:rowOff>
    </xdr:to>
    <xdr:sp>
      <xdr:nvSpPr>
        <xdr:cNvPr id="1" name="Rectangle 6"/>
        <xdr:cNvSpPr>
          <a:spLocks/>
        </xdr:cNvSpPr>
      </xdr:nvSpPr>
      <xdr:spPr>
        <a:xfrm>
          <a:off x="4429125" y="32718375"/>
          <a:ext cx="3009900" cy="10001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202</xdr:row>
      <xdr:rowOff>133350</xdr:rowOff>
    </xdr:from>
    <xdr:to>
      <xdr:col>6</xdr:col>
      <xdr:colOff>276225</xdr:colOff>
      <xdr:row>205</xdr:row>
      <xdr:rowOff>38100</xdr:rowOff>
    </xdr:to>
    <xdr:sp>
      <xdr:nvSpPr>
        <xdr:cNvPr id="2" name="Line 3"/>
        <xdr:cNvSpPr>
          <a:spLocks/>
        </xdr:cNvSpPr>
      </xdr:nvSpPr>
      <xdr:spPr>
        <a:xfrm flipV="1">
          <a:off x="5067300" y="32985075"/>
          <a:ext cx="666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202</xdr:row>
      <xdr:rowOff>114300</xdr:rowOff>
    </xdr:from>
    <xdr:to>
      <xdr:col>7</xdr:col>
      <xdr:colOff>142875</xdr:colOff>
      <xdr:row>205</xdr:row>
      <xdr:rowOff>19050</xdr:rowOff>
    </xdr:to>
    <xdr:sp>
      <xdr:nvSpPr>
        <xdr:cNvPr id="3" name="Line 4"/>
        <xdr:cNvSpPr>
          <a:spLocks/>
        </xdr:cNvSpPr>
      </xdr:nvSpPr>
      <xdr:spPr>
        <a:xfrm flipH="1" flipV="1">
          <a:off x="6048375" y="32966025"/>
          <a:ext cx="5905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204</xdr:row>
      <xdr:rowOff>76200</xdr:rowOff>
    </xdr:from>
    <xdr:to>
      <xdr:col>6</xdr:col>
      <xdr:colOff>457200</xdr:colOff>
      <xdr:row>206</xdr:row>
      <xdr:rowOff>66675</xdr:rowOff>
    </xdr:to>
    <xdr:sp>
      <xdr:nvSpPr>
        <xdr:cNvPr id="4" name="Line 5"/>
        <xdr:cNvSpPr>
          <a:spLocks/>
        </xdr:cNvSpPr>
      </xdr:nvSpPr>
      <xdr:spPr>
        <a:xfrm flipV="1">
          <a:off x="5543550" y="3328035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213</xdr:row>
      <xdr:rowOff>0</xdr:rowOff>
    </xdr:from>
    <xdr:to>
      <xdr:col>8</xdr:col>
      <xdr:colOff>123825</xdr:colOff>
      <xdr:row>216</xdr:row>
      <xdr:rowOff>9525</xdr:rowOff>
    </xdr:to>
    <xdr:sp>
      <xdr:nvSpPr>
        <xdr:cNvPr id="5" name="AutoShape 9"/>
        <xdr:cNvSpPr>
          <a:spLocks/>
        </xdr:cNvSpPr>
      </xdr:nvSpPr>
      <xdr:spPr>
        <a:xfrm>
          <a:off x="7667625" y="34680525"/>
          <a:ext cx="47625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57850"/>
    <xdr:graphicFrame>
      <xdr:nvGraphicFramePr>
        <xdr:cNvPr id="1" name="Shape 1025"/>
        <xdr:cNvGraphicFramePr/>
      </xdr:nvGraphicFramePr>
      <xdr:xfrm>
        <a:off x="0" y="0"/>
        <a:ext cx="92964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9">
      <selection activeCell="E42" sqref="E42"/>
    </sheetView>
  </sheetViews>
  <sheetFormatPr defaultColWidth="11.421875" defaultRowHeight="12.75"/>
  <cols>
    <col min="1" max="1" width="3.00390625" style="0" customWidth="1"/>
    <col min="2" max="2" width="14.140625" style="0" customWidth="1"/>
    <col min="3" max="3" width="10.421875" style="0" customWidth="1"/>
    <col min="4" max="4" width="2.8515625" style="0" customWidth="1"/>
    <col min="5" max="5" width="9.8515625" style="0" customWidth="1"/>
    <col min="6" max="6" width="7.140625" style="0" customWidth="1"/>
    <col min="7" max="7" width="9.7109375" style="0" customWidth="1"/>
    <col min="8" max="8" width="3.57421875" style="1" customWidth="1"/>
    <col min="9" max="9" width="7.28125" style="0" customWidth="1"/>
    <col min="10" max="10" width="8.8515625" style="0" customWidth="1"/>
    <col min="11" max="11" width="19.28125" style="0" customWidth="1"/>
    <col min="12" max="12" width="9.421875" style="0" customWidth="1"/>
  </cols>
  <sheetData>
    <row r="1" spans="1:10" ht="12.75">
      <c r="A1" s="213" t="s">
        <v>90</v>
      </c>
      <c r="B1" s="214"/>
      <c r="C1" s="214"/>
      <c r="D1" s="214"/>
      <c r="E1" s="214"/>
      <c r="F1" s="214"/>
      <c r="G1" s="214"/>
      <c r="H1" s="214"/>
      <c r="I1" s="214"/>
      <c r="J1" s="215"/>
    </row>
    <row r="2" spans="1:10" ht="12.75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2.75">
      <c r="A3" s="69"/>
      <c r="B3" s="72" t="s">
        <v>91</v>
      </c>
      <c r="C3" s="42"/>
      <c r="D3" s="42"/>
      <c r="E3" s="42"/>
      <c r="F3" s="42"/>
      <c r="G3" s="42"/>
      <c r="H3" s="15"/>
      <c r="I3" s="42"/>
      <c r="J3" s="70"/>
    </row>
    <row r="4" spans="1:10" ht="12.75">
      <c r="A4" s="69"/>
      <c r="B4" s="42"/>
      <c r="C4" s="42"/>
      <c r="D4" s="42"/>
      <c r="E4" s="42"/>
      <c r="F4" s="42"/>
      <c r="G4" s="42"/>
      <c r="H4" s="15"/>
      <c r="I4" s="42"/>
      <c r="J4" s="70"/>
    </row>
    <row r="5" spans="1:10" ht="12.75">
      <c r="A5" s="69"/>
      <c r="B5" s="42"/>
      <c r="C5" s="42"/>
      <c r="D5" s="42"/>
      <c r="E5" s="42"/>
      <c r="F5" s="42"/>
      <c r="G5" s="42"/>
      <c r="H5" s="15"/>
      <c r="I5" s="42"/>
      <c r="J5" s="70"/>
    </row>
    <row r="6" spans="1:13" ht="14.25">
      <c r="A6" s="69"/>
      <c r="B6" s="42"/>
      <c r="C6" s="42"/>
      <c r="D6" s="42"/>
      <c r="E6" s="42"/>
      <c r="F6" s="42"/>
      <c r="G6" s="42"/>
      <c r="H6" s="15"/>
      <c r="I6" s="42"/>
      <c r="J6" s="70"/>
      <c r="K6" s="38"/>
      <c r="L6" s="37"/>
      <c r="M6" s="32"/>
    </row>
    <row r="7" spans="1:13" ht="14.25">
      <c r="A7" s="69"/>
      <c r="B7" s="42"/>
      <c r="C7" s="42"/>
      <c r="D7" s="42"/>
      <c r="E7" s="42"/>
      <c r="F7" s="42"/>
      <c r="G7" s="42"/>
      <c r="H7" s="15"/>
      <c r="I7" s="42"/>
      <c r="J7" s="70"/>
      <c r="K7" s="38"/>
      <c r="L7" s="37"/>
      <c r="M7" s="32"/>
    </row>
    <row r="8" spans="1:12" ht="14.25">
      <c r="A8" s="69"/>
      <c r="B8" s="42"/>
      <c r="C8" s="42"/>
      <c r="D8" s="42"/>
      <c r="E8" s="42"/>
      <c r="F8" s="42"/>
      <c r="G8" s="42"/>
      <c r="H8" s="15"/>
      <c r="I8" s="42"/>
      <c r="J8" s="70"/>
      <c r="K8" s="38"/>
      <c r="L8" s="37"/>
    </row>
    <row r="9" spans="1:10" ht="12.75">
      <c r="A9" s="69"/>
      <c r="B9" s="42"/>
      <c r="C9" s="42"/>
      <c r="D9" s="42"/>
      <c r="E9" s="42"/>
      <c r="F9" s="42"/>
      <c r="G9" s="42"/>
      <c r="H9" s="15"/>
      <c r="I9" s="42"/>
      <c r="J9" s="70"/>
    </row>
    <row r="10" spans="1:10" ht="12.75">
      <c r="A10" s="69"/>
      <c r="B10" s="42"/>
      <c r="C10" s="42"/>
      <c r="D10" s="42"/>
      <c r="E10" s="42"/>
      <c r="F10" s="42"/>
      <c r="G10" s="42"/>
      <c r="H10" s="15"/>
      <c r="I10" s="42"/>
      <c r="J10" s="70"/>
    </row>
    <row r="11" spans="1:10" ht="12.75">
      <c r="A11" s="69"/>
      <c r="B11" s="42"/>
      <c r="C11" s="42"/>
      <c r="D11" s="42"/>
      <c r="E11" s="42"/>
      <c r="F11" s="42"/>
      <c r="G11" s="42"/>
      <c r="H11" s="15"/>
      <c r="I11" s="42"/>
      <c r="J11" s="70"/>
    </row>
    <row r="12" spans="1:15" ht="12.75">
      <c r="A12" s="69"/>
      <c r="B12" s="42" t="s">
        <v>40</v>
      </c>
      <c r="C12" s="42"/>
      <c r="D12" s="42"/>
      <c r="E12" s="42"/>
      <c r="F12" s="42"/>
      <c r="G12" s="42"/>
      <c r="H12" s="15"/>
      <c r="I12" s="42"/>
      <c r="J12" s="70"/>
      <c r="N12" s="32"/>
      <c r="O12" s="32"/>
    </row>
    <row r="13" spans="1:10" ht="12.75">
      <c r="A13" s="69"/>
      <c r="B13" s="73" t="s">
        <v>42</v>
      </c>
      <c r="C13" s="42" t="s">
        <v>41</v>
      </c>
      <c r="D13" s="42"/>
      <c r="E13" s="42"/>
      <c r="F13" s="42"/>
      <c r="G13" s="42"/>
      <c r="H13" s="15"/>
      <c r="I13" s="42"/>
      <c r="J13" s="70"/>
    </row>
    <row r="14" spans="1:10" ht="12.75">
      <c r="A14" s="69"/>
      <c r="B14" s="73" t="s">
        <v>43</v>
      </c>
      <c r="C14" s="42" t="s">
        <v>44</v>
      </c>
      <c r="D14" s="42"/>
      <c r="E14" s="42"/>
      <c r="F14" s="42"/>
      <c r="G14" s="42"/>
      <c r="H14" s="15"/>
      <c r="I14" s="42"/>
      <c r="J14" s="70"/>
    </row>
    <row r="15" spans="1:10" ht="12.75">
      <c r="A15" s="69"/>
      <c r="B15" s="73" t="s">
        <v>45</v>
      </c>
      <c r="C15" s="42" t="s">
        <v>46</v>
      </c>
      <c r="D15" s="42"/>
      <c r="E15" s="42"/>
      <c r="F15" s="42"/>
      <c r="G15" s="42"/>
      <c r="H15" s="15"/>
      <c r="I15" s="42"/>
      <c r="J15" s="70"/>
    </row>
    <row r="16" spans="1:10" ht="12.75">
      <c r="A16" s="69"/>
      <c r="B16" s="75" t="s">
        <v>47</v>
      </c>
      <c r="C16" s="42" t="s">
        <v>48</v>
      </c>
      <c r="D16" s="42"/>
      <c r="E16" s="42"/>
      <c r="F16" s="42"/>
      <c r="G16" s="42"/>
      <c r="H16" s="15"/>
      <c r="I16" s="42"/>
      <c r="J16" s="70"/>
    </row>
    <row r="17" spans="1:10" ht="12.75">
      <c r="A17" s="69"/>
      <c r="B17" s="75" t="s">
        <v>49</v>
      </c>
      <c r="C17" s="42" t="s">
        <v>50</v>
      </c>
      <c r="D17" s="42"/>
      <c r="E17" s="42"/>
      <c r="F17" s="42"/>
      <c r="G17" s="42"/>
      <c r="H17" s="15"/>
      <c r="I17" s="42"/>
      <c r="J17" s="70"/>
    </row>
    <row r="18" spans="1:10" ht="12.75">
      <c r="A18" s="69"/>
      <c r="B18" s="42"/>
      <c r="C18" s="42"/>
      <c r="D18" s="42"/>
      <c r="E18" s="42"/>
      <c r="F18" s="42"/>
      <c r="G18" s="42"/>
      <c r="H18" s="15"/>
      <c r="I18" s="42"/>
      <c r="J18" s="70"/>
    </row>
    <row r="19" spans="1:10" ht="12.75">
      <c r="A19" s="69"/>
      <c r="B19" s="42"/>
      <c r="C19" s="42"/>
      <c r="D19" s="42"/>
      <c r="E19" s="42"/>
      <c r="F19" s="42"/>
      <c r="G19" s="42"/>
      <c r="H19" s="15"/>
      <c r="I19" s="42"/>
      <c r="J19" s="70"/>
    </row>
    <row r="20" spans="1:10" ht="12.75">
      <c r="A20" s="69"/>
      <c r="B20" s="41" t="s">
        <v>133</v>
      </c>
      <c r="C20" s="42"/>
      <c r="D20" s="42"/>
      <c r="E20" s="42"/>
      <c r="F20" s="42"/>
      <c r="G20" s="42"/>
      <c r="H20" s="15"/>
      <c r="I20" s="42"/>
      <c r="J20" s="70"/>
    </row>
    <row r="21" spans="1:10" ht="12.75">
      <c r="A21" s="69"/>
      <c r="B21" s="73" t="s">
        <v>42</v>
      </c>
      <c r="C21" s="42" t="s">
        <v>41</v>
      </c>
      <c r="D21" s="42"/>
      <c r="E21" s="42"/>
      <c r="F21" s="42"/>
      <c r="G21" s="42"/>
      <c r="H21" s="15"/>
      <c r="I21" s="42"/>
      <c r="J21" s="70"/>
    </row>
    <row r="22" spans="1:10" ht="12.75">
      <c r="A22" s="69"/>
      <c r="B22" s="73" t="s">
        <v>43</v>
      </c>
      <c r="C22" s="71">
        <v>377</v>
      </c>
      <c r="D22" s="42" t="s">
        <v>51</v>
      </c>
      <c r="E22" s="42"/>
      <c r="F22" s="42"/>
      <c r="G22" s="42"/>
      <c r="H22" s="15"/>
      <c r="I22" s="42"/>
      <c r="J22" s="70"/>
    </row>
    <row r="23" spans="1:10" ht="12.75">
      <c r="A23" s="69"/>
      <c r="B23" s="73" t="s">
        <v>45</v>
      </c>
      <c r="C23" s="42">
        <v>1.96</v>
      </c>
      <c r="D23" s="42"/>
      <c r="E23" s="42"/>
      <c r="F23" s="42"/>
      <c r="G23" s="42"/>
      <c r="H23" s="15"/>
      <c r="I23" s="42"/>
      <c r="J23" s="70"/>
    </row>
    <row r="24" spans="1:10" ht="12.75">
      <c r="A24" s="69"/>
      <c r="B24" s="75" t="s">
        <v>47</v>
      </c>
      <c r="C24" s="42">
        <v>0.25</v>
      </c>
      <c r="D24" s="42" t="s">
        <v>52</v>
      </c>
      <c r="E24" s="42"/>
      <c r="F24" s="42"/>
      <c r="G24" s="42"/>
      <c r="H24" s="15"/>
      <c r="I24" s="42"/>
      <c r="J24" s="70"/>
    </row>
    <row r="25" spans="1:10" ht="12.75">
      <c r="A25" s="69"/>
      <c r="B25" s="75" t="s">
        <v>49</v>
      </c>
      <c r="C25" s="42">
        <v>0.053</v>
      </c>
      <c r="D25" s="42" t="s">
        <v>52</v>
      </c>
      <c r="E25" s="42"/>
      <c r="F25" s="42"/>
      <c r="G25" s="42"/>
      <c r="H25" s="15"/>
      <c r="I25" s="42"/>
      <c r="J25" s="70"/>
    </row>
    <row r="26" spans="1:10" ht="12.75">
      <c r="A26" s="69"/>
      <c r="B26" s="42"/>
      <c r="C26" s="42"/>
      <c r="D26" s="42"/>
      <c r="E26" s="42"/>
      <c r="F26" s="42"/>
      <c r="G26" s="42"/>
      <c r="H26" s="15"/>
      <c r="I26" s="42"/>
      <c r="J26" s="70"/>
    </row>
    <row r="27" spans="1:10" ht="12.75">
      <c r="A27" s="69"/>
      <c r="B27" s="42"/>
      <c r="C27" s="42"/>
      <c r="D27" s="42"/>
      <c r="E27" s="42"/>
      <c r="F27" s="42"/>
      <c r="G27" s="42"/>
      <c r="H27" s="15"/>
      <c r="I27" s="42"/>
      <c r="J27" s="70"/>
    </row>
    <row r="28" spans="1:10" ht="12.75">
      <c r="A28" s="69"/>
      <c r="B28" s="42"/>
      <c r="C28" s="42"/>
      <c r="D28" s="42"/>
      <c r="E28" s="42"/>
      <c r="F28" s="42"/>
      <c r="G28" s="42"/>
      <c r="H28" s="15"/>
      <c r="I28" s="42"/>
      <c r="J28" s="70"/>
    </row>
    <row r="29" spans="1:10" ht="12.75">
      <c r="A29" s="69"/>
      <c r="B29" s="42"/>
      <c r="C29" s="42"/>
      <c r="D29" s="42"/>
      <c r="E29" s="42"/>
      <c r="F29" s="42"/>
      <c r="G29" s="42"/>
      <c r="H29" s="15"/>
      <c r="I29" s="42"/>
      <c r="J29" s="70"/>
    </row>
    <row r="30" spans="1:10" ht="12.75">
      <c r="A30" s="69"/>
      <c r="B30" s="42"/>
      <c r="C30" s="42"/>
      <c r="D30" s="42"/>
      <c r="E30" s="42"/>
      <c r="F30" s="42"/>
      <c r="G30" s="42"/>
      <c r="H30" s="15"/>
      <c r="I30" s="42"/>
      <c r="J30" s="70"/>
    </row>
    <row r="31" spans="1:11" ht="13.5" thickBot="1">
      <c r="A31" s="69"/>
      <c r="B31" s="73" t="s">
        <v>42</v>
      </c>
      <c r="C31" s="216">
        <f>(+C23^2)*(C22)*(C24^2)</f>
        <v>90.51769999999999</v>
      </c>
      <c r="D31" s="216"/>
      <c r="E31" s="216"/>
      <c r="F31" s="15" t="s">
        <v>54</v>
      </c>
      <c r="G31" s="71">
        <f>(C31/C32)</f>
        <v>69.82860237417108</v>
      </c>
      <c r="H31" s="15"/>
      <c r="I31" s="71"/>
      <c r="J31" s="76"/>
      <c r="K31" s="32"/>
    </row>
    <row r="32" spans="1:10" ht="12.75">
      <c r="A32" s="69"/>
      <c r="B32" s="42"/>
      <c r="C32" s="217">
        <f>(C22-1)*(C25^2)+((C23^2)*(C24^2))</f>
        <v>1.296284</v>
      </c>
      <c r="D32" s="217"/>
      <c r="E32" s="217"/>
      <c r="F32" s="15"/>
      <c r="G32" s="42"/>
      <c r="H32" s="15"/>
      <c r="I32" s="42"/>
      <c r="J32" s="70"/>
    </row>
    <row r="33" spans="1:10" ht="12.75">
      <c r="A33" s="69"/>
      <c r="B33" s="42"/>
      <c r="C33" s="42"/>
      <c r="D33" s="42"/>
      <c r="E33" s="42"/>
      <c r="F33" s="42"/>
      <c r="G33" s="42"/>
      <c r="H33" s="15"/>
      <c r="I33" s="42"/>
      <c r="J33" s="70"/>
    </row>
    <row r="34" spans="1:10" ht="12.75">
      <c r="A34" s="69"/>
      <c r="B34" s="42" t="s">
        <v>128</v>
      </c>
      <c r="C34" s="42"/>
      <c r="D34" s="42"/>
      <c r="E34" s="42"/>
      <c r="F34" s="42"/>
      <c r="G34" s="42"/>
      <c r="H34" s="15"/>
      <c r="I34" s="42"/>
      <c r="J34" s="70"/>
    </row>
    <row r="35" spans="1:10" ht="12.75">
      <c r="A35" s="69"/>
      <c r="B35" s="42" t="s">
        <v>129</v>
      </c>
      <c r="C35" s="42"/>
      <c r="D35" s="42"/>
      <c r="E35" s="42"/>
      <c r="F35" s="42"/>
      <c r="G35" s="42"/>
      <c r="H35" s="15"/>
      <c r="I35" s="42"/>
      <c r="J35" s="70"/>
    </row>
    <row r="36" spans="1:10" ht="12.75">
      <c r="A36" s="69"/>
      <c r="B36" s="140" t="s">
        <v>127</v>
      </c>
      <c r="C36" s="71">
        <f>G31</f>
        <v>69.82860237417108</v>
      </c>
      <c r="D36" s="42" t="s">
        <v>51</v>
      </c>
      <c r="E36" s="42"/>
      <c r="F36" s="42"/>
      <c r="G36" s="42"/>
      <c r="H36" s="15"/>
      <c r="I36" s="42"/>
      <c r="J36" s="70"/>
    </row>
    <row r="37" spans="1:10" ht="12.75">
      <c r="A37" s="69"/>
      <c r="B37" s="140" t="s">
        <v>130</v>
      </c>
      <c r="C37" s="139">
        <v>0.15</v>
      </c>
      <c r="D37" s="42"/>
      <c r="E37" s="42"/>
      <c r="F37" s="42"/>
      <c r="G37" s="42"/>
      <c r="H37" s="15"/>
      <c r="I37" s="42"/>
      <c r="J37" s="70"/>
    </row>
    <row r="38" spans="1:10" ht="12.75">
      <c r="A38" s="69"/>
      <c r="B38" s="73"/>
      <c r="C38" s="42"/>
      <c r="D38" s="42"/>
      <c r="E38" s="42"/>
      <c r="F38" s="42"/>
      <c r="G38" s="42"/>
      <c r="H38" s="15"/>
      <c r="I38" s="42"/>
      <c r="J38" s="70"/>
    </row>
    <row r="39" spans="1:10" ht="15">
      <c r="A39" s="69"/>
      <c r="B39" s="150" t="s">
        <v>132</v>
      </c>
      <c r="C39" s="151">
        <f>(C36+(C36*C37))</f>
        <v>80.30289273029675</v>
      </c>
      <c r="D39" s="42"/>
      <c r="E39" s="42"/>
      <c r="F39" s="42"/>
      <c r="G39" s="42"/>
      <c r="H39" s="15"/>
      <c r="I39" s="42"/>
      <c r="J39" s="70"/>
    </row>
    <row r="40" spans="1:10" ht="12.75">
      <c r="A40" s="69"/>
      <c r="B40" s="42"/>
      <c r="C40" s="42"/>
      <c r="D40" s="42"/>
      <c r="E40" s="42"/>
      <c r="F40" s="42"/>
      <c r="G40" s="42"/>
      <c r="H40" s="15"/>
      <c r="I40" s="42"/>
      <c r="J40" s="70"/>
    </row>
    <row r="41" spans="1:10" ht="12.75">
      <c r="A41" s="69"/>
      <c r="B41" s="72" t="s">
        <v>131</v>
      </c>
      <c r="C41" s="42"/>
      <c r="D41" s="42"/>
      <c r="E41" s="42"/>
      <c r="F41" s="42"/>
      <c r="G41" s="42"/>
      <c r="H41" s="15"/>
      <c r="I41" s="42"/>
      <c r="J41" s="70"/>
    </row>
    <row r="42" spans="1:10" ht="15" customHeight="1">
      <c r="A42" s="69"/>
      <c r="B42" s="77"/>
      <c r="C42" s="42"/>
      <c r="D42" s="42"/>
      <c r="E42" s="42"/>
      <c r="F42" s="42"/>
      <c r="G42" s="42"/>
      <c r="H42" s="15"/>
      <c r="I42" s="42"/>
      <c r="J42" s="70"/>
    </row>
    <row r="43" spans="1:10" ht="15" customHeight="1">
      <c r="A43" s="69"/>
      <c r="B43" s="77"/>
      <c r="C43" s="42"/>
      <c r="D43" s="42"/>
      <c r="E43" s="42"/>
      <c r="F43" s="42"/>
      <c r="G43" s="42"/>
      <c r="H43" s="15"/>
      <c r="I43" s="42"/>
      <c r="J43" s="70"/>
    </row>
    <row r="44" spans="1:10" s="145" customFormat="1" ht="15" customHeight="1">
      <c r="A44" s="141"/>
      <c r="B44" s="142"/>
      <c r="C44" s="142"/>
      <c r="D44" s="142"/>
      <c r="E44" s="142"/>
      <c r="F44" s="142"/>
      <c r="G44" s="142"/>
      <c r="H44" s="143"/>
      <c r="I44" s="142"/>
      <c r="J44" s="144"/>
    </row>
    <row r="45" spans="1:10" s="145" customFormat="1" ht="17.25" customHeight="1" thickBot="1">
      <c r="A45" s="146"/>
      <c r="B45" s="147"/>
      <c r="C45" s="147"/>
      <c r="D45" s="147"/>
      <c r="E45" s="147"/>
      <c r="F45" s="147"/>
      <c r="G45" s="147"/>
      <c r="H45" s="148"/>
      <c r="I45" s="147"/>
      <c r="J45" s="149"/>
    </row>
  </sheetData>
  <sheetProtection/>
  <mergeCells count="3">
    <mergeCell ref="A1:J1"/>
    <mergeCell ref="C31:E31"/>
    <mergeCell ref="C32:E32"/>
  </mergeCells>
  <printOptions/>
  <pageMargins left="0.75" right="0.75" top="1" bottom="1" header="0" footer="0"/>
  <pageSetup horizontalDpi="300" verticalDpi="300" orientation="portrait" paperSize="9" r:id="rId5"/>
  <drawing r:id="rId4"/>
  <legacyDrawing r:id="rId3"/>
  <oleObjects>
    <oleObject progId="Equation.3" shapeId="3715315" r:id="rId1"/>
    <oleObject progId="Equation.3" shapeId="371531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Normal="85" zoomScaleSheetLayoutView="100" zoomScalePageLayoutView="0" workbookViewId="0" topLeftCell="A70">
      <selection activeCell="B4" sqref="B4:B5"/>
    </sheetView>
  </sheetViews>
  <sheetFormatPr defaultColWidth="11.421875" defaultRowHeight="12.75"/>
  <cols>
    <col min="1" max="1" width="4.28125" style="0" bestFit="1" customWidth="1"/>
    <col min="2" max="2" width="13.421875" style="0" customWidth="1"/>
    <col min="3" max="3" width="25.140625" style="1" customWidth="1"/>
    <col min="4" max="4" width="32.00390625" style="0" customWidth="1"/>
    <col min="5" max="5" width="10.421875" style="0" customWidth="1"/>
  </cols>
  <sheetData>
    <row r="1" spans="1:5" ht="12.75">
      <c r="A1" s="218" t="s">
        <v>92</v>
      </c>
      <c r="B1" s="218"/>
      <c r="C1" s="218"/>
      <c r="D1" s="218"/>
      <c r="E1" s="218"/>
    </row>
    <row r="2" spans="1:5" ht="13.5" thickBot="1">
      <c r="A2" s="218" t="s">
        <v>18</v>
      </c>
      <c r="B2" s="218"/>
      <c r="C2" s="218"/>
      <c r="D2" s="218"/>
      <c r="E2" s="218"/>
    </row>
    <row r="3" spans="1:6" ht="13.5" thickBot="1">
      <c r="A3" s="81" t="s">
        <v>0</v>
      </c>
      <c r="B3" s="82" t="s">
        <v>1</v>
      </c>
      <c r="C3" s="83" t="s">
        <v>2</v>
      </c>
      <c r="D3" s="82" t="s">
        <v>4</v>
      </c>
      <c r="E3" s="84" t="s">
        <v>3</v>
      </c>
      <c r="F3" s="2"/>
    </row>
    <row r="4" spans="1:5" ht="12.75">
      <c r="A4" s="61">
        <v>1</v>
      </c>
      <c r="B4" s="164" t="s">
        <v>141</v>
      </c>
      <c r="C4" s="165" t="s">
        <v>221</v>
      </c>
      <c r="D4" s="166" t="s">
        <v>240</v>
      </c>
      <c r="E4" s="4">
        <v>3</v>
      </c>
    </row>
    <row r="5" spans="1:5" ht="12.75">
      <c r="A5" s="58">
        <v>2</v>
      </c>
      <c r="B5" s="74" t="s">
        <v>142</v>
      </c>
      <c r="C5" s="165" t="s">
        <v>222</v>
      </c>
      <c r="D5" s="166" t="s">
        <v>241</v>
      </c>
      <c r="E5" s="4">
        <v>3</v>
      </c>
    </row>
    <row r="6" spans="1:5" ht="12.75">
      <c r="A6" s="58">
        <v>3</v>
      </c>
      <c r="B6" s="164" t="s">
        <v>143</v>
      </c>
      <c r="C6" s="165" t="s">
        <v>222</v>
      </c>
      <c r="D6" s="166" t="s">
        <v>242</v>
      </c>
      <c r="E6" s="4">
        <v>2</v>
      </c>
    </row>
    <row r="7" spans="1:5" ht="12.75">
      <c r="A7" s="58">
        <v>4</v>
      </c>
      <c r="B7" s="74" t="s">
        <v>144</v>
      </c>
      <c r="C7" s="165" t="s">
        <v>223</v>
      </c>
      <c r="D7" s="166" t="s">
        <v>243</v>
      </c>
      <c r="E7" s="4">
        <v>5</v>
      </c>
    </row>
    <row r="8" spans="1:5" ht="12.75">
      <c r="A8" s="58">
        <v>5</v>
      </c>
      <c r="B8" s="164" t="s">
        <v>145</v>
      </c>
      <c r="C8" s="165" t="s">
        <v>223</v>
      </c>
      <c r="D8" s="166" t="s">
        <v>244</v>
      </c>
      <c r="E8" s="4">
        <v>2</v>
      </c>
    </row>
    <row r="9" spans="1:5" ht="12.75">
      <c r="A9" s="58">
        <v>6</v>
      </c>
      <c r="B9" s="74" t="s">
        <v>146</v>
      </c>
      <c r="C9" s="165" t="s">
        <v>222</v>
      </c>
      <c r="D9" s="166" t="s">
        <v>245</v>
      </c>
      <c r="E9" s="4">
        <v>3</v>
      </c>
    </row>
    <row r="10" spans="1:5" ht="12.75">
      <c r="A10" s="58">
        <v>7</v>
      </c>
      <c r="B10" s="164" t="s">
        <v>147</v>
      </c>
      <c r="C10" s="165" t="s">
        <v>224</v>
      </c>
      <c r="D10" s="166" t="s">
        <v>246</v>
      </c>
      <c r="E10" s="4">
        <v>6</v>
      </c>
    </row>
    <row r="11" spans="1:5" ht="12.75">
      <c r="A11" s="58">
        <v>8</v>
      </c>
      <c r="B11" s="74" t="s">
        <v>148</v>
      </c>
      <c r="C11" s="165" t="s">
        <v>224</v>
      </c>
      <c r="D11" s="166" t="s">
        <v>247</v>
      </c>
      <c r="E11" s="4">
        <v>7</v>
      </c>
    </row>
    <row r="12" spans="1:5" ht="12.75">
      <c r="A12" s="58">
        <v>9</v>
      </c>
      <c r="B12" s="164" t="s">
        <v>149</v>
      </c>
      <c r="C12" s="165" t="s">
        <v>224</v>
      </c>
      <c r="D12" s="166" t="s">
        <v>248</v>
      </c>
      <c r="E12" s="4">
        <v>2</v>
      </c>
    </row>
    <row r="13" spans="1:5" ht="12.75">
      <c r="A13" s="58">
        <v>10</v>
      </c>
      <c r="B13" s="74" t="s">
        <v>150</v>
      </c>
      <c r="C13" s="165" t="s">
        <v>225</v>
      </c>
      <c r="D13" s="166" t="s">
        <v>249</v>
      </c>
      <c r="E13" s="4">
        <v>4</v>
      </c>
    </row>
    <row r="14" spans="1:5" ht="12.75">
      <c r="A14" s="58">
        <v>11</v>
      </c>
      <c r="B14" s="164" t="s">
        <v>151</v>
      </c>
      <c r="C14" s="165" t="s">
        <v>226</v>
      </c>
      <c r="D14" s="166" t="s">
        <v>250</v>
      </c>
      <c r="E14" s="4">
        <v>3</v>
      </c>
    </row>
    <row r="15" spans="1:5" ht="12.75">
      <c r="A15" s="58">
        <v>12</v>
      </c>
      <c r="B15" s="74" t="s">
        <v>152</v>
      </c>
      <c r="C15" s="165" t="s">
        <v>225</v>
      </c>
      <c r="D15" s="166" t="s">
        <v>251</v>
      </c>
      <c r="E15" s="4">
        <v>2</v>
      </c>
    </row>
    <row r="16" spans="1:5" ht="12.75">
      <c r="A16" s="58">
        <v>13</v>
      </c>
      <c r="B16" s="164" t="s">
        <v>153</v>
      </c>
      <c r="C16" s="165" t="s">
        <v>225</v>
      </c>
      <c r="D16" s="166" t="s">
        <v>252</v>
      </c>
      <c r="E16" s="4">
        <v>3</v>
      </c>
    </row>
    <row r="17" spans="1:5" ht="12.75">
      <c r="A17" s="58">
        <v>14</v>
      </c>
      <c r="B17" s="74" t="s">
        <v>154</v>
      </c>
      <c r="C17" s="165" t="s">
        <v>225</v>
      </c>
      <c r="D17" s="166" t="s">
        <v>253</v>
      </c>
      <c r="E17" s="4">
        <v>1</v>
      </c>
    </row>
    <row r="18" spans="1:5" ht="12.75">
      <c r="A18" s="58">
        <v>15</v>
      </c>
      <c r="B18" s="164" t="s">
        <v>155</v>
      </c>
      <c r="C18" s="165" t="s">
        <v>225</v>
      </c>
      <c r="D18" s="166" t="s">
        <v>254</v>
      </c>
      <c r="E18" s="4">
        <v>3</v>
      </c>
    </row>
    <row r="19" spans="1:5" ht="12.75">
      <c r="A19" s="58">
        <v>16</v>
      </c>
      <c r="B19" s="74" t="s">
        <v>156</v>
      </c>
      <c r="C19" s="165" t="s">
        <v>225</v>
      </c>
      <c r="D19" s="166" t="s">
        <v>255</v>
      </c>
      <c r="E19" s="4">
        <v>2</v>
      </c>
    </row>
    <row r="20" spans="1:5" ht="12.75">
      <c r="A20" s="58">
        <v>17</v>
      </c>
      <c r="B20" s="164" t="s">
        <v>157</v>
      </c>
      <c r="C20" s="165" t="s">
        <v>225</v>
      </c>
      <c r="D20" s="166" t="s">
        <v>256</v>
      </c>
      <c r="E20" s="4">
        <v>6</v>
      </c>
    </row>
    <row r="21" spans="1:5" ht="12.75">
      <c r="A21" s="58">
        <v>18</v>
      </c>
      <c r="B21" s="74" t="s">
        <v>158</v>
      </c>
      <c r="C21" s="165" t="s">
        <v>227</v>
      </c>
      <c r="D21" s="166" t="s">
        <v>257</v>
      </c>
      <c r="E21" s="4">
        <v>3</v>
      </c>
    </row>
    <row r="22" spans="1:5" ht="12.75">
      <c r="A22" s="58">
        <v>19</v>
      </c>
      <c r="B22" s="164" t="s">
        <v>159</v>
      </c>
      <c r="C22" s="165" t="s">
        <v>225</v>
      </c>
      <c r="D22" s="166" t="s">
        <v>258</v>
      </c>
      <c r="E22" s="4">
        <v>1</v>
      </c>
    </row>
    <row r="23" spans="1:5" ht="12.75">
      <c r="A23" s="58">
        <v>20</v>
      </c>
      <c r="B23" s="74" t="s">
        <v>160</v>
      </c>
      <c r="C23" s="165" t="s">
        <v>228</v>
      </c>
      <c r="D23" s="166" t="s">
        <v>259</v>
      </c>
      <c r="E23" s="4">
        <v>1</v>
      </c>
    </row>
    <row r="24" spans="1:5" ht="12.75">
      <c r="A24" s="58">
        <v>21</v>
      </c>
      <c r="B24" s="164" t="s">
        <v>161</v>
      </c>
      <c r="C24" s="165" t="s">
        <v>225</v>
      </c>
      <c r="D24" s="166" t="s">
        <v>260</v>
      </c>
      <c r="E24" s="4">
        <v>3</v>
      </c>
    </row>
    <row r="25" spans="1:5" ht="12.75">
      <c r="A25" s="58">
        <v>22</v>
      </c>
      <c r="B25" s="74" t="s">
        <v>162</v>
      </c>
      <c r="C25" s="165" t="s">
        <v>225</v>
      </c>
      <c r="D25" s="166" t="s">
        <v>261</v>
      </c>
      <c r="E25" s="4">
        <v>3</v>
      </c>
    </row>
    <row r="26" spans="1:5" ht="12.75">
      <c r="A26" s="58">
        <v>23</v>
      </c>
      <c r="B26" s="164" t="s">
        <v>163</v>
      </c>
      <c r="C26" s="165" t="s">
        <v>225</v>
      </c>
      <c r="D26" s="166" t="s">
        <v>262</v>
      </c>
      <c r="E26" s="4">
        <v>15</v>
      </c>
    </row>
    <row r="27" spans="1:5" ht="12.75">
      <c r="A27" s="58">
        <v>24</v>
      </c>
      <c r="B27" s="74" t="s">
        <v>164</v>
      </c>
      <c r="C27" s="165" t="s">
        <v>229</v>
      </c>
      <c r="D27" s="166" t="s">
        <v>263</v>
      </c>
      <c r="E27" s="4">
        <v>4</v>
      </c>
    </row>
    <row r="28" spans="1:5" ht="12.75">
      <c r="A28" s="58">
        <v>25</v>
      </c>
      <c r="B28" s="164" t="s">
        <v>165</v>
      </c>
      <c r="C28" s="165" t="s">
        <v>229</v>
      </c>
      <c r="D28" s="166" t="s">
        <v>264</v>
      </c>
      <c r="E28" s="4">
        <v>2</v>
      </c>
    </row>
    <row r="29" spans="1:5" ht="12.75">
      <c r="A29" s="58">
        <v>26</v>
      </c>
      <c r="B29" s="74" t="s">
        <v>166</v>
      </c>
      <c r="C29" s="165" t="s">
        <v>229</v>
      </c>
      <c r="D29" s="166" t="s">
        <v>265</v>
      </c>
      <c r="E29" s="4">
        <v>3</v>
      </c>
    </row>
    <row r="30" spans="1:5" ht="12.75">
      <c r="A30" s="58">
        <v>27</v>
      </c>
      <c r="B30" s="164" t="s">
        <v>167</v>
      </c>
      <c r="C30" s="165" t="s">
        <v>230</v>
      </c>
      <c r="D30" s="166" t="s">
        <v>266</v>
      </c>
      <c r="E30" s="4">
        <v>4</v>
      </c>
    </row>
    <row r="31" spans="1:5" ht="12.75">
      <c r="A31" s="58">
        <v>28</v>
      </c>
      <c r="B31" s="74" t="s">
        <v>168</v>
      </c>
      <c r="C31" s="165" t="s">
        <v>230</v>
      </c>
      <c r="D31" s="166" t="s">
        <v>267</v>
      </c>
      <c r="E31" s="4">
        <v>4</v>
      </c>
    </row>
    <row r="32" spans="1:5" ht="12.75">
      <c r="A32" s="58">
        <v>29</v>
      </c>
      <c r="B32" s="164" t="s">
        <v>169</v>
      </c>
      <c r="C32" s="165" t="s">
        <v>230</v>
      </c>
      <c r="D32" s="166" t="s">
        <v>268</v>
      </c>
      <c r="E32" s="4">
        <v>3</v>
      </c>
    </row>
    <row r="33" spans="1:5" ht="12.75">
      <c r="A33" s="58">
        <v>30</v>
      </c>
      <c r="B33" s="74" t="s">
        <v>170</v>
      </c>
      <c r="C33" s="165" t="s">
        <v>230</v>
      </c>
      <c r="D33" s="166" t="s">
        <v>269</v>
      </c>
      <c r="E33" s="4">
        <v>2</v>
      </c>
    </row>
    <row r="34" spans="1:5" ht="12.75">
      <c r="A34" s="58">
        <v>31</v>
      </c>
      <c r="B34" s="164" t="s">
        <v>171</v>
      </c>
      <c r="C34" s="165" t="s">
        <v>230</v>
      </c>
      <c r="D34" s="166" t="s">
        <v>270</v>
      </c>
      <c r="E34" s="4">
        <v>6</v>
      </c>
    </row>
    <row r="35" spans="1:5" ht="12.75">
      <c r="A35" s="58">
        <v>32</v>
      </c>
      <c r="B35" s="74" t="s">
        <v>172</v>
      </c>
      <c r="C35" s="165" t="s">
        <v>230</v>
      </c>
      <c r="D35" s="166" t="s">
        <v>271</v>
      </c>
      <c r="E35" s="4">
        <v>4</v>
      </c>
    </row>
    <row r="36" spans="1:5" ht="12.75">
      <c r="A36" s="58">
        <v>33</v>
      </c>
      <c r="B36" s="164" t="s">
        <v>173</v>
      </c>
      <c r="C36" s="165" t="s">
        <v>230</v>
      </c>
      <c r="D36" s="166" t="s">
        <v>272</v>
      </c>
      <c r="E36" s="4">
        <v>5</v>
      </c>
    </row>
    <row r="37" spans="1:5" ht="12.75">
      <c r="A37" s="58">
        <v>34</v>
      </c>
      <c r="B37" s="74" t="s">
        <v>174</v>
      </c>
      <c r="C37" s="165" t="s">
        <v>231</v>
      </c>
      <c r="D37" s="166" t="s">
        <v>273</v>
      </c>
      <c r="E37" s="4">
        <v>1</v>
      </c>
    </row>
    <row r="38" spans="1:5" ht="12.75">
      <c r="A38" s="58">
        <v>35</v>
      </c>
      <c r="B38" s="164" t="s">
        <v>175</v>
      </c>
      <c r="C38" s="165" t="s">
        <v>231</v>
      </c>
      <c r="D38" s="166" t="s">
        <v>274</v>
      </c>
      <c r="E38" s="4">
        <v>1</v>
      </c>
    </row>
    <row r="39" spans="1:5" ht="12.75">
      <c r="A39" s="58">
        <v>36</v>
      </c>
      <c r="B39" s="74" t="s">
        <v>176</v>
      </c>
      <c r="C39" s="165" t="s">
        <v>231</v>
      </c>
      <c r="D39" s="166" t="s">
        <v>275</v>
      </c>
      <c r="E39" s="4">
        <v>1</v>
      </c>
    </row>
    <row r="40" spans="1:5" ht="12.75">
      <c r="A40" s="58">
        <v>37</v>
      </c>
      <c r="B40" s="164" t="s">
        <v>177</v>
      </c>
      <c r="C40" s="165" t="s">
        <v>231</v>
      </c>
      <c r="D40" s="166" t="s">
        <v>276</v>
      </c>
      <c r="E40" s="4">
        <v>3</v>
      </c>
    </row>
    <row r="41" spans="1:5" ht="12.75">
      <c r="A41" s="58">
        <v>38</v>
      </c>
      <c r="B41" s="74" t="s">
        <v>178</v>
      </c>
      <c r="C41" s="165" t="s">
        <v>232</v>
      </c>
      <c r="D41" s="166" t="s">
        <v>277</v>
      </c>
      <c r="E41" s="4">
        <v>3</v>
      </c>
    </row>
    <row r="42" spans="1:5" ht="12.75">
      <c r="A42" s="58">
        <v>39</v>
      </c>
      <c r="B42" s="164" t="s">
        <v>179</v>
      </c>
      <c r="C42" s="165" t="s">
        <v>233</v>
      </c>
      <c r="D42" s="166" t="s">
        <v>278</v>
      </c>
      <c r="E42" s="4">
        <v>4</v>
      </c>
    </row>
    <row r="43" spans="1:5" ht="12.75">
      <c r="A43" s="58">
        <v>40</v>
      </c>
      <c r="B43" s="74" t="s">
        <v>180</v>
      </c>
      <c r="C43" s="165" t="s">
        <v>233</v>
      </c>
      <c r="D43" s="166" t="s">
        <v>279</v>
      </c>
      <c r="E43" s="4">
        <v>3</v>
      </c>
    </row>
    <row r="44" spans="1:5" ht="12.75">
      <c r="A44" s="58">
        <v>41</v>
      </c>
      <c r="B44" s="164" t="s">
        <v>181</v>
      </c>
      <c r="C44" s="165" t="s">
        <v>233</v>
      </c>
      <c r="D44" s="166" t="s">
        <v>280</v>
      </c>
      <c r="E44" s="4">
        <v>3</v>
      </c>
    </row>
    <row r="45" spans="1:5" ht="12.75">
      <c r="A45" s="58">
        <v>42</v>
      </c>
      <c r="B45" s="74" t="s">
        <v>182</v>
      </c>
      <c r="C45" s="165" t="s">
        <v>234</v>
      </c>
      <c r="D45" s="166" t="s">
        <v>281</v>
      </c>
      <c r="E45" s="4">
        <v>3</v>
      </c>
    </row>
    <row r="46" spans="1:5" ht="12.75">
      <c r="A46" s="58">
        <v>43</v>
      </c>
      <c r="B46" s="164" t="s">
        <v>183</v>
      </c>
      <c r="C46" s="165" t="s">
        <v>233</v>
      </c>
      <c r="D46" s="166" t="s">
        <v>282</v>
      </c>
      <c r="E46" s="4">
        <v>8</v>
      </c>
    </row>
    <row r="47" spans="1:5" ht="12.75">
      <c r="A47" s="58">
        <v>44</v>
      </c>
      <c r="B47" s="74" t="s">
        <v>184</v>
      </c>
      <c r="C47" s="165" t="s">
        <v>233</v>
      </c>
      <c r="D47" s="166" t="s">
        <v>283</v>
      </c>
      <c r="E47" s="4">
        <v>6</v>
      </c>
    </row>
    <row r="48" spans="1:5" ht="12.75">
      <c r="A48" s="58">
        <v>45</v>
      </c>
      <c r="B48" s="164" t="s">
        <v>185</v>
      </c>
      <c r="C48" s="165" t="s">
        <v>233</v>
      </c>
      <c r="D48" s="166" t="s">
        <v>284</v>
      </c>
      <c r="E48" s="4">
        <v>2</v>
      </c>
    </row>
    <row r="49" spans="1:5" ht="12.75">
      <c r="A49" s="58">
        <v>46</v>
      </c>
      <c r="B49" s="74" t="s">
        <v>186</v>
      </c>
      <c r="C49" s="165" t="s">
        <v>233</v>
      </c>
      <c r="D49" s="166" t="s">
        <v>285</v>
      </c>
      <c r="E49" s="4">
        <v>3</v>
      </c>
    </row>
    <row r="50" spans="1:5" ht="12.75">
      <c r="A50" s="58">
        <v>47</v>
      </c>
      <c r="B50" s="164" t="s">
        <v>187</v>
      </c>
      <c r="C50" s="165" t="s">
        <v>233</v>
      </c>
      <c r="D50" s="166" t="s">
        <v>286</v>
      </c>
      <c r="E50" s="4">
        <v>5</v>
      </c>
    </row>
    <row r="51" spans="1:5" ht="12.75">
      <c r="A51" s="58">
        <v>48</v>
      </c>
      <c r="B51" s="74" t="s">
        <v>188</v>
      </c>
      <c r="C51" s="165" t="s">
        <v>233</v>
      </c>
      <c r="D51" s="166" t="s">
        <v>287</v>
      </c>
      <c r="E51" s="4">
        <v>5</v>
      </c>
    </row>
    <row r="52" spans="1:5" ht="12.75">
      <c r="A52" s="58">
        <v>49</v>
      </c>
      <c r="B52" s="164" t="s">
        <v>189</v>
      </c>
      <c r="C52" s="165" t="s">
        <v>233</v>
      </c>
      <c r="D52" s="166" t="s">
        <v>288</v>
      </c>
      <c r="E52" s="4">
        <v>2</v>
      </c>
    </row>
    <row r="53" spans="1:5" ht="12.75">
      <c r="A53" s="58">
        <v>50</v>
      </c>
      <c r="B53" s="74" t="s">
        <v>190</v>
      </c>
      <c r="C53" s="165" t="s">
        <v>233</v>
      </c>
      <c r="D53" s="166" t="s">
        <v>289</v>
      </c>
      <c r="E53" s="4">
        <v>1</v>
      </c>
    </row>
    <row r="54" spans="1:5" ht="12.75">
      <c r="A54" s="58">
        <v>51</v>
      </c>
      <c r="B54" s="164" t="s">
        <v>191</v>
      </c>
      <c r="C54" s="165" t="s">
        <v>233</v>
      </c>
      <c r="D54" s="166" t="s">
        <v>290</v>
      </c>
      <c r="E54" s="4">
        <v>4</v>
      </c>
    </row>
    <row r="55" spans="1:5" ht="12.75">
      <c r="A55" s="58">
        <v>52</v>
      </c>
      <c r="B55" s="74" t="s">
        <v>192</v>
      </c>
      <c r="C55" s="165" t="s">
        <v>233</v>
      </c>
      <c r="D55" s="166" t="s">
        <v>291</v>
      </c>
      <c r="E55" s="4">
        <v>3</v>
      </c>
    </row>
    <row r="56" spans="1:5" ht="12.75">
      <c r="A56" s="58">
        <v>53</v>
      </c>
      <c r="B56" s="164" t="s">
        <v>193</v>
      </c>
      <c r="C56" s="165" t="s">
        <v>233</v>
      </c>
      <c r="D56" s="166" t="s">
        <v>292</v>
      </c>
      <c r="E56" s="4">
        <v>1</v>
      </c>
    </row>
    <row r="57" spans="1:5" ht="12.75">
      <c r="A57" s="58">
        <v>54</v>
      </c>
      <c r="B57" s="74" t="s">
        <v>194</v>
      </c>
      <c r="C57" s="165" t="s">
        <v>233</v>
      </c>
      <c r="D57" s="166" t="s">
        <v>293</v>
      </c>
      <c r="E57" s="4">
        <v>2</v>
      </c>
    </row>
    <row r="58" spans="1:5" ht="12.75">
      <c r="A58" s="58">
        <v>55</v>
      </c>
      <c r="B58" s="164" t="s">
        <v>195</v>
      </c>
      <c r="C58" s="165" t="s">
        <v>233</v>
      </c>
      <c r="D58" s="166" t="s">
        <v>294</v>
      </c>
      <c r="E58" s="4">
        <v>3</v>
      </c>
    </row>
    <row r="59" spans="1:5" ht="12.75">
      <c r="A59" s="58">
        <v>56</v>
      </c>
      <c r="B59" s="74" t="s">
        <v>196</v>
      </c>
      <c r="C59" s="165" t="s">
        <v>233</v>
      </c>
      <c r="D59" s="166" t="s">
        <v>295</v>
      </c>
      <c r="E59" s="4">
        <v>1</v>
      </c>
    </row>
    <row r="60" spans="1:5" ht="12.75">
      <c r="A60" s="58">
        <v>57</v>
      </c>
      <c r="B60" s="164" t="s">
        <v>197</v>
      </c>
      <c r="C60" s="165" t="s">
        <v>233</v>
      </c>
      <c r="D60" s="166" t="s">
        <v>296</v>
      </c>
      <c r="E60" s="4">
        <v>2</v>
      </c>
    </row>
    <row r="61" spans="1:5" ht="12.75">
      <c r="A61" s="58">
        <v>58</v>
      </c>
      <c r="B61" s="74" t="s">
        <v>198</v>
      </c>
      <c r="C61" s="165" t="s">
        <v>233</v>
      </c>
      <c r="D61" s="167" t="s">
        <v>297</v>
      </c>
      <c r="E61" s="4">
        <v>3</v>
      </c>
    </row>
    <row r="62" spans="1:5" ht="12.75">
      <c r="A62" s="58">
        <v>59</v>
      </c>
      <c r="B62" s="164" t="s">
        <v>199</v>
      </c>
      <c r="C62" s="165" t="s">
        <v>233</v>
      </c>
      <c r="D62" s="167" t="s">
        <v>298</v>
      </c>
      <c r="E62" s="4">
        <v>4</v>
      </c>
    </row>
    <row r="63" spans="1:5" ht="12.75">
      <c r="A63" s="58">
        <v>60</v>
      </c>
      <c r="B63" s="74" t="s">
        <v>200</v>
      </c>
      <c r="C63" s="165" t="s">
        <v>233</v>
      </c>
      <c r="D63" s="167" t="s">
        <v>299</v>
      </c>
      <c r="E63" s="4">
        <v>3</v>
      </c>
    </row>
    <row r="64" spans="1:5" ht="12.75">
      <c r="A64" s="58">
        <v>61</v>
      </c>
      <c r="B64" s="164" t="s">
        <v>201</v>
      </c>
      <c r="C64" s="165" t="s">
        <v>233</v>
      </c>
      <c r="D64" s="167" t="s">
        <v>300</v>
      </c>
      <c r="E64" s="4">
        <v>6</v>
      </c>
    </row>
    <row r="65" spans="1:5" ht="12.75">
      <c r="A65" s="58">
        <v>62</v>
      </c>
      <c r="B65" s="74" t="s">
        <v>202</v>
      </c>
      <c r="C65" s="165" t="s">
        <v>233</v>
      </c>
      <c r="D65" s="167" t="s">
        <v>301</v>
      </c>
      <c r="E65" s="4">
        <v>2</v>
      </c>
    </row>
    <row r="66" spans="1:5" ht="12.75">
      <c r="A66" s="58">
        <v>63</v>
      </c>
      <c r="B66" s="164" t="s">
        <v>203</v>
      </c>
      <c r="C66" s="165" t="s">
        <v>233</v>
      </c>
      <c r="D66" s="167" t="s">
        <v>302</v>
      </c>
      <c r="E66" s="4">
        <v>3</v>
      </c>
    </row>
    <row r="67" spans="1:5" ht="12.75">
      <c r="A67" s="58">
        <v>64</v>
      </c>
      <c r="B67" s="74" t="s">
        <v>204</v>
      </c>
      <c r="C67" s="165" t="s">
        <v>233</v>
      </c>
      <c r="D67" s="167" t="s">
        <v>303</v>
      </c>
      <c r="E67" s="4">
        <v>3</v>
      </c>
    </row>
    <row r="68" spans="1:5" ht="12.75">
      <c r="A68" s="58">
        <v>65</v>
      </c>
      <c r="B68" s="164" t="s">
        <v>205</v>
      </c>
      <c r="C68" s="165" t="s">
        <v>233</v>
      </c>
      <c r="D68" s="167" t="s">
        <v>304</v>
      </c>
      <c r="E68" s="4">
        <v>2</v>
      </c>
    </row>
    <row r="69" spans="1:5" ht="12.75">
      <c r="A69" s="58">
        <v>66</v>
      </c>
      <c r="B69" s="74" t="s">
        <v>206</v>
      </c>
      <c r="C69" s="165" t="s">
        <v>235</v>
      </c>
      <c r="D69" s="167" t="s">
        <v>305</v>
      </c>
      <c r="E69" s="4">
        <v>9</v>
      </c>
    </row>
    <row r="70" spans="1:5" ht="12.75">
      <c r="A70" s="58">
        <v>67</v>
      </c>
      <c r="B70" s="164" t="s">
        <v>207</v>
      </c>
      <c r="C70" s="165" t="s">
        <v>235</v>
      </c>
      <c r="D70" s="167" t="s">
        <v>306</v>
      </c>
      <c r="E70" s="4">
        <v>2</v>
      </c>
    </row>
    <row r="71" spans="1:5" ht="12.75">
      <c r="A71" s="58">
        <v>68</v>
      </c>
      <c r="B71" s="74" t="s">
        <v>208</v>
      </c>
      <c r="C71" s="165" t="s">
        <v>236</v>
      </c>
      <c r="D71" s="167" t="s">
        <v>307</v>
      </c>
      <c r="E71" s="4">
        <v>3</v>
      </c>
    </row>
    <row r="72" spans="1:5" ht="12.75">
      <c r="A72" s="58">
        <v>69</v>
      </c>
      <c r="B72" s="164" t="s">
        <v>209</v>
      </c>
      <c r="C72" s="165" t="s">
        <v>235</v>
      </c>
      <c r="D72" s="167" t="s">
        <v>308</v>
      </c>
      <c r="E72" s="4">
        <v>6</v>
      </c>
    </row>
    <row r="73" spans="1:5" ht="12.75">
      <c r="A73" s="58">
        <v>70</v>
      </c>
      <c r="B73" s="74" t="s">
        <v>210</v>
      </c>
      <c r="C73" s="165" t="s">
        <v>235</v>
      </c>
      <c r="D73" s="167" t="s">
        <v>309</v>
      </c>
      <c r="E73" s="4">
        <v>2</v>
      </c>
    </row>
    <row r="74" spans="1:5" ht="12.75">
      <c r="A74" s="58">
        <v>71</v>
      </c>
      <c r="B74" s="164" t="s">
        <v>211</v>
      </c>
      <c r="C74" s="165" t="s">
        <v>235</v>
      </c>
      <c r="D74" s="167" t="s">
        <v>310</v>
      </c>
      <c r="E74" s="4">
        <v>6</v>
      </c>
    </row>
    <row r="75" spans="1:5" ht="12.75">
      <c r="A75" s="58">
        <v>72</v>
      </c>
      <c r="B75" s="74" t="s">
        <v>212</v>
      </c>
      <c r="C75" s="165" t="s">
        <v>236</v>
      </c>
      <c r="D75" s="167" t="s">
        <v>311</v>
      </c>
      <c r="E75" s="4">
        <v>2</v>
      </c>
    </row>
    <row r="76" spans="1:5" ht="12.75">
      <c r="A76" s="58">
        <v>73</v>
      </c>
      <c r="B76" s="164" t="s">
        <v>213</v>
      </c>
      <c r="C76" s="165" t="s">
        <v>237</v>
      </c>
      <c r="D76" s="167" t="s">
        <v>312</v>
      </c>
      <c r="E76" s="4">
        <v>3</v>
      </c>
    </row>
    <row r="77" spans="1:5" ht="12.75">
      <c r="A77" s="58">
        <v>74</v>
      </c>
      <c r="B77" s="74" t="s">
        <v>214</v>
      </c>
      <c r="C77" s="165" t="s">
        <v>237</v>
      </c>
      <c r="D77" s="167" t="s">
        <v>313</v>
      </c>
      <c r="E77" s="4">
        <v>2</v>
      </c>
    </row>
    <row r="78" spans="1:5" ht="12.75">
      <c r="A78" s="58">
        <v>75</v>
      </c>
      <c r="B78" s="164" t="s">
        <v>215</v>
      </c>
      <c r="C78" s="165" t="s">
        <v>237</v>
      </c>
      <c r="D78" s="167" t="s">
        <v>314</v>
      </c>
      <c r="E78" s="4">
        <v>4</v>
      </c>
    </row>
    <row r="79" spans="1:5" ht="12.75">
      <c r="A79" s="58">
        <v>76</v>
      </c>
      <c r="B79" s="74" t="s">
        <v>216</v>
      </c>
      <c r="C79" s="165" t="s">
        <v>238</v>
      </c>
      <c r="D79" s="167" t="s">
        <v>315</v>
      </c>
      <c r="E79" s="4">
        <v>3</v>
      </c>
    </row>
    <row r="80" spans="1:5" ht="12.75">
      <c r="A80" s="58">
        <v>77</v>
      </c>
      <c r="B80" s="164" t="s">
        <v>217</v>
      </c>
      <c r="C80" s="165" t="s">
        <v>238</v>
      </c>
      <c r="D80" s="167" t="s">
        <v>316</v>
      </c>
      <c r="E80" s="4">
        <v>6</v>
      </c>
    </row>
    <row r="81" spans="1:5" ht="12.75">
      <c r="A81" s="58">
        <v>78</v>
      </c>
      <c r="B81" s="74" t="s">
        <v>218</v>
      </c>
      <c r="C81" s="165" t="s">
        <v>239</v>
      </c>
      <c r="D81" s="167" t="s">
        <v>317</v>
      </c>
      <c r="E81" s="4">
        <v>5</v>
      </c>
    </row>
    <row r="82" spans="1:5" ht="12.75">
      <c r="A82" s="58">
        <v>79</v>
      </c>
      <c r="B82" s="164" t="s">
        <v>219</v>
      </c>
      <c r="C82" s="165" t="s">
        <v>239</v>
      </c>
      <c r="D82" s="167" t="s">
        <v>318</v>
      </c>
      <c r="E82" s="4">
        <v>3</v>
      </c>
    </row>
    <row r="83" spans="1:5" ht="12.75">
      <c r="A83" s="58">
        <v>80</v>
      </c>
      <c r="B83" s="74" t="s">
        <v>220</v>
      </c>
      <c r="C83" s="165" t="s">
        <v>239</v>
      </c>
      <c r="D83" s="168" t="s">
        <v>319</v>
      </c>
      <c r="E83" s="4">
        <v>4</v>
      </c>
    </row>
    <row r="84" ht="12.75">
      <c r="E84" s="11"/>
    </row>
  </sheetData>
  <sheetProtection/>
  <mergeCells count="2">
    <mergeCell ref="A1:E1"/>
    <mergeCell ref="A2:E2"/>
  </mergeCells>
  <printOptions/>
  <pageMargins left="0.75" right="0.75" top="1" bottom="1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09"/>
  <sheetViews>
    <sheetView tabSelected="1" view="pageBreakPreview" zoomScale="88" zoomScaleNormal="70" zoomScaleSheetLayoutView="88" zoomScalePageLayoutView="0" workbookViewId="0" topLeftCell="H346">
      <selection activeCell="P376" sqref="P376"/>
    </sheetView>
  </sheetViews>
  <sheetFormatPr defaultColWidth="11.421875" defaultRowHeight="12.75"/>
  <cols>
    <col min="1" max="1" width="10.140625" style="1" customWidth="1"/>
    <col min="2" max="2" width="13.28125" style="1" customWidth="1"/>
    <col min="3" max="4" width="14.57421875" style="1" customWidth="1"/>
    <col min="5" max="5" width="13.140625" style="1" customWidth="1"/>
    <col min="6" max="6" width="16.140625" style="1" customWidth="1"/>
    <col min="7" max="7" width="15.57421875" style="1" customWidth="1"/>
    <col min="8" max="8" width="16.421875" style="1" customWidth="1"/>
    <col min="9" max="9" width="12.7109375" style="1" customWidth="1"/>
    <col min="10" max="10" width="16.8515625" style="1" customWidth="1"/>
    <col min="11" max="11" width="14.57421875" style="1" customWidth="1"/>
    <col min="12" max="12" width="15.00390625" style="1" customWidth="1"/>
    <col min="13" max="13" width="12.7109375" style="1" customWidth="1"/>
    <col min="14" max="14" width="15.8515625" style="1" customWidth="1"/>
    <col min="15" max="15" width="15.7109375" style="1" customWidth="1"/>
    <col min="16" max="16" width="18.28125" style="1" customWidth="1"/>
    <col min="17" max="17" width="12.7109375" style="1" customWidth="1"/>
    <col min="18" max="18" width="15.140625" style="1" customWidth="1"/>
    <col min="19" max="19" width="12.7109375" style="1" customWidth="1"/>
    <col min="20" max="20" width="31.57421875" style="1" bestFit="1" customWidth="1"/>
    <col min="21" max="26" width="11.421875" style="1" customWidth="1"/>
    <col min="28" max="30" width="11.421875" style="1" customWidth="1"/>
    <col min="31" max="36" width="11.421875" style="19" customWidth="1"/>
    <col min="37" max="16384" width="11.421875" style="1" customWidth="1"/>
  </cols>
  <sheetData>
    <row r="1" ht="12.75">
      <c r="A1" s="117" t="s">
        <v>93</v>
      </c>
    </row>
    <row r="3" spans="1:7" ht="12.75">
      <c r="A3" s="3" t="s">
        <v>99</v>
      </c>
      <c r="B3" s="131" t="s">
        <v>94</v>
      </c>
      <c r="C3" s="45"/>
      <c r="D3" s="45"/>
      <c r="E3" s="45"/>
      <c r="F3" s="45"/>
      <c r="G3" s="45"/>
    </row>
    <row r="5" spans="1:19" ht="13.5" thickBot="1">
      <c r="A5" s="219" t="s">
        <v>95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</row>
    <row r="6" spans="1:19" ht="15" customHeight="1">
      <c r="A6" s="220" t="s">
        <v>0</v>
      </c>
      <c r="B6" s="226" t="s">
        <v>17</v>
      </c>
      <c r="C6" s="226" t="s">
        <v>76</v>
      </c>
      <c r="D6" s="229" t="s">
        <v>9</v>
      </c>
      <c r="E6" s="24" t="s">
        <v>20</v>
      </c>
      <c r="F6" s="229" t="s">
        <v>10</v>
      </c>
      <c r="G6" s="98" t="s">
        <v>21</v>
      </c>
      <c r="H6" s="229" t="s">
        <v>11</v>
      </c>
      <c r="I6" s="177" t="s">
        <v>22</v>
      </c>
      <c r="J6" s="229" t="s">
        <v>12</v>
      </c>
      <c r="K6" s="98" t="s">
        <v>23</v>
      </c>
      <c r="L6" s="229" t="s">
        <v>13</v>
      </c>
      <c r="M6" s="98" t="s">
        <v>24</v>
      </c>
      <c r="N6" s="229" t="s">
        <v>14</v>
      </c>
      <c r="O6" s="98" t="s">
        <v>25</v>
      </c>
      <c r="P6" s="229" t="s">
        <v>15</v>
      </c>
      <c r="Q6" s="98" t="s">
        <v>26</v>
      </c>
      <c r="R6" s="229" t="s">
        <v>16</v>
      </c>
      <c r="S6" s="99" t="s">
        <v>27</v>
      </c>
    </row>
    <row r="7" spans="1:19" ht="10.5" customHeight="1">
      <c r="A7" s="221"/>
      <c r="B7" s="227"/>
      <c r="C7" s="227"/>
      <c r="D7" s="230"/>
      <c r="E7" s="26"/>
      <c r="F7" s="230"/>
      <c r="G7" s="91"/>
      <c r="H7" s="230"/>
      <c r="I7" s="178"/>
      <c r="J7" s="230"/>
      <c r="K7" s="90"/>
      <c r="L7" s="230"/>
      <c r="M7" s="91"/>
      <c r="N7" s="230"/>
      <c r="O7" s="91"/>
      <c r="P7" s="230"/>
      <c r="Q7" s="91"/>
      <c r="R7" s="230"/>
      <c r="S7" s="100"/>
    </row>
    <row r="8" spans="1:19" ht="13.5" thickBot="1">
      <c r="A8" s="222"/>
      <c r="B8" s="228"/>
      <c r="C8" s="228"/>
      <c r="D8" s="10" t="s">
        <v>73</v>
      </c>
      <c r="E8" s="25" t="s">
        <v>19</v>
      </c>
      <c r="F8" s="10" t="s">
        <v>73</v>
      </c>
      <c r="G8" s="105" t="s">
        <v>19</v>
      </c>
      <c r="H8" s="10" t="s">
        <v>73</v>
      </c>
      <c r="I8" s="179" t="s">
        <v>19</v>
      </c>
      <c r="J8" s="10" t="s">
        <v>73</v>
      </c>
      <c r="K8" s="105" t="s">
        <v>19</v>
      </c>
      <c r="L8" s="10" t="s">
        <v>73</v>
      </c>
      <c r="M8" s="105" t="s">
        <v>19</v>
      </c>
      <c r="N8" s="10" t="s">
        <v>73</v>
      </c>
      <c r="O8" s="105" t="s">
        <v>19</v>
      </c>
      <c r="P8" s="10" t="s">
        <v>73</v>
      </c>
      <c r="Q8" s="105" t="s">
        <v>19</v>
      </c>
      <c r="R8" s="10" t="s">
        <v>73</v>
      </c>
      <c r="S8" s="106" t="s">
        <v>19</v>
      </c>
    </row>
    <row r="9" spans="1:19" ht="12.75">
      <c r="A9" s="102">
        <v>1</v>
      </c>
      <c r="B9" s="164" t="s">
        <v>141</v>
      </c>
      <c r="C9" s="13">
        <f>+'Registro de Viviendas'!E4</f>
        <v>3</v>
      </c>
      <c r="D9" s="21">
        <v>0.53</v>
      </c>
      <c r="E9" s="103">
        <f>D9/C9</f>
        <v>0.17666666666666667</v>
      </c>
      <c r="F9" s="21"/>
      <c r="G9" s="39">
        <f>F9/C9</f>
        <v>0</v>
      </c>
      <c r="H9" s="21">
        <v>0.81</v>
      </c>
      <c r="I9" s="180">
        <f>H9/C9</f>
        <v>0.27</v>
      </c>
      <c r="J9" s="21">
        <v>1.22</v>
      </c>
      <c r="K9" s="39">
        <f>J9/C9</f>
        <v>0.4066666666666667</v>
      </c>
      <c r="L9" s="21">
        <v>1.21</v>
      </c>
      <c r="M9" s="39">
        <f aca="true" t="shared" si="0" ref="M9:M40">L9/C9</f>
        <v>0.4033333333333333</v>
      </c>
      <c r="N9" s="21">
        <v>1.42</v>
      </c>
      <c r="O9" s="39">
        <f aca="true" t="shared" si="1" ref="O9:O40">N9/C9</f>
        <v>0.47333333333333333</v>
      </c>
      <c r="P9" s="21">
        <v>1.91</v>
      </c>
      <c r="Q9" s="39">
        <f aca="true" t="shared" si="2" ref="Q9:Q40">P9/C9</f>
        <v>0.6366666666666666</v>
      </c>
      <c r="R9" s="21">
        <v>2.26</v>
      </c>
      <c r="S9" s="104">
        <f aca="true" t="shared" si="3" ref="S9:S40">R9/C9</f>
        <v>0.7533333333333333</v>
      </c>
    </row>
    <row r="10" spans="1:19" ht="12.75">
      <c r="A10" s="9">
        <v>2</v>
      </c>
      <c r="B10" s="74" t="s">
        <v>142</v>
      </c>
      <c r="C10" s="12">
        <f>+'Registro de Viviendas'!E5</f>
        <v>3</v>
      </c>
      <c r="D10" s="20">
        <v>1.32</v>
      </c>
      <c r="E10" s="92">
        <f aca="true" t="shared" si="4" ref="E10:E73">D10/C10</f>
        <v>0.44</v>
      </c>
      <c r="F10" s="20">
        <v>2.11</v>
      </c>
      <c r="G10" s="93">
        <f aca="true" t="shared" si="5" ref="G10:G73">F10/C10</f>
        <v>0.7033333333333333</v>
      </c>
      <c r="H10" s="20">
        <v>0.15</v>
      </c>
      <c r="I10" s="174">
        <f aca="true" t="shared" si="6" ref="I10:I73">H10/C10</f>
        <v>0.049999999999999996</v>
      </c>
      <c r="J10" s="20">
        <v>0.38</v>
      </c>
      <c r="K10" s="93">
        <f aca="true" t="shared" si="7" ref="K10:K73">J10/C10</f>
        <v>0.12666666666666668</v>
      </c>
      <c r="L10" s="20">
        <v>1.58</v>
      </c>
      <c r="M10" s="93">
        <f t="shared" si="0"/>
        <v>0.5266666666666667</v>
      </c>
      <c r="N10" s="20">
        <v>2.17</v>
      </c>
      <c r="O10" s="93">
        <f t="shared" si="1"/>
        <v>0.7233333333333333</v>
      </c>
      <c r="P10" s="20">
        <v>2.32</v>
      </c>
      <c r="Q10" s="93">
        <f t="shared" si="2"/>
        <v>0.7733333333333333</v>
      </c>
      <c r="R10" s="20">
        <v>0.98</v>
      </c>
      <c r="S10" s="94">
        <f t="shared" si="3"/>
        <v>0.32666666666666666</v>
      </c>
    </row>
    <row r="11" spans="1:19" ht="12.75">
      <c r="A11" s="9">
        <v>3</v>
      </c>
      <c r="B11" s="164" t="s">
        <v>143</v>
      </c>
      <c r="C11" s="12">
        <f>+'Registro de Viviendas'!E6</f>
        <v>2</v>
      </c>
      <c r="D11" s="20">
        <v>0.31</v>
      </c>
      <c r="E11" s="92">
        <f t="shared" si="4"/>
        <v>0.155</v>
      </c>
      <c r="F11" s="20">
        <v>1.41</v>
      </c>
      <c r="G11" s="93">
        <f t="shared" si="5"/>
        <v>0.705</v>
      </c>
      <c r="H11" s="20">
        <v>5.52</v>
      </c>
      <c r="I11" s="174">
        <f t="shared" si="6"/>
        <v>2.76</v>
      </c>
      <c r="J11" s="20">
        <v>0.74</v>
      </c>
      <c r="K11" s="93">
        <f t="shared" si="7"/>
        <v>0.37</v>
      </c>
      <c r="L11" s="20">
        <v>1.55</v>
      </c>
      <c r="M11" s="93">
        <f t="shared" si="0"/>
        <v>0.775</v>
      </c>
      <c r="N11" s="20">
        <v>0.48</v>
      </c>
      <c r="O11" s="93">
        <f t="shared" si="1"/>
        <v>0.24</v>
      </c>
      <c r="P11" s="20">
        <v>0.59</v>
      </c>
      <c r="Q11" s="93">
        <f t="shared" si="2"/>
        <v>0.295</v>
      </c>
      <c r="R11" s="20"/>
      <c r="S11" s="94">
        <f t="shared" si="3"/>
        <v>0</v>
      </c>
    </row>
    <row r="12" spans="1:19" ht="12.75">
      <c r="A12" s="9">
        <v>4</v>
      </c>
      <c r="B12" s="74" t="s">
        <v>144</v>
      </c>
      <c r="C12" s="12">
        <f>+'Registro de Viviendas'!E7</f>
        <v>5</v>
      </c>
      <c r="D12" s="20">
        <v>0.66</v>
      </c>
      <c r="E12" s="92">
        <f t="shared" si="4"/>
        <v>0.132</v>
      </c>
      <c r="F12" s="20">
        <v>0.04</v>
      </c>
      <c r="G12" s="93">
        <f t="shared" si="5"/>
        <v>0.008</v>
      </c>
      <c r="H12" s="20">
        <v>2</v>
      </c>
      <c r="I12" s="174">
        <f t="shared" si="6"/>
        <v>0.4</v>
      </c>
      <c r="J12" s="20">
        <v>0.67</v>
      </c>
      <c r="K12" s="93">
        <f t="shared" si="7"/>
        <v>0.134</v>
      </c>
      <c r="L12" s="20">
        <v>2.06</v>
      </c>
      <c r="M12" s="93">
        <f t="shared" si="0"/>
        <v>0.41200000000000003</v>
      </c>
      <c r="N12" s="20">
        <v>1.5</v>
      </c>
      <c r="O12" s="93">
        <f t="shared" si="1"/>
        <v>0.3</v>
      </c>
      <c r="P12" s="20">
        <v>0.47</v>
      </c>
      <c r="Q12" s="93">
        <f t="shared" si="2"/>
        <v>0.094</v>
      </c>
      <c r="R12" s="20">
        <v>2.41</v>
      </c>
      <c r="S12" s="94">
        <f t="shared" si="3"/>
        <v>0.48200000000000004</v>
      </c>
    </row>
    <row r="13" spans="1:19" ht="12.75">
      <c r="A13" s="9">
        <v>5</v>
      </c>
      <c r="B13" s="164" t="s">
        <v>145</v>
      </c>
      <c r="C13" s="12">
        <f>+'Registro de Viviendas'!E8</f>
        <v>2</v>
      </c>
      <c r="D13" s="20">
        <v>4.35</v>
      </c>
      <c r="E13" s="92">
        <f t="shared" si="4"/>
        <v>2.175</v>
      </c>
      <c r="F13" s="20">
        <v>2.22</v>
      </c>
      <c r="G13" s="93">
        <f t="shared" si="5"/>
        <v>1.11</v>
      </c>
      <c r="H13" s="20">
        <v>0.17</v>
      </c>
      <c r="I13" s="174">
        <f t="shared" si="6"/>
        <v>0.085</v>
      </c>
      <c r="J13" s="20">
        <v>0.62</v>
      </c>
      <c r="K13" s="93">
        <f t="shared" si="7"/>
        <v>0.31</v>
      </c>
      <c r="L13" s="20">
        <v>0.52</v>
      </c>
      <c r="M13" s="93">
        <f t="shared" si="0"/>
        <v>0.26</v>
      </c>
      <c r="N13" s="20">
        <v>2.7</v>
      </c>
      <c r="O13" s="93">
        <f t="shared" si="1"/>
        <v>1.35</v>
      </c>
      <c r="P13" s="20">
        <v>0.26</v>
      </c>
      <c r="Q13" s="93">
        <f t="shared" si="2"/>
        <v>0.13</v>
      </c>
      <c r="R13" s="20">
        <v>0.36</v>
      </c>
      <c r="S13" s="94">
        <f t="shared" si="3"/>
        <v>0.18</v>
      </c>
    </row>
    <row r="14" spans="1:19" ht="12.75">
      <c r="A14" s="9">
        <v>6</v>
      </c>
      <c r="B14" s="74" t="s">
        <v>146</v>
      </c>
      <c r="C14" s="12">
        <f>+'Registro de Viviendas'!E9</f>
        <v>3</v>
      </c>
      <c r="D14" s="20">
        <v>0.41</v>
      </c>
      <c r="E14" s="92">
        <f t="shared" si="4"/>
        <v>0.13666666666666666</v>
      </c>
      <c r="F14" s="20">
        <v>2.67</v>
      </c>
      <c r="G14" s="93">
        <f t="shared" si="5"/>
        <v>0.89</v>
      </c>
      <c r="H14" s="20">
        <v>0.02</v>
      </c>
      <c r="I14" s="174">
        <f t="shared" si="6"/>
        <v>0.006666666666666667</v>
      </c>
      <c r="J14" s="20">
        <v>0.22</v>
      </c>
      <c r="K14" s="93">
        <f t="shared" si="7"/>
        <v>0.07333333333333333</v>
      </c>
      <c r="L14" s="20">
        <v>0.34</v>
      </c>
      <c r="M14" s="93">
        <f t="shared" si="0"/>
        <v>0.11333333333333334</v>
      </c>
      <c r="N14" s="20">
        <v>0.45</v>
      </c>
      <c r="O14" s="93">
        <f t="shared" si="1"/>
        <v>0.15</v>
      </c>
      <c r="P14" s="20">
        <v>0.22</v>
      </c>
      <c r="Q14" s="93">
        <f t="shared" si="2"/>
        <v>0.07333333333333333</v>
      </c>
      <c r="R14" s="20">
        <v>1.04</v>
      </c>
      <c r="S14" s="94">
        <f t="shared" si="3"/>
        <v>0.3466666666666667</v>
      </c>
    </row>
    <row r="15" spans="1:19" ht="12.75">
      <c r="A15" s="9">
        <v>7</v>
      </c>
      <c r="B15" s="164" t="s">
        <v>147</v>
      </c>
      <c r="C15" s="12">
        <f>+'Registro de Viviendas'!E10</f>
        <v>6</v>
      </c>
      <c r="D15" s="20">
        <v>0.11</v>
      </c>
      <c r="E15" s="92">
        <f t="shared" si="4"/>
        <v>0.018333333333333333</v>
      </c>
      <c r="F15" s="20">
        <v>0.23</v>
      </c>
      <c r="G15" s="93">
        <f t="shared" si="5"/>
        <v>0.03833333333333334</v>
      </c>
      <c r="H15" s="20">
        <v>1.12</v>
      </c>
      <c r="I15" s="174">
        <f t="shared" si="6"/>
        <v>0.18666666666666668</v>
      </c>
      <c r="J15" s="20">
        <v>1.3</v>
      </c>
      <c r="K15" s="93">
        <f t="shared" si="7"/>
        <v>0.21666666666666667</v>
      </c>
      <c r="L15" s="20">
        <v>2.97</v>
      </c>
      <c r="M15" s="93">
        <f t="shared" si="0"/>
        <v>0.49500000000000005</v>
      </c>
      <c r="N15" s="20">
        <v>5.11</v>
      </c>
      <c r="O15" s="93">
        <f t="shared" si="1"/>
        <v>0.8516666666666667</v>
      </c>
      <c r="P15" s="20">
        <v>2.62</v>
      </c>
      <c r="Q15" s="93">
        <f t="shared" si="2"/>
        <v>0.4366666666666667</v>
      </c>
      <c r="R15" s="20">
        <v>1.16</v>
      </c>
      <c r="S15" s="94">
        <f t="shared" si="3"/>
        <v>0.19333333333333333</v>
      </c>
    </row>
    <row r="16" spans="1:19" ht="12.75">
      <c r="A16" s="9">
        <v>8</v>
      </c>
      <c r="B16" s="74" t="s">
        <v>148</v>
      </c>
      <c r="C16" s="12">
        <f>+'Registro de Viviendas'!E11</f>
        <v>7</v>
      </c>
      <c r="D16" s="20">
        <v>1.9</v>
      </c>
      <c r="E16" s="92">
        <f t="shared" si="4"/>
        <v>0.2714285714285714</v>
      </c>
      <c r="F16" s="20">
        <v>0.12</v>
      </c>
      <c r="G16" s="93">
        <f t="shared" si="5"/>
        <v>0.017142857142857144</v>
      </c>
      <c r="H16" s="20">
        <v>1.42</v>
      </c>
      <c r="I16" s="174">
        <f t="shared" si="6"/>
        <v>0.20285714285714285</v>
      </c>
      <c r="J16" s="20">
        <v>0.39</v>
      </c>
      <c r="K16" s="93">
        <f t="shared" si="7"/>
        <v>0.055714285714285716</v>
      </c>
      <c r="L16" s="20">
        <v>0.71</v>
      </c>
      <c r="M16" s="93">
        <f t="shared" si="0"/>
        <v>0.10142857142857142</v>
      </c>
      <c r="N16" s="20">
        <v>0.32</v>
      </c>
      <c r="O16" s="93">
        <f t="shared" si="1"/>
        <v>0.045714285714285714</v>
      </c>
      <c r="P16" s="20">
        <v>0.31</v>
      </c>
      <c r="Q16" s="93">
        <f t="shared" si="2"/>
        <v>0.04428571428571428</v>
      </c>
      <c r="R16" s="20">
        <v>0.48</v>
      </c>
      <c r="S16" s="94">
        <f t="shared" si="3"/>
        <v>0.06857142857142857</v>
      </c>
    </row>
    <row r="17" spans="1:19" ht="12.75">
      <c r="A17" s="9">
        <v>9</v>
      </c>
      <c r="B17" s="164" t="s">
        <v>149</v>
      </c>
      <c r="C17" s="12">
        <f>+'Registro de Viviendas'!E12</f>
        <v>2</v>
      </c>
      <c r="D17" s="20">
        <v>1.37</v>
      </c>
      <c r="E17" s="92">
        <f t="shared" si="4"/>
        <v>0.685</v>
      </c>
      <c r="F17" s="20">
        <v>0.15</v>
      </c>
      <c r="G17" s="93">
        <f t="shared" si="5"/>
        <v>0.075</v>
      </c>
      <c r="H17" s="20"/>
      <c r="I17" s="174">
        <f t="shared" si="6"/>
        <v>0</v>
      </c>
      <c r="J17" s="20">
        <v>0.96</v>
      </c>
      <c r="K17" s="93">
        <f t="shared" si="7"/>
        <v>0.48</v>
      </c>
      <c r="L17" s="20">
        <v>0.3</v>
      </c>
      <c r="M17" s="93">
        <f t="shared" si="0"/>
        <v>0.15</v>
      </c>
      <c r="N17" s="20">
        <v>0.41</v>
      </c>
      <c r="O17" s="93">
        <f t="shared" si="1"/>
        <v>0.205</v>
      </c>
      <c r="P17" s="20">
        <v>0.68</v>
      </c>
      <c r="Q17" s="93">
        <f t="shared" si="2"/>
        <v>0.34</v>
      </c>
      <c r="R17" s="20">
        <v>0.41</v>
      </c>
      <c r="S17" s="94">
        <f t="shared" si="3"/>
        <v>0.205</v>
      </c>
    </row>
    <row r="18" spans="1:19" ht="12.75">
      <c r="A18" s="9">
        <v>10</v>
      </c>
      <c r="B18" s="74" t="s">
        <v>150</v>
      </c>
      <c r="C18" s="12">
        <f>+'Registro de Viviendas'!E13</f>
        <v>4</v>
      </c>
      <c r="D18" s="20">
        <v>8.63</v>
      </c>
      <c r="E18" s="92">
        <f t="shared" si="4"/>
        <v>2.1575</v>
      </c>
      <c r="F18" s="20">
        <v>2.24</v>
      </c>
      <c r="G18" s="93">
        <f t="shared" si="5"/>
        <v>0.56</v>
      </c>
      <c r="H18" s="20">
        <v>0.94</v>
      </c>
      <c r="I18" s="174">
        <f t="shared" si="6"/>
        <v>0.235</v>
      </c>
      <c r="J18" s="20">
        <v>4.71</v>
      </c>
      <c r="K18" s="93">
        <f t="shared" si="7"/>
        <v>1.1775</v>
      </c>
      <c r="L18" s="20">
        <v>2.03</v>
      </c>
      <c r="M18" s="93">
        <f t="shared" si="0"/>
        <v>0.5075</v>
      </c>
      <c r="N18" s="20">
        <v>3.35</v>
      </c>
      <c r="O18" s="93">
        <f t="shared" si="1"/>
        <v>0.8375</v>
      </c>
      <c r="P18" s="20">
        <v>2.91</v>
      </c>
      <c r="Q18" s="93">
        <f t="shared" si="2"/>
        <v>0.7275</v>
      </c>
      <c r="R18" s="20">
        <v>3.89</v>
      </c>
      <c r="S18" s="94">
        <f t="shared" si="3"/>
        <v>0.9725</v>
      </c>
    </row>
    <row r="19" spans="1:19" ht="12.75">
      <c r="A19" s="9">
        <v>11</v>
      </c>
      <c r="B19" s="164" t="s">
        <v>151</v>
      </c>
      <c r="C19" s="12">
        <f>+'Registro de Viviendas'!E14</f>
        <v>3</v>
      </c>
      <c r="D19" s="20">
        <v>2.31</v>
      </c>
      <c r="E19" s="92">
        <f t="shared" si="4"/>
        <v>0.77</v>
      </c>
      <c r="F19" s="20">
        <v>1.8</v>
      </c>
      <c r="G19" s="93">
        <f t="shared" si="5"/>
        <v>0.6</v>
      </c>
      <c r="H19" s="20"/>
      <c r="I19" s="174">
        <f t="shared" si="6"/>
        <v>0</v>
      </c>
      <c r="J19" s="20">
        <v>1.38</v>
      </c>
      <c r="K19" s="93">
        <f t="shared" si="7"/>
        <v>0.45999999999999996</v>
      </c>
      <c r="L19" s="20">
        <v>2.49</v>
      </c>
      <c r="M19" s="93">
        <f t="shared" si="0"/>
        <v>0.8300000000000001</v>
      </c>
      <c r="N19" s="20">
        <v>1</v>
      </c>
      <c r="O19" s="93">
        <f t="shared" si="1"/>
        <v>0.3333333333333333</v>
      </c>
      <c r="P19" s="20">
        <v>1.4</v>
      </c>
      <c r="Q19" s="93">
        <f t="shared" si="2"/>
        <v>0.4666666666666666</v>
      </c>
      <c r="R19" s="20">
        <v>1.39</v>
      </c>
      <c r="S19" s="94">
        <f t="shared" si="3"/>
        <v>0.4633333333333333</v>
      </c>
    </row>
    <row r="20" spans="1:19" ht="12.75">
      <c r="A20" s="9">
        <v>12</v>
      </c>
      <c r="B20" s="74" t="s">
        <v>152</v>
      </c>
      <c r="C20" s="12">
        <f>+'Registro de Viviendas'!E15</f>
        <v>2</v>
      </c>
      <c r="D20" s="20">
        <v>0.92</v>
      </c>
      <c r="E20" s="92">
        <f t="shared" si="4"/>
        <v>0.46</v>
      </c>
      <c r="F20" s="20">
        <v>0.26</v>
      </c>
      <c r="G20" s="93">
        <f t="shared" si="5"/>
        <v>0.13</v>
      </c>
      <c r="H20" s="20"/>
      <c r="I20" s="174">
        <f t="shared" si="6"/>
        <v>0</v>
      </c>
      <c r="J20" s="20">
        <v>0.06</v>
      </c>
      <c r="K20" s="93">
        <f t="shared" si="7"/>
        <v>0.03</v>
      </c>
      <c r="L20" s="20">
        <v>1.04</v>
      </c>
      <c r="M20" s="93">
        <f t="shared" si="0"/>
        <v>0.52</v>
      </c>
      <c r="N20" s="20">
        <v>0.16</v>
      </c>
      <c r="O20" s="93">
        <f t="shared" si="1"/>
        <v>0.08</v>
      </c>
      <c r="P20" s="20">
        <v>0.17</v>
      </c>
      <c r="Q20" s="93">
        <f t="shared" si="2"/>
        <v>0.085</v>
      </c>
      <c r="R20" s="20"/>
      <c r="S20" s="94">
        <f t="shared" si="3"/>
        <v>0</v>
      </c>
    </row>
    <row r="21" spans="1:19" ht="12.75">
      <c r="A21" s="9">
        <v>13</v>
      </c>
      <c r="B21" s="164" t="s">
        <v>153</v>
      </c>
      <c r="C21" s="12">
        <f>+'Registro de Viviendas'!E16</f>
        <v>3</v>
      </c>
      <c r="D21" s="20">
        <v>2.8</v>
      </c>
      <c r="E21" s="92">
        <f t="shared" si="4"/>
        <v>0.9333333333333332</v>
      </c>
      <c r="F21" s="20">
        <v>0.38</v>
      </c>
      <c r="G21" s="93">
        <f t="shared" si="5"/>
        <v>0.12666666666666668</v>
      </c>
      <c r="H21" s="20">
        <v>1.36</v>
      </c>
      <c r="I21" s="174">
        <f t="shared" si="6"/>
        <v>0.45333333333333337</v>
      </c>
      <c r="J21" s="20">
        <v>0.19</v>
      </c>
      <c r="K21" s="93">
        <f t="shared" si="7"/>
        <v>0.06333333333333334</v>
      </c>
      <c r="L21" s="20">
        <v>1.1</v>
      </c>
      <c r="M21" s="93">
        <f t="shared" si="0"/>
        <v>0.3666666666666667</v>
      </c>
      <c r="N21" s="20">
        <v>2.99</v>
      </c>
      <c r="O21" s="93">
        <f t="shared" si="1"/>
        <v>0.9966666666666667</v>
      </c>
      <c r="P21" s="20">
        <v>0.45</v>
      </c>
      <c r="Q21" s="93">
        <f t="shared" si="2"/>
        <v>0.15</v>
      </c>
      <c r="R21" s="20">
        <v>0.83</v>
      </c>
      <c r="S21" s="94">
        <f t="shared" si="3"/>
        <v>0.27666666666666667</v>
      </c>
    </row>
    <row r="22" spans="1:19" ht="12.75">
      <c r="A22" s="9">
        <v>14</v>
      </c>
      <c r="B22" s="74" t="s">
        <v>154</v>
      </c>
      <c r="C22" s="12">
        <f>+'Registro de Viviendas'!E17</f>
        <v>1</v>
      </c>
      <c r="D22" s="20">
        <v>3.38</v>
      </c>
      <c r="E22" s="92">
        <f t="shared" si="4"/>
        <v>3.38</v>
      </c>
      <c r="F22" s="20">
        <v>1.49</v>
      </c>
      <c r="G22" s="93">
        <f t="shared" si="5"/>
        <v>1.49</v>
      </c>
      <c r="H22" s="20"/>
      <c r="I22" s="174">
        <f t="shared" si="6"/>
        <v>0</v>
      </c>
      <c r="J22" s="20">
        <v>1.27</v>
      </c>
      <c r="K22" s="93">
        <f t="shared" si="7"/>
        <v>1.27</v>
      </c>
      <c r="L22" s="20">
        <v>1.01</v>
      </c>
      <c r="M22" s="93">
        <f t="shared" si="0"/>
        <v>1.01</v>
      </c>
      <c r="N22" s="20">
        <v>1.43</v>
      </c>
      <c r="O22" s="93">
        <f t="shared" si="1"/>
        <v>1.43</v>
      </c>
      <c r="P22" s="20">
        <v>3.55</v>
      </c>
      <c r="Q22" s="93">
        <f t="shared" si="2"/>
        <v>3.55</v>
      </c>
      <c r="R22" s="20">
        <v>4.05</v>
      </c>
      <c r="S22" s="94">
        <f t="shared" si="3"/>
        <v>4.05</v>
      </c>
    </row>
    <row r="23" spans="1:19" ht="12.75">
      <c r="A23" s="9">
        <v>15</v>
      </c>
      <c r="B23" s="164" t="s">
        <v>155</v>
      </c>
      <c r="C23" s="12">
        <f>+'Registro de Viviendas'!E18</f>
        <v>3</v>
      </c>
      <c r="D23" s="20">
        <v>0.61</v>
      </c>
      <c r="E23" s="92">
        <f t="shared" si="4"/>
        <v>0.20333333333333334</v>
      </c>
      <c r="F23" s="20">
        <v>0.78</v>
      </c>
      <c r="G23" s="93">
        <f t="shared" si="5"/>
        <v>0.26</v>
      </c>
      <c r="H23" s="20">
        <v>0.2</v>
      </c>
      <c r="I23" s="174">
        <f t="shared" si="6"/>
        <v>0.06666666666666667</v>
      </c>
      <c r="J23" s="20">
        <v>0.41</v>
      </c>
      <c r="K23" s="93">
        <f t="shared" si="7"/>
        <v>0.13666666666666666</v>
      </c>
      <c r="L23" s="20">
        <v>0.82</v>
      </c>
      <c r="M23" s="93">
        <f t="shared" si="0"/>
        <v>0.2733333333333333</v>
      </c>
      <c r="N23" s="20">
        <v>0.5</v>
      </c>
      <c r="O23" s="93">
        <f t="shared" si="1"/>
        <v>0.16666666666666666</v>
      </c>
      <c r="P23" s="20">
        <v>0.7</v>
      </c>
      <c r="Q23" s="93">
        <f t="shared" si="2"/>
        <v>0.2333333333333333</v>
      </c>
      <c r="R23" s="20">
        <v>0.54</v>
      </c>
      <c r="S23" s="94">
        <f t="shared" si="3"/>
        <v>0.18000000000000002</v>
      </c>
    </row>
    <row r="24" spans="1:19" ht="12.75">
      <c r="A24" s="9">
        <v>16</v>
      </c>
      <c r="B24" s="74" t="s">
        <v>156</v>
      </c>
      <c r="C24" s="12">
        <f>+'Registro de Viviendas'!E19</f>
        <v>2</v>
      </c>
      <c r="D24" s="20">
        <v>4.12</v>
      </c>
      <c r="E24" s="92">
        <f t="shared" si="4"/>
        <v>2.06</v>
      </c>
      <c r="F24" s="20">
        <v>0.2</v>
      </c>
      <c r="G24" s="93">
        <f t="shared" si="5"/>
        <v>0.1</v>
      </c>
      <c r="H24" s="20">
        <v>0.37</v>
      </c>
      <c r="I24" s="174">
        <f t="shared" si="6"/>
        <v>0.185</v>
      </c>
      <c r="J24" s="20">
        <v>0.46</v>
      </c>
      <c r="K24" s="93">
        <f t="shared" si="7"/>
        <v>0.23</v>
      </c>
      <c r="L24" s="20">
        <v>1.4</v>
      </c>
      <c r="M24" s="93">
        <f t="shared" si="0"/>
        <v>0.7</v>
      </c>
      <c r="N24" s="20">
        <v>1.55</v>
      </c>
      <c r="O24" s="93">
        <f t="shared" si="1"/>
        <v>0.775</v>
      </c>
      <c r="P24" s="20">
        <v>1.51</v>
      </c>
      <c r="Q24" s="93">
        <f t="shared" si="2"/>
        <v>0.755</v>
      </c>
      <c r="R24" s="20">
        <v>1.37</v>
      </c>
      <c r="S24" s="94">
        <f t="shared" si="3"/>
        <v>0.685</v>
      </c>
    </row>
    <row r="25" spans="1:19" ht="12.75">
      <c r="A25" s="9">
        <v>17</v>
      </c>
      <c r="B25" s="164" t="s">
        <v>157</v>
      </c>
      <c r="C25" s="12">
        <f>+'Registro de Viviendas'!E20</f>
        <v>6</v>
      </c>
      <c r="D25" s="20">
        <v>1.9</v>
      </c>
      <c r="E25" s="92">
        <f t="shared" si="4"/>
        <v>0.31666666666666665</v>
      </c>
      <c r="F25" s="20">
        <v>0.31</v>
      </c>
      <c r="G25" s="93">
        <f t="shared" si="5"/>
        <v>0.051666666666666666</v>
      </c>
      <c r="H25" s="20">
        <v>1.33</v>
      </c>
      <c r="I25" s="174">
        <f t="shared" si="6"/>
        <v>0.22166666666666668</v>
      </c>
      <c r="J25" s="20">
        <v>1.13</v>
      </c>
      <c r="K25" s="93">
        <f t="shared" si="7"/>
        <v>0.18833333333333332</v>
      </c>
      <c r="L25" s="20">
        <v>0.55</v>
      </c>
      <c r="M25" s="93">
        <f t="shared" si="0"/>
        <v>0.09166666666666667</v>
      </c>
      <c r="N25" s="20">
        <v>0.32</v>
      </c>
      <c r="O25" s="93">
        <f t="shared" si="1"/>
        <v>0.05333333333333334</v>
      </c>
      <c r="P25" s="20">
        <v>0.28</v>
      </c>
      <c r="Q25" s="93">
        <f t="shared" si="2"/>
        <v>0.04666666666666667</v>
      </c>
      <c r="R25" s="20">
        <v>0.51</v>
      </c>
      <c r="S25" s="94">
        <f t="shared" si="3"/>
        <v>0.085</v>
      </c>
    </row>
    <row r="26" spans="1:19" ht="12.75">
      <c r="A26" s="9">
        <v>18</v>
      </c>
      <c r="B26" s="74" t="s">
        <v>158</v>
      </c>
      <c r="C26" s="12">
        <f>+'Registro de Viviendas'!E21</f>
        <v>3</v>
      </c>
      <c r="D26" s="20">
        <v>0.8</v>
      </c>
      <c r="E26" s="92">
        <f t="shared" si="4"/>
        <v>0.26666666666666666</v>
      </c>
      <c r="F26" s="20">
        <v>5.64</v>
      </c>
      <c r="G26" s="93">
        <f t="shared" si="5"/>
        <v>1.88</v>
      </c>
      <c r="H26" s="20">
        <v>0.1</v>
      </c>
      <c r="I26" s="174">
        <f t="shared" si="6"/>
        <v>0.03333333333333333</v>
      </c>
      <c r="J26" s="20">
        <v>0.72</v>
      </c>
      <c r="K26" s="93">
        <f t="shared" si="7"/>
        <v>0.24</v>
      </c>
      <c r="L26" s="20">
        <v>0.16</v>
      </c>
      <c r="M26" s="93">
        <f t="shared" si="0"/>
        <v>0.05333333333333334</v>
      </c>
      <c r="N26" s="20">
        <v>1.98</v>
      </c>
      <c r="O26" s="93">
        <f t="shared" si="1"/>
        <v>0.66</v>
      </c>
      <c r="P26" s="20">
        <v>0.1</v>
      </c>
      <c r="Q26" s="93">
        <f t="shared" si="2"/>
        <v>0.03333333333333333</v>
      </c>
      <c r="R26" s="20">
        <v>0.11</v>
      </c>
      <c r="S26" s="94">
        <f t="shared" si="3"/>
        <v>0.03666666666666667</v>
      </c>
    </row>
    <row r="27" spans="1:19" ht="12.75">
      <c r="A27" s="9">
        <v>19</v>
      </c>
      <c r="B27" s="164" t="s">
        <v>159</v>
      </c>
      <c r="C27" s="12">
        <f>+'Registro de Viviendas'!E22</f>
        <v>1</v>
      </c>
      <c r="D27" s="20">
        <v>2.91</v>
      </c>
      <c r="E27" s="92">
        <f t="shared" si="4"/>
        <v>2.91</v>
      </c>
      <c r="F27" s="20">
        <v>4.57</v>
      </c>
      <c r="G27" s="93">
        <f t="shared" si="5"/>
        <v>4.57</v>
      </c>
      <c r="H27" s="20">
        <v>0.05</v>
      </c>
      <c r="I27" s="174">
        <f t="shared" si="6"/>
        <v>0.05</v>
      </c>
      <c r="J27" s="20">
        <v>0.93</v>
      </c>
      <c r="K27" s="93">
        <f t="shared" si="7"/>
        <v>0.93</v>
      </c>
      <c r="L27" s="20">
        <v>1.92</v>
      </c>
      <c r="M27" s="93">
        <f t="shared" si="0"/>
        <v>1.92</v>
      </c>
      <c r="N27" s="20">
        <v>4.35</v>
      </c>
      <c r="O27" s="93">
        <f t="shared" si="1"/>
        <v>4.35</v>
      </c>
      <c r="P27" s="20">
        <v>3.97</v>
      </c>
      <c r="Q27" s="93">
        <f t="shared" si="2"/>
        <v>3.97</v>
      </c>
      <c r="R27" s="20">
        <v>1.7</v>
      </c>
      <c r="S27" s="94">
        <f t="shared" si="3"/>
        <v>1.7</v>
      </c>
    </row>
    <row r="28" spans="1:19" ht="12.75">
      <c r="A28" s="9">
        <v>20</v>
      </c>
      <c r="B28" s="74" t="s">
        <v>160</v>
      </c>
      <c r="C28" s="12">
        <f>+'Registro de Viviendas'!E23</f>
        <v>1</v>
      </c>
      <c r="D28" s="20">
        <v>1.5</v>
      </c>
      <c r="E28" s="92">
        <f t="shared" si="4"/>
        <v>1.5</v>
      </c>
      <c r="F28" s="20">
        <v>0.24</v>
      </c>
      <c r="G28" s="93">
        <f t="shared" si="5"/>
        <v>0.24</v>
      </c>
      <c r="H28" s="20">
        <v>2.5</v>
      </c>
      <c r="I28" s="174">
        <f t="shared" si="6"/>
        <v>2.5</v>
      </c>
      <c r="J28" s="20">
        <v>0.84</v>
      </c>
      <c r="K28" s="93">
        <f t="shared" si="7"/>
        <v>0.84</v>
      </c>
      <c r="L28" s="20">
        <v>0.36</v>
      </c>
      <c r="M28" s="93">
        <f t="shared" si="0"/>
        <v>0.36</v>
      </c>
      <c r="N28" s="20">
        <v>0.86</v>
      </c>
      <c r="O28" s="93">
        <f t="shared" si="1"/>
        <v>0.86</v>
      </c>
      <c r="P28" s="20">
        <v>0.17</v>
      </c>
      <c r="Q28" s="93">
        <f t="shared" si="2"/>
        <v>0.17</v>
      </c>
      <c r="R28" s="20">
        <v>2.43</v>
      </c>
      <c r="S28" s="94">
        <f t="shared" si="3"/>
        <v>2.43</v>
      </c>
    </row>
    <row r="29" spans="1:19" ht="12.75">
      <c r="A29" s="9">
        <v>21</v>
      </c>
      <c r="B29" s="164" t="s">
        <v>161</v>
      </c>
      <c r="C29" s="12">
        <f>+'Registro de Viviendas'!E24</f>
        <v>3</v>
      </c>
      <c r="D29" s="20">
        <v>0.26</v>
      </c>
      <c r="E29" s="92">
        <f t="shared" si="4"/>
        <v>0.08666666666666667</v>
      </c>
      <c r="F29" s="20">
        <v>0.14</v>
      </c>
      <c r="G29" s="93">
        <f t="shared" si="5"/>
        <v>0.04666666666666667</v>
      </c>
      <c r="H29" s="20"/>
      <c r="I29" s="174">
        <f t="shared" si="6"/>
        <v>0</v>
      </c>
      <c r="J29" s="20">
        <v>0.36</v>
      </c>
      <c r="K29" s="93">
        <f t="shared" si="7"/>
        <v>0.12</v>
      </c>
      <c r="L29" s="20">
        <v>0.65</v>
      </c>
      <c r="M29" s="93">
        <f t="shared" si="0"/>
        <v>0.21666666666666667</v>
      </c>
      <c r="N29" s="20">
        <v>0.84</v>
      </c>
      <c r="O29" s="93">
        <f t="shared" si="1"/>
        <v>0.27999999999999997</v>
      </c>
      <c r="P29" s="20">
        <v>0.07</v>
      </c>
      <c r="Q29" s="93">
        <f t="shared" si="2"/>
        <v>0.023333333333333334</v>
      </c>
      <c r="R29" s="20">
        <v>1.78</v>
      </c>
      <c r="S29" s="94">
        <f t="shared" si="3"/>
        <v>0.5933333333333334</v>
      </c>
    </row>
    <row r="30" spans="1:19" ht="12.75">
      <c r="A30" s="9">
        <v>22</v>
      </c>
      <c r="B30" s="74" t="s">
        <v>162</v>
      </c>
      <c r="C30" s="12">
        <f>+'Registro de Viviendas'!E25</f>
        <v>3</v>
      </c>
      <c r="D30" s="20">
        <v>3.13</v>
      </c>
      <c r="E30" s="92">
        <f t="shared" si="4"/>
        <v>1.0433333333333332</v>
      </c>
      <c r="F30" s="20">
        <v>1.11</v>
      </c>
      <c r="G30" s="93">
        <f t="shared" si="5"/>
        <v>0.37000000000000005</v>
      </c>
      <c r="H30" s="20"/>
      <c r="I30" s="174">
        <f t="shared" si="6"/>
        <v>0</v>
      </c>
      <c r="J30" s="20"/>
      <c r="K30" s="93">
        <f t="shared" si="7"/>
        <v>0</v>
      </c>
      <c r="L30" s="20">
        <v>4.77</v>
      </c>
      <c r="M30" s="93">
        <f t="shared" si="0"/>
        <v>1.5899999999999999</v>
      </c>
      <c r="N30" s="20">
        <v>2.34</v>
      </c>
      <c r="O30" s="93">
        <f t="shared" si="1"/>
        <v>0.7799999999999999</v>
      </c>
      <c r="P30" s="20">
        <v>2.65</v>
      </c>
      <c r="Q30" s="93">
        <f t="shared" si="2"/>
        <v>0.8833333333333333</v>
      </c>
      <c r="R30" s="20">
        <v>2.06</v>
      </c>
      <c r="S30" s="94">
        <f t="shared" si="3"/>
        <v>0.6866666666666666</v>
      </c>
    </row>
    <row r="31" spans="1:19" ht="12.75">
      <c r="A31" s="9">
        <v>23</v>
      </c>
      <c r="B31" s="164" t="s">
        <v>163</v>
      </c>
      <c r="C31" s="12">
        <f>+'Registro de Viviendas'!E26</f>
        <v>15</v>
      </c>
      <c r="D31" s="20">
        <v>3.82</v>
      </c>
      <c r="E31" s="92">
        <f t="shared" si="4"/>
        <v>0.25466666666666665</v>
      </c>
      <c r="F31" s="20">
        <v>1.74</v>
      </c>
      <c r="G31" s="93">
        <f t="shared" si="5"/>
        <v>0.116</v>
      </c>
      <c r="H31" s="20">
        <v>1.18</v>
      </c>
      <c r="I31" s="174">
        <f t="shared" si="6"/>
        <v>0.07866666666666666</v>
      </c>
      <c r="J31" s="20">
        <v>2.05</v>
      </c>
      <c r="K31" s="93">
        <f t="shared" si="7"/>
        <v>0.13666666666666666</v>
      </c>
      <c r="L31" s="20">
        <v>1.85</v>
      </c>
      <c r="M31" s="93">
        <f t="shared" si="0"/>
        <v>0.12333333333333334</v>
      </c>
      <c r="N31" s="20">
        <v>1.93</v>
      </c>
      <c r="O31" s="93">
        <f t="shared" si="1"/>
        <v>0.12866666666666665</v>
      </c>
      <c r="P31" s="20">
        <v>1.94</v>
      </c>
      <c r="Q31" s="93">
        <f t="shared" si="2"/>
        <v>0.12933333333333333</v>
      </c>
      <c r="R31" s="20">
        <v>2.5</v>
      </c>
      <c r="S31" s="94">
        <f t="shared" si="3"/>
        <v>0.16666666666666666</v>
      </c>
    </row>
    <row r="32" spans="1:19" ht="12.75">
      <c r="A32" s="9">
        <v>24</v>
      </c>
      <c r="B32" s="74" t="s">
        <v>164</v>
      </c>
      <c r="C32" s="12">
        <f>+'Registro de Viviendas'!E27</f>
        <v>4</v>
      </c>
      <c r="D32" s="20">
        <v>2.79</v>
      </c>
      <c r="E32" s="92">
        <f t="shared" si="4"/>
        <v>0.6975</v>
      </c>
      <c r="F32" s="20">
        <v>1.14</v>
      </c>
      <c r="G32" s="93">
        <f t="shared" si="5"/>
        <v>0.285</v>
      </c>
      <c r="H32" s="20"/>
      <c r="I32" s="174">
        <f t="shared" si="6"/>
        <v>0</v>
      </c>
      <c r="J32" s="20">
        <v>2.82</v>
      </c>
      <c r="K32" s="93">
        <f t="shared" si="7"/>
        <v>0.705</v>
      </c>
      <c r="L32" s="20">
        <v>2.83</v>
      </c>
      <c r="M32" s="93">
        <f t="shared" si="0"/>
        <v>0.7075</v>
      </c>
      <c r="N32" s="20">
        <v>2.52</v>
      </c>
      <c r="O32" s="93">
        <f t="shared" si="1"/>
        <v>0.63</v>
      </c>
      <c r="P32" s="20">
        <v>0.62</v>
      </c>
      <c r="Q32" s="93">
        <f t="shared" si="2"/>
        <v>0.155</v>
      </c>
      <c r="R32" s="20">
        <v>0.14</v>
      </c>
      <c r="S32" s="94">
        <f t="shared" si="3"/>
        <v>0.035</v>
      </c>
    </row>
    <row r="33" spans="1:19" ht="12.75">
      <c r="A33" s="9">
        <v>25</v>
      </c>
      <c r="B33" s="164" t="s">
        <v>165</v>
      </c>
      <c r="C33" s="12">
        <f>+'Registro de Viviendas'!E28</f>
        <v>2</v>
      </c>
      <c r="D33" s="20">
        <v>2.1</v>
      </c>
      <c r="E33" s="92">
        <f t="shared" si="4"/>
        <v>1.05</v>
      </c>
      <c r="F33" s="20"/>
      <c r="G33" s="93">
        <f t="shared" si="5"/>
        <v>0</v>
      </c>
      <c r="H33" s="20">
        <v>0.07</v>
      </c>
      <c r="I33" s="174">
        <f t="shared" si="6"/>
        <v>0.035</v>
      </c>
      <c r="J33" s="20">
        <v>0.45</v>
      </c>
      <c r="K33" s="93">
        <f t="shared" si="7"/>
        <v>0.225</v>
      </c>
      <c r="L33" s="20">
        <v>0.59</v>
      </c>
      <c r="M33" s="93">
        <f t="shared" si="0"/>
        <v>0.295</v>
      </c>
      <c r="N33" s="20">
        <v>0.87</v>
      </c>
      <c r="O33" s="93">
        <f t="shared" si="1"/>
        <v>0.435</v>
      </c>
      <c r="P33" s="20">
        <v>0.46</v>
      </c>
      <c r="Q33" s="93">
        <f t="shared" si="2"/>
        <v>0.23</v>
      </c>
      <c r="R33" s="20">
        <v>1.3</v>
      </c>
      <c r="S33" s="94">
        <f t="shared" si="3"/>
        <v>0.65</v>
      </c>
    </row>
    <row r="34" spans="1:19" ht="12.75">
      <c r="A34" s="9">
        <v>26</v>
      </c>
      <c r="B34" s="74" t="s">
        <v>166</v>
      </c>
      <c r="C34" s="12">
        <f>+'Registro de Viviendas'!E29</f>
        <v>3</v>
      </c>
      <c r="D34" s="54">
        <v>1.04</v>
      </c>
      <c r="E34" s="92">
        <f t="shared" si="4"/>
        <v>0.3466666666666667</v>
      </c>
      <c r="F34" s="20">
        <v>0.4</v>
      </c>
      <c r="G34" s="93">
        <f t="shared" si="5"/>
        <v>0.13333333333333333</v>
      </c>
      <c r="H34" s="20">
        <v>1.35</v>
      </c>
      <c r="I34" s="174">
        <f t="shared" si="6"/>
        <v>0.45</v>
      </c>
      <c r="J34" s="20"/>
      <c r="K34" s="93">
        <f t="shared" si="7"/>
        <v>0</v>
      </c>
      <c r="L34" s="20">
        <v>2.83</v>
      </c>
      <c r="M34" s="93">
        <f t="shared" si="0"/>
        <v>0.9433333333333334</v>
      </c>
      <c r="N34" s="20">
        <v>1.71</v>
      </c>
      <c r="O34" s="93">
        <f t="shared" si="1"/>
        <v>0.57</v>
      </c>
      <c r="P34" s="20">
        <v>1.63</v>
      </c>
      <c r="Q34" s="93">
        <f t="shared" si="2"/>
        <v>0.5433333333333333</v>
      </c>
      <c r="R34" s="20">
        <v>1.64</v>
      </c>
      <c r="S34" s="94">
        <f t="shared" si="3"/>
        <v>0.5466666666666666</v>
      </c>
    </row>
    <row r="35" spans="1:19" ht="12.75">
      <c r="A35" s="9">
        <v>27</v>
      </c>
      <c r="B35" s="164" t="s">
        <v>167</v>
      </c>
      <c r="C35" s="12">
        <f>+'Registro de Viviendas'!E30</f>
        <v>4</v>
      </c>
      <c r="D35" s="20">
        <v>1.45</v>
      </c>
      <c r="E35" s="92">
        <f t="shared" si="4"/>
        <v>0.3625</v>
      </c>
      <c r="F35" s="20">
        <v>1.1</v>
      </c>
      <c r="G35" s="93">
        <f t="shared" si="5"/>
        <v>0.275</v>
      </c>
      <c r="H35" s="20">
        <v>0.69</v>
      </c>
      <c r="I35" s="174">
        <f t="shared" si="6"/>
        <v>0.1725</v>
      </c>
      <c r="J35" s="20">
        <v>0.25</v>
      </c>
      <c r="K35" s="93">
        <f t="shared" si="7"/>
        <v>0.0625</v>
      </c>
      <c r="L35" s="20">
        <v>0.64</v>
      </c>
      <c r="M35" s="93">
        <f t="shared" si="0"/>
        <v>0.16</v>
      </c>
      <c r="N35" s="20">
        <v>0.27</v>
      </c>
      <c r="O35" s="93">
        <f t="shared" si="1"/>
        <v>0.0675</v>
      </c>
      <c r="P35" s="20">
        <v>0.17</v>
      </c>
      <c r="Q35" s="93">
        <f t="shared" si="2"/>
        <v>0.0425</v>
      </c>
      <c r="R35" s="20">
        <v>0.43</v>
      </c>
      <c r="S35" s="94">
        <f t="shared" si="3"/>
        <v>0.1075</v>
      </c>
    </row>
    <row r="36" spans="1:19" ht="12.75">
      <c r="A36" s="9">
        <v>28</v>
      </c>
      <c r="B36" s="74" t="s">
        <v>168</v>
      </c>
      <c r="C36" s="12">
        <f>+'Registro de Viviendas'!E31</f>
        <v>4</v>
      </c>
      <c r="D36" s="20">
        <v>0.3</v>
      </c>
      <c r="E36" s="92">
        <f t="shared" si="4"/>
        <v>0.075</v>
      </c>
      <c r="F36" s="20">
        <v>0.07</v>
      </c>
      <c r="G36" s="93">
        <f t="shared" si="5"/>
        <v>0.0175</v>
      </c>
      <c r="H36" s="20">
        <v>0.22</v>
      </c>
      <c r="I36" s="174">
        <f t="shared" si="6"/>
        <v>0.055</v>
      </c>
      <c r="J36" s="20">
        <v>1.31</v>
      </c>
      <c r="K36" s="93">
        <f t="shared" si="7"/>
        <v>0.3275</v>
      </c>
      <c r="L36" s="20">
        <v>3.96</v>
      </c>
      <c r="M36" s="93">
        <f t="shared" si="0"/>
        <v>0.99</v>
      </c>
      <c r="N36" s="20">
        <v>0.23</v>
      </c>
      <c r="O36" s="93">
        <f t="shared" si="1"/>
        <v>0.0575</v>
      </c>
      <c r="P36" s="20">
        <v>0.13</v>
      </c>
      <c r="Q36" s="93">
        <f t="shared" si="2"/>
        <v>0.0325</v>
      </c>
      <c r="R36" s="20">
        <v>0.66</v>
      </c>
      <c r="S36" s="94">
        <f t="shared" si="3"/>
        <v>0.165</v>
      </c>
    </row>
    <row r="37" spans="1:19" ht="12.75">
      <c r="A37" s="9">
        <v>29</v>
      </c>
      <c r="B37" s="164" t="s">
        <v>169</v>
      </c>
      <c r="C37" s="12">
        <f>+'Registro de Viviendas'!E32</f>
        <v>3</v>
      </c>
      <c r="D37" s="54">
        <v>0.27</v>
      </c>
      <c r="E37" s="92">
        <f t="shared" si="4"/>
        <v>0.09000000000000001</v>
      </c>
      <c r="F37" s="20">
        <v>0.21</v>
      </c>
      <c r="G37" s="93">
        <f t="shared" si="5"/>
        <v>0.06999999999999999</v>
      </c>
      <c r="H37" s="20">
        <v>0.92</v>
      </c>
      <c r="I37" s="174">
        <f t="shared" si="6"/>
        <v>0.3066666666666667</v>
      </c>
      <c r="J37" s="20">
        <v>0.93</v>
      </c>
      <c r="K37" s="93">
        <f t="shared" si="7"/>
        <v>0.31</v>
      </c>
      <c r="L37" s="20">
        <v>5.22</v>
      </c>
      <c r="M37" s="93">
        <f t="shared" si="0"/>
        <v>1.74</v>
      </c>
      <c r="N37" s="20">
        <v>0.09</v>
      </c>
      <c r="O37" s="93">
        <f t="shared" si="1"/>
        <v>0.03</v>
      </c>
      <c r="P37" s="20">
        <v>0.07</v>
      </c>
      <c r="Q37" s="93">
        <f t="shared" si="2"/>
        <v>0.023333333333333334</v>
      </c>
      <c r="R37" s="20">
        <v>1.37</v>
      </c>
      <c r="S37" s="94">
        <f t="shared" si="3"/>
        <v>0.4566666666666667</v>
      </c>
    </row>
    <row r="38" spans="1:19" ht="12.75">
      <c r="A38" s="9">
        <v>30</v>
      </c>
      <c r="B38" s="74" t="s">
        <v>170</v>
      </c>
      <c r="C38" s="12">
        <f>+'Registro de Viviendas'!E33</f>
        <v>2</v>
      </c>
      <c r="D38" s="20">
        <v>2.27</v>
      </c>
      <c r="E38" s="92">
        <f t="shared" si="4"/>
        <v>1.135</v>
      </c>
      <c r="F38" s="20"/>
      <c r="G38" s="93">
        <f t="shared" si="5"/>
        <v>0</v>
      </c>
      <c r="H38" s="20">
        <v>0.17</v>
      </c>
      <c r="I38" s="174">
        <f t="shared" si="6"/>
        <v>0.085</v>
      </c>
      <c r="J38" s="20">
        <v>0.58</v>
      </c>
      <c r="K38" s="93">
        <f t="shared" si="7"/>
        <v>0.29</v>
      </c>
      <c r="L38" s="20">
        <v>0.23</v>
      </c>
      <c r="M38" s="93">
        <f t="shared" si="0"/>
        <v>0.115</v>
      </c>
      <c r="N38" s="20">
        <v>0.64</v>
      </c>
      <c r="O38" s="93">
        <f t="shared" si="1"/>
        <v>0.32</v>
      </c>
      <c r="P38" s="20">
        <v>0.22</v>
      </c>
      <c r="Q38" s="93">
        <f t="shared" si="2"/>
        <v>0.11</v>
      </c>
      <c r="R38" s="20">
        <v>1.92</v>
      </c>
      <c r="S38" s="94">
        <f t="shared" si="3"/>
        <v>0.96</v>
      </c>
    </row>
    <row r="39" spans="1:19" ht="12.75">
      <c r="A39" s="9">
        <v>31</v>
      </c>
      <c r="B39" s="164" t="s">
        <v>171</v>
      </c>
      <c r="C39" s="12">
        <f>+'Registro de Viviendas'!E34</f>
        <v>6</v>
      </c>
      <c r="D39" s="20">
        <v>0.28</v>
      </c>
      <c r="E39" s="92">
        <f t="shared" si="4"/>
        <v>0.04666666666666667</v>
      </c>
      <c r="F39" s="20"/>
      <c r="G39" s="93">
        <f t="shared" si="5"/>
        <v>0</v>
      </c>
      <c r="H39" s="20">
        <v>4.02</v>
      </c>
      <c r="I39" s="174">
        <f t="shared" si="6"/>
        <v>0.6699999999999999</v>
      </c>
      <c r="J39" s="20">
        <v>2.34</v>
      </c>
      <c r="K39" s="93">
        <f t="shared" si="7"/>
        <v>0.38999999999999996</v>
      </c>
      <c r="L39" s="20">
        <v>3.66</v>
      </c>
      <c r="M39" s="93">
        <f t="shared" si="0"/>
        <v>0.61</v>
      </c>
      <c r="N39" s="20">
        <v>1.34</v>
      </c>
      <c r="O39" s="93">
        <f t="shared" si="1"/>
        <v>0.22333333333333336</v>
      </c>
      <c r="P39" s="20">
        <v>1.75</v>
      </c>
      <c r="Q39" s="93">
        <f t="shared" si="2"/>
        <v>0.2916666666666667</v>
      </c>
      <c r="R39" s="20">
        <v>2.44</v>
      </c>
      <c r="S39" s="94">
        <f t="shared" si="3"/>
        <v>0.4066666666666667</v>
      </c>
    </row>
    <row r="40" spans="1:19" ht="12.75">
      <c r="A40" s="9">
        <v>32</v>
      </c>
      <c r="B40" s="74" t="s">
        <v>172</v>
      </c>
      <c r="C40" s="12">
        <f>+'Registro de Viviendas'!E35</f>
        <v>4</v>
      </c>
      <c r="D40" s="20">
        <v>1.93</v>
      </c>
      <c r="E40" s="92">
        <f t="shared" si="4"/>
        <v>0.4825</v>
      </c>
      <c r="F40" s="20">
        <v>0.54</v>
      </c>
      <c r="G40" s="93">
        <f t="shared" si="5"/>
        <v>0.135</v>
      </c>
      <c r="H40" s="20">
        <v>0.4</v>
      </c>
      <c r="I40" s="174">
        <f t="shared" si="6"/>
        <v>0.1</v>
      </c>
      <c r="J40" s="20">
        <v>0.61</v>
      </c>
      <c r="K40" s="93">
        <f t="shared" si="7"/>
        <v>0.1525</v>
      </c>
      <c r="L40" s="20">
        <v>0.81</v>
      </c>
      <c r="M40" s="93">
        <f t="shared" si="0"/>
        <v>0.2025</v>
      </c>
      <c r="N40" s="20">
        <v>0.73</v>
      </c>
      <c r="O40" s="93">
        <f t="shared" si="1"/>
        <v>0.1825</v>
      </c>
      <c r="P40" s="20">
        <v>0.97</v>
      </c>
      <c r="Q40" s="93">
        <f t="shared" si="2"/>
        <v>0.2425</v>
      </c>
      <c r="R40" s="20">
        <v>2.73</v>
      </c>
      <c r="S40" s="94">
        <f t="shared" si="3"/>
        <v>0.6825</v>
      </c>
    </row>
    <row r="41" spans="1:19" ht="12.75">
      <c r="A41" s="9">
        <v>33</v>
      </c>
      <c r="B41" s="164" t="s">
        <v>173</v>
      </c>
      <c r="C41" s="12">
        <f>+'Registro de Viviendas'!E36</f>
        <v>5</v>
      </c>
      <c r="D41" s="20">
        <v>1.76</v>
      </c>
      <c r="E41" s="92">
        <f t="shared" si="4"/>
        <v>0.352</v>
      </c>
      <c r="F41" s="20">
        <v>2.33</v>
      </c>
      <c r="G41" s="93">
        <f t="shared" si="5"/>
        <v>0.466</v>
      </c>
      <c r="H41" s="20">
        <v>0.16</v>
      </c>
      <c r="I41" s="174">
        <f t="shared" si="6"/>
        <v>0.032</v>
      </c>
      <c r="J41" s="20">
        <v>0.08</v>
      </c>
      <c r="K41" s="93">
        <f t="shared" si="7"/>
        <v>0.016</v>
      </c>
      <c r="L41" s="20">
        <v>0.28</v>
      </c>
      <c r="M41" s="93">
        <f aca="true" t="shared" si="8" ref="M41:M72">L41/C41</f>
        <v>0.05600000000000001</v>
      </c>
      <c r="N41" s="20">
        <v>1.21</v>
      </c>
      <c r="O41" s="93">
        <f aca="true" t="shared" si="9" ref="O41:O72">N41/C41</f>
        <v>0.242</v>
      </c>
      <c r="P41" s="20">
        <v>0.54</v>
      </c>
      <c r="Q41" s="93">
        <f aca="true" t="shared" si="10" ref="Q41:Q72">P41/C41</f>
        <v>0.10800000000000001</v>
      </c>
      <c r="R41" s="20"/>
      <c r="S41" s="94">
        <f aca="true" t="shared" si="11" ref="S41:S72">R41/C41</f>
        <v>0</v>
      </c>
    </row>
    <row r="42" spans="1:19" ht="12.75">
      <c r="A42" s="9">
        <v>34</v>
      </c>
      <c r="B42" s="74" t="s">
        <v>174</v>
      </c>
      <c r="C42" s="12">
        <f>+'Registro de Viviendas'!E37</f>
        <v>1</v>
      </c>
      <c r="D42" s="20">
        <v>0.26</v>
      </c>
      <c r="E42" s="92">
        <f t="shared" si="4"/>
        <v>0.26</v>
      </c>
      <c r="F42" s="20"/>
      <c r="G42" s="93">
        <f t="shared" si="5"/>
        <v>0</v>
      </c>
      <c r="H42" s="20"/>
      <c r="I42" s="174">
        <f t="shared" si="6"/>
        <v>0</v>
      </c>
      <c r="J42" s="20">
        <v>0.36</v>
      </c>
      <c r="K42" s="93">
        <f t="shared" si="7"/>
        <v>0.36</v>
      </c>
      <c r="L42" s="20">
        <v>0.61</v>
      </c>
      <c r="M42" s="93">
        <f t="shared" si="8"/>
        <v>0.61</v>
      </c>
      <c r="N42" s="20">
        <v>0.81</v>
      </c>
      <c r="O42" s="93">
        <f t="shared" si="9"/>
        <v>0.81</v>
      </c>
      <c r="P42" s="20">
        <v>0.77</v>
      </c>
      <c r="Q42" s="93">
        <f t="shared" si="10"/>
        <v>0.77</v>
      </c>
      <c r="R42" s="20">
        <v>0.35</v>
      </c>
      <c r="S42" s="94">
        <f t="shared" si="11"/>
        <v>0.35</v>
      </c>
    </row>
    <row r="43" spans="1:19" ht="12.75">
      <c r="A43" s="9">
        <v>35</v>
      </c>
      <c r="B43" s="164" t="s">
        <v>175</v>
      </c>
      <c r="C43" s="12">
        <f>+'Registro de Viviendas'!E38</f>
        <v>1</v>
      </c>
      <c r="D43" s="20">
        <v>5.45</v>
      </c>
      <c r="E43" s="92">
        <f t="shared" si="4"/>
        <v>5.45</v>
      </c>
      <c r="F43" s="20">
        <v>1.57</v>
      </c>
      <c r="G43" s="93">
        <f t="shared" si="5"/>
        <v>1.57</v>
      </c>
      <c r="H43" s="20">
        <v>4.14</v>
      </c>
      <c r="I43" s="174">
        <f t="shared" si="6"/>
        <v>4.14</v>
      </c>
      <c r="J43" s="20">
        <v>2.08</v>
      </c>
      <c r="K43" s="93">
        <f t="shared" si="7"/>
        <v>2.08</v>
      </c>
      <c r="L43" s="20">
        <v>6.55</v>
      </c>
      <c r="M43" s="93">
        <f t="shared" si="8"/>
        <v>6.55</v>
      </c>
      <c r="N43" s="20">
        <v>2.95</v>
      </c>
      <c r="O43" s="93">
        <f t="shared" si="9"/>
        <v>2.95</v>
      </c>
      <c r="P43" s="20">
        <v>3.65</v>
      </c>
      <c r="Q43" s="93">
        <f t="shared" si="10"/>
        <v>3.65</v>
      </c>
      <c r="R43" s="20">
        <v>2.93</v>
      </c>
      <c r="S43" s="94">
        <f t="shared" si="11"/>
        <v>2.93</v>
      </c>
    </row>
    <row r="44" spans="1:19" ht="12.75">
      <c r="A44" s="9">
        <v>36</v>
      </c>
      <c r="B44" s="74" t="s">
        <v>176</v>
      </c>
      <c r="C44" s="12">
        <f>+'Registro de Viviendas'!E39</f>
        <v>1</v>
      </c>
      <c r="D44" s="20">
        <v>0.55</v>
      </c>
      <c r="E44" s="92">
        <f t="shared" si="4"/>
        <v>0.55</v>
      </c>
      <c r="F44" s="20">
        <v>0.25</v>
      </c>
      <c r="G44" s="93">
        <f t="shared" si="5"/>
        <v>0.25</v>
      </c>
      <c r="H44" s="20">
        <v>0.84</v>
      </c>
      <c r="I44" s="174">
        <f t="shared" si="6"/>
        <v>0.84</v>
      </c>
      <c r="J44" s="20">
        <v>1.57</v>
      </c>
      <c r="K44" s="93">
        <f t="shared" si="7"/>
        <v>1.57</v>
      </c>
      <c r="L44" s="20">
        <v>0.77</v>
      </c>
      <c r="M44" s="93">
        <f t="shared" si="8"/>
        <v>0.77</v>
      </c>
      <c r="N44" s="20">
        <v>2.05</v>
      </c>
      <c r="O44" s="93">
        <f t="shared" si="9"/>
        <v>2.05</v>
      </c>
      <c r="P44" s="20">
        <v>0.38</v>
      </c>
      <c r="Q44" s="93">
        <f t="shared" si="10"/>
        <v>0.38</v>
      </c>
      <c r="R44" s="20">
        <v>0.49</v>
      </c>
      <c r="S44" s="94">
        <f t="shared" si="11"/>
        <v>0.49</v>
      </c>
    </row>
    <row r="45" spans="1:19" ht="12.75">
      <c r="A45" s="9">
        <v>37</v>
      </c>
      <c r="B45" s="164" t="s">
        <v>177</v>
      </c>
      <c r="C45" s="12">
        <f>+'Registro de Viviendas'!E40</f>
        <v>3</v>
      </c>
      <c r="D45" s="20">
        <v>1.22</v>
      </c>
      <c r="E45" s="92">
        <f t="shared" si="4"/>
        <v>0.4066666666666667</v>
      </c>
      <c r="F45" s="20">
        <v>0.97</v>
      </c>
      <c r="G45" s="93">
        <f t="shared" si="5"/>
        <v>0.3233333333333333</v>
      </c>
      <c r="H45" s="20">
        <v>0.23</v>
      </c>
      <c r="I45" s="174">
        <f t="shared" si="6"/>
        <v>0.07666666666666667</v>
      </c>
      <c r="J45" s="20">
        <v>1.13</v>
      </c>
      <c r="K45" s="93">
        <f t="shared" si="7"/>
        <v>0.37666666666666665</v>
      </c>
      <c r="L45" s="20">
        <v>0.08</v>
      </c>
      <c r="M45" s="93">
        <f t="shared" si="8"/>
        <v>0.02666666666666667</v>
      </c>
      <c r="N45" s="20">
        <v>3.38</v>
      </c>
      <c r="O45" s="93">
        <f t="shared" si="9"/>
        <v>1.1266666666666667</v>
      </c>
      <c r="P45" s="20">
        <v>0.78</v>
      </c>
      <c r="Q45" s="93">
        <f t="shared" si="10"/>
        <v>0.26</v>
      </c>
      <c r="R45" s="20">
        <v>0.76</v>
      </c>
      <c r="S45" s="94">
        <f t="shared" si="11"/>
        <v>0.25333333333333335</v>
      </c>
    </row>
    <row r="46" spans="1:19" ht="12.75">
      <c r="A46" s="9">
        <v>38</v>
      </c>
      <c r="B46" s="74" t="s">
        <v>178</v>
      </c>
      <c r="C46" s="12">
        <f>+'Registro de Viviendas'!E41</f>
        <v>3</v>
      </c>
      <c r="D46" s="20">
        <v>2.48</v>
      </c>
      <c r="E46" s="92">
        <f t="shared" si="4"/>
        <v>0.8266666666666667</v>
      </c>
      <c r="F46" s="20">
        <v>1.21</v>
      </c>
      <c r="G46" s="93">
        <f t="shared" si="5"/>
        <v>0.4033333333333333</v>
      </c>
      <c r="H46" s="20"/>
      <c r="I46" s="174">
        <f t="shared" si="6"/>
        <v>0</v>
      </c>
      <c r="J46" s="20">
        <v>1.32</v>
      </c>
      <c r="K46" s="93">
        <f t="shared" si="7"/>
        <v>0.44</v>
      </c>
      <c r="L46" s="20">
        <v>2.61</v>
      </c>
      <c r="M46" s="93">
        <f t="shared" si="8"/>
        <v>0.87</v>
      </c>
      <c r="N46" s="20">
        <v>4.37</v>
      </c>
      <c r="O46" s="93">
        <f t="shared" si="9"/>
        <v>1.4566666666666668</v>
      </c>
      <c r="P46" s="20">
        <v>2.04</v>
      </c>
      <c r="Q46" s="93">
        <f t="shared" si="10"/>
        <v>0.68</v>
      </c>
      <c r="R46" s="20">
        <v>1.94</v>
      </c>
      <c r="S46" s="94">
        <f t="shared" si="11"/>
        <v>0.6466666666666666</v>
      </c>
    </row>
    <row r="47" spans="1:19" ht="12.75">
      <c r="A47" s="9">
        <v>39</v>
      </c>
      <c r="B47" s="164" t="s">
        <v>179</v>
      </c>
      <c r="C47" s="12">
        <f>+'Registro de Viviendas'!E42</f>
        <v>4</v>
      </c>
      <c r="D47" s="20">
        <v>3.16</v>
      </c>
      <c r="E47" s="92">
        <f t="shared" si="4"/>
        <v>0.79</v>
      </c>
      <c r="F47" s="20">
        <v>0.96</v>
      </c>
      <c r="G47" s="93">
        <f t="shared" si="5"/>
        <v>0.24</v>
      </c>
      <c r="H47" s="20">
        <v>2.74</v>
      </c>
      <c r="I47" s="174">
        <f t="shared" si="6"/>
        <v>0.685</v>
      </c>
      <c r="J47" s="20">
        <v>3.03</v>
      </c>
      <c r="K47" s="93">
        <f t="shared" si="7"/>
        <v>0.7575</v>
      </c>
      <c r="L47" s="20">
        <v>0.93</v>
      </c>
      <c r="M47" s="93">
        <f t="shared" si="8"/>
        <v>0.2325</v>
      </c>
      <c r="N47" s="20">
        <v>1.46</v>
      </c>
      <c r="O47" s="93">
        <f t="shared" si="9"/>
        <v>0.365</v>
      </c>
      <c r="P47" s="20">
        <v>0.58</v>
      </c>
      <c r="Q47" s="93">
        <f t="shared" si="10"/>
        <v>0.145</v>
      </c>
      <c r="R47" s="20">
        <v>0.98</v>
      </c>
      <c r="S47" s="94">
        <f t="shared" si="11"/>
        <v>0.245</v>
      </c>
    </row>
    <row r="48" spans="1:19" ht="12.75">
      <c r="A48" s="9">
        <v>40</v>
      </c>
      <c r="B48" s="74" t="s">
        <v>180</v>
      </c>
      <c r="C48" s="12">
        <f>+'Registro de Viviendas'!E43</f>
        <v>3</v>
      </c>
      <c r="D48" s="20">
        <v>1.28</v>
      </c>
      <c r="E48" s="92">
        <f t="shared" si="4"/>
        <v>0.4266666666666667</v>
      </c>
      <c r="F48" s="20">
        <v>1.37</v>
      </c>
      <c r="G48" s="93">
        <f t="shared" si="5"/>
        <v>0.4566666666666667</v>
      </c>
      <c r="H48" s="20">
        <v>1.74</v>
      </c>
      <c r="I48" s="174">
        <f t="shared" si="6"/>
        <v>0.58</v>
      </c>
      <c r="J48" s="20">
        <v>0.34</v>
      </c>
      <c r="K48" s="93">
        <f t="shared" si="7"/>
        <v>0.11333333333333334</v>
      </c>
      <c r="L48" s="20">
        <v>0.38</v>
      </c>
      <c r="M48" s="93">
        <f t="shared" si="8"/>
        <v>0.12666666666666668</v>
      </c>
      <c r="N48" s="20">
        <v>1.74</v>
      </c>
      <c r="O48" s="93">
        <f t="shared" si="9"/>
        <v>0.58</v>
      </c>
      <c r="P48" s="20">
        <v>0.87</v>
      </c>
      <c r="Q48" s="93">
        <f t="shared" si="10"/>
        <v>0.29</v>
      </c>
      <c r="R48" s="20">
        <v>0.56</v>
      </c>
      <c r="S48" s="94">
        <f t="shared" si="11"/>
        <v>0.18666666666666668</v>
      </c>
    </row>
    <row r="49" spans="1:19" s="172" customFormat="1" ht="12.75">
      <c r="A49" s="169">
        <v>41</v>
      </c>
      <c r="B49" s="164" t="s">
        <v>181</v>
      </c>
      <c r="C49" s="170">
        <f>+'Registro de Viviendas'!E44</f>
        <v>3</v>
      </c>
      <c r="D49" s="171">
        <v>0.76</v>
      </c>
      <c r="E49" s="173">
        <f t="shared" si="4"/>
        <v>0.25333333333333335</v>
      </c>
      <c r="F49" s="171">
        <v>0.65</v>
      </c>
      <c r="G49" s="174">
        <f t="shared" si="5"/>
        <v>0.21666666666666667</v>
      </c>
      <c r="H49" s="171">
        <v>1.29</v>
      </c>
      <c r="I49" s="174">
        <f t="shared" si="6"/>
        <v>0.43</v>
      </c>
      <c r="J49" s="171">
        <v>0.09</v>
      </c>
      <c r="K49" s="174">
        <f t="shared" si="7"/>
        <v>0.03</v>
      </c>
      <c r="L49" s="171">
        <v>1.1</v>
      </c>
      <c r="M49" s="174">
        <f t="shared" si="8"/>
        <v>0.3666666666666667</v>
      </c>
      <c r="N49" s="171">
        <v>1.41</v>
      </c>
      <c r="O49" s="174">
        <f t="shared" si="9"/>
        <v>0.47</v>
      </c>
      <c r="P49" s="171">
        <v>1.51</v>
      </c>
      <c r="Q49" s="174">
        <f t="shared" si="10"/>
        <v>0.5033333333333333</v>
      </c>
      <c r="R49" s="171">
        <v>0.25</v>
      </c>
      <c r="S49" s="175">
        <f t="shared" si="11"/>
        <v>0.08333333333333333</v>
      </c>
    </row>
    <row r="50" spans="1:19" ht="12.75">
      <c r="A50" s="9">
        <v>42</v>
      </c>
      <c r="B50" s="74" t="s">
        <v>182</v>
      </c>
      <c r="C50" s="12">
        <f>+'Registro de Viviendas'!E45</f>
        <v>3</v>
      </c>
      <c r="D50" s="20">
        <v>1.14</v>
      </c>
      <c r="E50" s="92">
        <f t="shared" si="4"/>
        <v>0.37999999999999995</v>
      </c>
      <c r="F50" s="20">
        <v>1.94</v>
      </c>
      <c r="G50" s="93">
        <f t="shared" si="5"/>
        <v>0.6466666666666666</v>
      </c>
      <c r="H50" s="20">
        <v>0.88</v>
      </c>
      <c r="I50" s="174">
        <f t="shared" si="6"/>
        <v>0.29333333333333333</v>
      </c>
      <c r="J50" s="20">
        <v>0.22</v>
      </c>
      <c r="K50" s="93">
        <f t="shared" si="7"/>
        <v>0.07333333333333333</v>
      </c>
      <c r="L50" s="20">
        <v>1.02</v>
      </c>
      <c r="M50" s="93">
        <f t="shared" si="8"/>
        <v>0.34</v>
      </c>
      <c r="N50" s="20">
        <v>2.63</v>
      </c>
      <c r="O50" s="93">
        <f t="shared" si="9"/>
        <v>0.8766666666666666</v>
      </c>
      <c r="P50" s="20">
        <v>1.87</v>
      </c>
      <c r="Q50" s="93">
        <f t="shared" si="10"/>
        <v>0.6233333333333334</v>
      </c>
      <c r="R50" s="20">
        <v>1.69</v>
      </c>
      <c r="S50" s="94">
        <f t="shared" si="11"/>
        <v>0.5633333333333334</v>
      </c>
    </row>
    <row r="51" spans="1:19" ht="12.75">
      <c r="A51" s="9">
        <v>43</v>
      </c>
      <c r="B51" s="164" t="s">
        <v>183</v>
      </c>
      <c r="C51" s="12">
        <f>+'Registro de Viviendas'!E46</f>
        <v>8</v>
      </c>
      <c r="D51" s="20">
        <v>3.32</v>
      </c>
      <c r="E51" s="92">
        <f t="shared" si="4"/>
        <v>0.415</v>
      </c>
      <c r="F51" s="20">
        <v>0.37</v>
      </c>
      <c r="G51" s="93">
        <f t="shared" si="5"/>
        <v>0.04625</v>
      </c>
      <c r="H51" s="20">
        <v>2.19</v>
      </c>
      <c r="I51" s="174">
        <f t="shared" si="6"/>
        <v>0.27375</v>
      </c>
      <c r="J51" s="20">
        <v>2.09</v>
      </c>
      <c r="K51" s="93">
        <f t="shared" si="7"/>
        <v>0.26125</v>
      </c>
      <c r="L51" s="20">
        <v>4.06</v>
      </c>
      <c r="M51" s="93">
        <f t="shared" si="8"/>
        <v>0.5075</v>
      </c>
      <c r="N51" s="20">
        <v>0.44</v>
      </c>
      <c r="O51" s="93">
        <f t="shared" si="9"/>
        <v>0.055</v>
      </c>
      <c r="P51" s="20">
        <v>1.97</v>
      </c>
      <c r="Q51" s="93">
        <f t="shared" si="10"/>
        <v>0.24625</v>
      </c>
      <c r="R51" s="20">
        <v>0.81</v>
      </c>
      <c r="S51" s="94">
        <f t="shared" si="11"/>
        <v>0.10125</v>
      </c>
    </row>
    <row r="52" spans="1:19" ht="12.75">
      <c r="A52" s="9">
        <v>44</v>
      </c>
      <c r="B52" s="74" t="s">
        <v>184</v>
      </c>
      <c r="C52" s="12">
        <f>+'Registro de Viviendas'!E47</f>
        <v>6</v>
      </c>
      <c r="D52" s="20">
        <v>1.4</v>
      </c>
      <c r="E52" s="92">
        <f t="shared" si="4"/>
        <v>0.2333333333333333</v>
      </c>
      <c r="F52" s="20">
        <v>0.5</v>
      </c>
      <c r="G52" s="93">
        <f t="shared" si="5"/>
        <v>0.08333333333333333</v>
      </c>
      <c r="H52" s="20">
        <v>2.5</v>
      </c>
      <c r="I52" s="174">
        <f t="shared" si="6"/>
        <v>0.4166666666666667</v>
      </c>
      <c r="J52" s="20">
        <v>3.04</v>
      </c>
      <c r="K52" s="93">
        <f t="shared" si="7"/>
        <v>0.5066666666666667</v>
      </c>
      <c r="L52" s="20">
        <v>1.99</v>
      </c>
      <c r="M52" s="93">
        <f t="shared" si="8"/>
        <v>0.33166666666666667</v>
      </c>
      <c r="N52" s="20">
        <v>2.96</v>
      </c>
      <c r="O52" s="93">
        <f t="shared" si="9"/>
        <v>0.49333333333333335</v>
      </c>
      <c r="P52" s="20">
        <v>1.41</v>
      </c>
      <c r="Q52" s="93">
        <f t="shared" si="10"/>
        <v>0.235</v>
      </c>
      <c r="R52" s="20">
        <v>1</v>
      </c>
      <c r="S52" s="94">
        <f t="shared" si="11"/>
        <v>0.16666666666666666</v>
      </c>
    </row>
    <row r="53" spans="1:19" ht="12.75">
      <c r="A53" s="9">
        <v>45</v>
      </c>
      <c r="B53" s="164" t="s">
        <v>185</v>
      </c>
      <c r="C53" s="12">
        <f>+'Registro de Viviendas'!E48</f>
        <v>2</v>
      </c>
      <c r="D53" s="20">
        <v>2.75</v>
      </c>
      <c r="E53" s="92">
        <f t="shared" si="4"/>
        <v>1.375</v>
      </c>
      <c r="F53" s="20">
        <v>0.8</v>
      </c>
      <c r="G53" s="93">
        <f t="shared" si="5"/>
        <v>0.4</v>
      </c>
      <c r="H53" s="20">
        <v>2.34</v>
      </c>
      <c r="I53" s="174">
        <f t="shared" si="6"/>
        <v>1.17</v>
      </c>
      <c r="J53" s="20">
        <v>3.16</v>
      </c>
      <c r="K53" s="93">
        <f t="shared" si="7"/>
        <v>1.58</v>
      </c>
      <c r="L53" s="20">
        <v>5.66</v>
      </c>
      <c r="M53" s="93">
        <f t="shared" si="8"/>
        <v>2.83</v>
      </c>
      <c r="N53" s="20">
        <v>0.45</v>
      </c>
      <c r="O53" s="93">
        <f t="shared" si="9"/>
        <v>0.225</v>
      </c>
      <c r="P53" s="20">
        <v>2.53</v>
      </c>
      <c r="Q53" s="93">
        <f t="shared" si="10"/>
        <v>1.265</v>
      </c>
      <c r="R53" s="20">
        <v>0.76</v>
      </c>
      <c r="S53" s="94">
        <f t="shared" si="11"/>
        <v>0.38</v>
      </c>
    </row>
    <row r="54" spans="1:19" ht="12.75">
      <c r="A54" s="9">
        <v>46</v>
      </c>
      <c r="B54" s="74" t="s">
        <v>186</v>
      </c>
      <c r="C54" s="12">
        <f>+'Registro de Viviendas'!E49</f>
        <v>3</v>
      </c>
      <c r="D54" s="20">
        <v>0.47</v>
      </c>
      <c r="E54" s="92">
        <f t="shared" si="4"/>
        <v>0.15666666666666665</v>
      </c>
      <c r="F54" s="20">
        <v>0.75</v>
      </c>
      <c r="G54" s="93">
        <f t="shared" si="5"/>
        <v>0.25</v>
      </c>
      <c r="H54" s="20">
        <v>0.48</v>
      </c>
      <c r="I54" s="174">
        <f t="shared" si="6"/>
        <v>0.16</v>
      </c>
      <c r="J54" s="20">
        <v>1.45</v>
      </c>
      <c r="K54" s="93">
        <f t="shared" si="7"/>
        <v>0.48333333333333334</v>
      </c>
      <c r="L54" s="20">
        <v>1.33</v>
      </c>
      <c r="M54" s="93">
        <f t="shared" si="8"/>
        <v>0.44333333333333336</v>
      </c>
      <c r="N54" s="20">
        <v>1.2</v>
      </c>
      <c r="O54" s="93">
        <f t="shared" si="9"/>
        <v>0.39999999999999997</v>
      </c>
      <c r="P54" s="20">
        <v>1.36</v>
      </c>
      <c r="Q54" s="93">
        <f t="shared" si="10"/>
        <v>0.45333333333333337</v>
      </c>
      <c r="R54" s="20">
        <v>1.15</v>
      </c>
      <c r="S54" s="94">
        <f t="shared" si="11"/>
        <v>0.3833333333333333</v>
      </c>
    </row>
    <row r="55" spans="1:19" ht="12.75">
      <c r="A55" s="9">
        <v>47</v>
      </c>
      <c r="B55" s="164" t="s">
        <v>187</v>
      </c>
      <c r="C55" s="12">
        <f>+'Registro de Viviendas'!E50</f>
        <v>5</v>
      </c>
      <c r="D55" s="20">
        <v>5.44</v>
      </c>
      <c r="E55" s="92">
        <f t="shared" si="4"/>
        <v>1.088</v>
      </c>
      <c r="F55" s="20">
        <v>2.88</v>
      </c>
      <c r="G55" s="93">
        <f t="shared" si="5"/>
        <v>0.576</v>
      </c>
      <c r="H55" s="20">
        <v>0.81</v>
      </c>
      <c r="I55" s="174">
        <f t="shared" si="6"/>
        <v>0.162</v>
      </c>
      <c r="J55" s="20">
        <v>1.47</v>
      </c>
      <c r="K55" s="93">
        <f t="shared" si="7"/>
        <v>0.294</v>
      </c>
      <c r="L55" s="20">
        <v>4.22</v>
      </c>
      <c r="M55" s="93">
        <f t="shared" si="8"/>
        <v>0.844</v>
      </c>
      <c r="N55" s="20">
        <v>5.37</v>
      </c>
      <c r="O55" s="93">
        <f t="shared" si="9"/>
        <v>1.074</v>
      </c>
      <c r="P55" s="20">
        <v>3.16</v>
      </c>
      <c r="Q55" s="93">
        <f t="shared" si="10"/>
        <v>0.632</v>
      </c>
      <c r="R55" s="20">
        <v>6.11</v>
      </c>
      <c r="S55" s="94">
        <f t="shared" si="11"/>
        <v>1.222</v>
      </c>
    </row>
    <row r="56" spans="1:19" ht="12.75">
      <c r="A56" s="9">
        <v>48</v>
      </c>
      <c r="B56" s="74" t="s">
        <v>188</v>
      </c>
      <c r="C56" s="12">
        <f>+'Registro de Viviendas'!E51</f>
        <v>5</v>
      </c>
      <c r="D56" s="20">
        <v>1.89</v>
      </c>
      <c r="E56" s="92">
        <f t="shared" si="4"/>
        <v>0.378</v>
      </c>
      <c r="F56" s="20"/>
      <c r="G56" s="93">
        <f t="shared" si="5"/>
        <v>0</v>
      </c>
      <c r="H56" s="20">
        <v>3.15</v>
      </c>
      <c r="I56" s="174">
        <f t="shared" si="6"/>
        <v>0.63</v>
      </c>
      <c r="J56" s="20">
        <v>4.53</v>
      </c>
      <c r="K56" s="93">
        <f t="shared" si="7"/>
        <v>0.906</v>
      </c>
      <c r="L56" s="20">
        <v>2.12</v>
      </c>
      <c r="M56" s="93">
        <f t="shared" si="8"/>
        <v>0.42400000000000004</v>
      </c>
      <c r="N56" s="20">
        <v>1.39</v>
      </c>
      <c r="O56" s="93">
        <f t="shared" si="9"/>
        <v>0.27799999999999997</v>
      </c>
      <c r="P56" s="20">
        <v>1.35</v>
      </c>
      <c r="Q56" s="93">
        <f t="shared" si="10"/>
        <v>0.27</v>
      </c>
      <c r="R56" s="20">
        <v>1.82</v>
      </c>
      <c r="S56" s="94">
        <f t="shared" si="11"/>
        <v>0.364</v>
      </c>
    </row>
    <row r="57" spans="1:19" ht="12.75">
      <c r="A57" s="9">
        <v>49</v>
      </c>
      <c r="B57" s="164" t="s">
        <v>189</v>
      </c>
      <c r="C57" s="12">
        <f>+'Registro de Viviendas'!E52</f>
        <v>2</v>
      </c>
      <c r="D57" s="20">
        <v>1.1</v>
      </c>
      <c r="E57" s="92">
        <f t="shared" si="4"/>
        <v>0.55</v>
      </c>
      <c r="F57" s="20">
        <v>1.32</v>
      </c>
      <c r="G57" s="93">
        <f t="shared" si="5"/>
        <v>0.66</v>
      </c>
      <c r="H57" s="20"/>
      <c r="I57" s="174">
        <f t="shared" si="6"/>
        <v>0</v>
      </c>
      <c r="J57" s="20">
        <v>3.13</v>
      </c>
      <c r="K57" s="93">
        <f t="shared" si="7"/>
        <v>1.565</v>
      </c>
      <c r="L57" s="20">
        <v>0.68</v>
      </c>
      <c r="M57" s="93">
        <f t="shared" si="8"/>
        <v>0.34</v>
      </c>
      <c r="N57" s="20">
        <v>0.65</v>
      </c>
      <c r="O57" s="93">
        <f t="shared" si="9"/>
        <v>0.325</v>
      </c>
      <c r="P57" s="20">
        <v>0.85</v>
      </c>
      <c r="Q57" s="93">
        <f t="shared" si="10"/>
        <v>0.425</v>
      </c>
      <c r="R57" s="20"/>
      <c r="S57" s="94">
        <f t="shared" si="11"/>
        <v>0</v>
      </c>
    </row>
    <row r="58" spans="1:19" ht="12.75">
      <c r="A58" s="9">
        <v>50</v>
      </c>
      <c r="B58" s="74" t="s">
        <v>190</v>
      </c>
      <c r="C58" s="12">
        <f>+'Registro de Viviendas'!E53</f>
        <v>1</v>
      </c>
      <c r="D58" s="20">
        <v>2.65</v>
      </c>
      <c r="E58" s="92">
        <f t="shared" si="4"/>
        <v>2.65</v>
      </c>
      <c r="F58" s="20">
        <v>0.16</v>
      </c>
      <c r="G58" s="93">
        <f t="shared" si="5"/>
        <v>0.16</v>
      </c>
      <c r="H58" s="20">
        <v>0.28</v>
      </c>
      <c r="I58" s="174">
        <f t="shared" si="6"/>
        <v>0.28</v>
      </c>
      <c r="J58" s="20">
        <v>0.98</v>
      </c>
      <c r="K58" s="93">
        <f t="shared" si="7"/>
        <v>0.98</v>
      </c>
      <c r="L58" s="20">
        <v>0.61</v>
      </c>
      <c r="M58" s="93">
        <f t="shared" si="8"/>
        <v>0.61</v>
      </c>
      <c r="N58" s="20">
        <v>0.37</v>
      </c>
      <c r="O58" s="93">
        <f t="shared" si="9"/>
        <v>0.37</v>
      </c>
      <c r="P58" s="20">
        <v>2.08</v>
      </c>
      <c r="Q58" s="93">
        <f t="shared" si="10"/>
        <v>2.08</v>
      </c>
      <c r="R58" s="20">
        <v>4.28</v>
      </c>
      <c r="S58" s="94">
        <f t="shared" si="11"/>
        <v>4.28</v>
      </c>
    </row>
    <row r="59" spans="1:19" ht="12.75">
      <c r="A59" s="9">
        <v>51</v>
      </c>
      <c r="B59" s="164" t="s">
        <v>191</v>
      </c>
      <c r="C59" s="12">
        <f>+'Registro de Viviendas'!E54</f>
        <v>4</v>
      </c>
      <c r="D59" s="20">
        <v>1.06</v>
      </c>
      <c r="E59" s="92">
        <f t="shared" si="4"/>
        <v>0.265</v>
      </c>
      <c r="F59" s="20">
        <v>0.67</v>
      </c>
      <c r="G59" s="93">
        <f t="shared" si="5"/>
        <v>0.1675</v>
      </c>
      <c r="H59" s="20">
        <v>1.62</v>
      </c>
      <c r="I59" s="174">
        <f t="shared" si="6"/>
        <v>0.405</v>
      </c>
      <c r="J59" s="20">
        <v>1.29</v>
      </c>
      <c r="K59" s="93">
        <f t="shared" si="7"/>
        <v>0.3225</v>
      </c>
      <c r="L59" s="20">
        <v>0.02</v>
      </c>
      <c r="M59" s="93">
        <f t="shared" si="8"/>
        <v>0.005</v>
      </c>
      <c r="N59" s="20">
        <v>0.96</v>
      </c>
      <c r="O59" s="93">
        <f t="shared" si="9"/>
        <v>0.24</v>
      </c>
      <c r="P59" s="20">
        <v>1.15</v>
      </c>
      <c r="Q59" s="93">
        <f t="shared" si="10"/>
        <v>0.2875</v>
      </c>
      <c r="R59" s="20">
        <v>1.94</v>
      </c>
      <c r="S59" s="94">
        <f t="shared" si="11"/>
        <v>0.485</v>
      </c>
    </row>
    <row r="60" spans="1:19" ht="12.75">
      <c r="A60" s="9">
        <v>52</v>
      </c>
      <c r="B60" s="74" t="s">
        <v>192</v>
      </c>
      <c r="C60" s="12">
        <f>+'Registro de Viviendas'!E55</f>
        <v>3</v>
      </c>
      <c r="D60" s="20">
        <v>5.24</v>
      </c>
      <c r="E60" s="92">
        <f t="shared" si="4"/>
        <v>1.7466666666666668</v>
      </c>
      <c r="F60" s="20">
        <v>7.42</v>
      </c>
      <c r="G60" s="93">
        <f t="shared" si="5"/>
        <v>2.473333333333333</v>
      </c>
      <c r="H60" s="20">
        <v>2.56</v>
      </c>
      <c r="I60" s="174">
        <f t="shared" si="6"/>
        <v>0.8533333333333334</v>
      </c>
      <c r="J60" s="20">
        <v>3.06</v>
      </c>
      <c r="K60" s="93">
        <f t="shared" si="7"/>
        <v>1.02</v>
      </c>
      <c r="L60" s="20">
        <v>0.41</v>
      </c>
      <c r="M60" s="93">
        <f t="shared" si="8"/>
        <v>0.13666666666666666</v>
      </c>
      <c r="N60" s="20">
        <v>7.9</v>
      </c>
      <c r="O60" s="93">
        <f t="shared" si="9"/>
        <v>2.6333333333333333</v>
      </c>
      <c r="P60" s="20">
        <v>3.36</v>
      </c>
      <c r="Q60" s="93">
        <f t="shared" si="10"/>
        <v>1.1199999999999999</v>
      </c>
      <c r="R60" s="20">
        <v>3.13</v>
      </c>
      <c r="S60" s="94">
        <f t="shared" si="11"/>
        <v>1.0433333333333332</v>
      </c>
    </row>
    <row r="61" spans="1:19" ht="12.75">
      <c r="A61" s="9">
        <v>53</v>
      </c>
      <c r="B61" s="164" t="s">
        <v>193</v>
      </c>
      <c r="C61" s="12">
        <f>+'Registro de Viviendas'!E56</f>
        <v>1</v>
      </c>
      <c r="D61" s="20">
        <v>1.92</v>
      </c>
      <c r="E61" s="92">
        <f t="shared" si="4"/>
        <v>1.92</v>
      </c>
      <c r="F61" s="20">
        <v>0.32</v>
      </c>
      <c r="G61" s="93">
        <f t="shared" si="5"/>
        <v>0.32</v>
      </c>
      <c r="H61" s="20">
        <v>0.98</v>
      </c>
      <c r="I61" s="174">
        <f t="shared" si="6"/>
        <v>0.98</v>
      </c>
      <c r="J61" s="20">
        <v>0.28</v>
      </c>
      <c r="K61" s="93">
        <f t="shared" si="7"/>
        <v>0.28</v>
      </c>
      <c r="L61" s="20">
        <v>0.11</v>
      </c>
      <c r="M61" s="93">
        <f t="shared" si="8"/>
        <v>0.11</v>
      </c>
      <c r="N61" s="20">
        <v>0.54</v>
      </c>
      <c r="O61" s="93">
        <f t="shared" si="9"/>
        <v>0.54</v>
      </c>
      <c r="P61" s="20">
        <v>0.81</v>
      </c>
      <c r="Q61" s="93">
        <f t="shared" si="10"/>
        <v>0.81</v>
      </c>
      <c r="R61" s="20">
        <v>0.34</v>
      </c>
      <c r="S61" s="94">
        <f t="shared" si="11"/>
        <v>0.34</v>
      </c>
    </row>
    <row r="62" spans="1:19" ht="12.75">
      <c r="A62" s="9">
        <v>54</v>
      </c>
      <c r="B62" s="74" t="s">
        <v>194</v>
      </c>
      <c r="C62" s="12">
        <f>+'Registro de Viviendas'!E57</f>
        <v>2</v>
      </c>
      <c r="D62" s="20">
        <v>1.21</v>
      </c>
      <c r="E62" s="92">
        <f t="shared" si="4"/>
        <v>0.605</v>
      </c>
      <c r="F62" s="20">
        <v>1.23</v>
      </c>
      <c r="G62" s="93">
        <f t="shared" si="5"/>
        <v>0.615</v>
      </c>
      <c r="H62" s="20"/>
      <c r="I62" s="174">
        <f t="shared" si="6"/>
        <v>0</v>
      </c>
      <c r="J62" s="20">
        <v>0.32</v>
      </c>
      <c r="K62" s="93">
        <f t="shared" si="7"/>
        <v>0.16</v>
      </c>
      <c r="L62" s="20">
        <v>1.52</v>
      </c>
      <c r="M62" s="93">
        <f t="shared" si="8"/>
        <v>0.76</v>
      </c>
      <c r="N62" s="20">
        <v>2.3</v>
      </c>
      <c r="O62" s="93">
        <f t="shared" si="9"/>
        <v>1.15</v>
      </c>
      <c r="P62" s="20">
        <v>0.11</v>
      </c>
      <c r="Q62" s="93">
        <f t="shared" si="10"/>
        <v>0.055</v>
      </c>
      <c r="R62" s="20">
        <v>2.26</v>
      </c>
      <c r="S62" s="94">
        <f t="shared" si="11"/>
        <v>1.13</v>
      </c>
    </row>
    <row r="63" spans="1:19" ht="12.75">
      <c r="A63" s="9">
        <v>55</v>
      </c>
      <c r="B63" s="164" t="s">
        <v>195</v>
      </c>
      <c r="C63" s="12">
        <f>+'Registro de Viviendas'!E58</f>
        <v>3</v>
      </c>
      <c r="D63" s="20">
        <v>0.55</v>
      </c>
      <c r="E63" s="92">
        <f t="shared" si="4"/>
        <v>0.18333333333333335</v>
      </c>
      <c r="F63" s="20">
        <v>3.29</v>
      </c>
      <c r="G63" s="93">
        <f t="shared" si="5"/>
        <v>1.0966666666666667</v>
      </c>
      <c r="H63" s="20">
        <v>0.31</v>
      </c>
      <c r="I63" s="174">
        <f t="shared" si="6"/>
        <v>0.10333333333333333</v>
      </c>
      <c r="J63" s="20">
        <v>0.76</v>
      </c>
      <c r="K63" s="93">
        <f t="shared" si="7"/>
        <v>0.25333333333333335</v>
      </c>
      <c r="L63" s="20">
        <v>4.93</v>
      </c>
      <c r="M63" s="93">
        <f t="shared" si="8"/>
        <v>1.6433333333333333</v>
      </c>
      <c r="N63" s="20">
        <v>4.4</v>
      </c>
      <c r="O63" s="93">
        <f t="shared" si="9"/>
        <v>1.4666666666666668</v>
      </c>
      <c r="P63" s="20">
        <v>3.19</v>
      </c>
      <c r="Q63" s="93">
        <f t="shared" si="10"/>
        <v>1.0633333333333332</v>
      </c>
      <c r="R63" s="20">
        <v>2.16</v>
      </c>
      <c r="S63" s="94">
        <f t="shared" si="11"/>
        <v>0.7200000000000001</v>
      </c>
    </row>
    <row r="64" spans="1:19" ht="12.75">
      <c r="A64" s="9">
        <v>56</v>
      </c>
      <c r="B64" s="74" t="s">
        <v>196</v>
      </c>
      <c r="C64" s="12">
        <f>+'Registro de Viviendas'!E59</f>
        <v>1</v>
      </c>
      <c r="D64" s="20">
        <v>2.77</v>
      </c>
      <c r="E64" s="92">
        <f t="shared" si="4"/>
        <v>2.77</v>
      </c>
      <c r="F64" s="20">
        <v>1.08</v>
      </c>
      <c r="G64" s="93">
        <f t="shared" si="5"/>
        <v>1.08</v>
      </c>
      <c r="H64" s="20"/>
      <c r="I64" s="174">
        <f t="shared" si="6"/>
        <v>0</v>
      </c>
      <c r="J64" s="20">
        <v>0.64</v>
      </c>
      <c r="K64" s="93">
        <f t="shared" si="7"/>
        <v>0.64</v>
      </c>
      <c r="L64" s="20">
        <v>0.5</v>
      </c>
      <c r="M64" s="93">
        <f t="shared" si="8"/>
        <v>0.5</v>
      </c>
      <c r="N64" s="20">
        <v>0.12</v>
      </c>
      <c r="O64" s="93">
        <f t="shared" si="9"/>
        <v>0.12</v>
      </c>
      <c r="P64" s="20">
        <v>0.46</v>
      </c>
      <c r="Q64" s="93">
        <f t="shared" si="10"/>
        <v>0.46</v>
      </c>
      <c r="R64" s="20">
        <v>0.03</v>
      </c>
      <c r="S64" s="94">
        <f t="shared" si="11"/>
        <v>0.03</v>
      </c>
    </row>
    <row r="65" spans="1:19" ht="12.75">
      <c r="A65" s="9">
        <v>57</v>
      </c>
      <c r="B65" s="164" t="s">
        <v>197</v>
      </c>
      <c r="C65" s="12">
        <f>+'Registro de Viviendas'!E60</f>
        <v>2</v>
      </c>
      <c r="D65" s="20">
        <v>4.45</v>
      </c>
      <c r="E65" s="92">
        <f t="shared" si="4"/>
        <v>2.225</v>
      </c>
      <c r="F65" s="20">
        <v>0.8</v>
      </c>
      <c r="G65" s="93">
        <f t="shared" si="5"/>
        <v>0.4</v>
      </c>
      <c r="H65" s="20">
        <v>1.07</v>
      </c>
      <c r="I65" s="174">
        <f t="shared" si="6"/>
        <v>0.535</v>
      </c>
      <c r="J65" s="20">
        <v>0.22</v>
      </c>
      <c r="K65" s="93">
        <f t="shared" si="7"/>
        <v>0.11</v>
      </c>
      <c r="L65" s="20"/>
      <c r="M65" s="93">
        <f t="shared" si="8"/>
        <v>0</v>
      </c>
      <c r="N65" s="20">
        <v>0.95</v>
      </c>
      <c r="O65" s="93">
        <f t="shared" si="9"/>
        <v>0.475</v>
      </c>
      <c r="P65" s="20">
        <v>1.82</v>
      </c>
      <c r="Q65" s="93">
        <f t="shared" si="10"/>
        <v>0.91</v>
      </c>
      <c r="R65" s="20">
        <v>1</v>
      </c>
      <c r="S65" s="94">
        <f t="shared" si="11"/>
        <v>0.5</v>
      </c>
    </row>
    <row r="66" spans="1:19" ht="12.75">
      <c r="A66" s="9">
        <v>58</v>
      </c>
      <c r="B66" s="74" t="s">
        <v>198</v>
      </c>
      <c r="C66" s="12">
        <f>+'Registro de Viviendas'!E61</f>
        <v>3</v>
      </c>
      <c r="D66" s="20"/>
      <c r="E66" s="92">
        <f t="shared" si="4"/>
        <v>0</v>
      </c>
      <c r="F66" s="20"/>
      <c r="G66" s="93">
        <f t="shared" si="5"/>
        <v>0</v>
      </c>
      <c r="H66" s="20">
        <v>0.65</v>
      </c>
      <c r="I66" s="174">
        <f t="shared" si="6"/>
        <v>0.21666666666666667</v>
      </c>
      <c r="J66" s="20">
        <v>0.42</v>
      </c>
      <c r="K66" s="93">
        <f t="shared" si="7"/>
        <v>0.13999999999999999</v>
      </c>
      <c r="L66" s="20">
        <v>0.95</v>
      </c>
      <c r="M66" s="93">
        <f t="shared" si="8"/>
        <v>0.31666666666666665</v>
      </c>
      <c r="N66" s="20">
        <v>0.59</v>
      </c>
      <c r="O66" s="93">
        <f t="shared" si="9"/>
        <v>0.19666666666666666</v>
      </c>
      <c r="P66" s="20">
        <v>0.81</v>
      </c>
      <c r="Q66" s="93">
        <f t="shared" si="10"/>
        <v>0.27</v>
      </c>
      <c r="R66" s="20">
        <v>0.83</v>
      </c>
      <c r="S66" s="94">
        <f t="shared" si="11"/>
        <v>0.27666666666666667</v>
      </c>
    </row>
    <row r="67" spans="1:19" ht="12.75">
      <c r="A67" s="9">
        <v>59</v>
      </c>
      <c r="B67" s="164" t="s">
        <v>199</v>
      </c>
      <c r="C67" s="12">
        <f>+'Registro de Viviendas'!E62</f>
        <v>4</v>
      </c>
      <c r="D67" s="20">
        <v>1.02</v>
      </c>
      <c r="E67" s="92">
        <f t="shared" si="4"/>
        <v>0.255</v>
      </c>
      <c r="F67" s="20">
        <v>0.38</v>
      </c>
      <c r="G67" s="93">
        <f t="shared" si="5"/>
        <v>0.095</v>
      </c>
      <c r="H67" s="20">
        <v>0.74</v>
      </c>
      <c r="I67" s="174">
        <f t="shared" si="6"/>
        <v>0.185</v>
      </c>
      <c r="J67" s="20">
        <v>0.32</v>
      </c>
      <c r="K67" s="93">
        <f t="shared" si="7"/>
        <v>0.08</v>
      </c>
      <c r="L67" s="20">
        <v>0.35</v>
      </c>
      <c r="M67" s="93">
        <f t="shared" si="8"/>
        <v>0.0875</v>
      </c>
      <c r="N67" s="20">
        <v>1.07</v>
      </c>
      <c r="O67" s="93">
        <f t="shared" si="9"/>
        <v>0.2675</v>
      </c>
      <c r="P67" s="20">
        <v>1.02</v>
      </c>
      <c r="Q67" s="93">
        <f t="shared" si="10"/>
        <v>0.255</v>
      </c>
      <c r="R67" s="20">
        <v>1</v>
      </c>
      <c r="S67" s="94">
        <f t="shared" si="11"/>
        <v>0.25</v>
      </c>
    </row>
    <row r="68" spans="1:19" ht="12.75">
      <c r="A68" s="9">
        <v>60</v>
      </c>
      <c r="B68" s="74" t="s">
        <v>200</v>
      </c>
      <c r="C68" s="12">
        <f>+'Registro de Viviendas'!E63</f>
        <v>3</v>
      </c>
      <c r="D68" s="20">
        <v>3.52</v>
      </c>
      <c r="E68" s="92">
        <f t="shared" si="4"/>
        <v>1.1733333333333333</v>
      </c>
      <c r="F68" s="20">
        <v>1.72</v>
      </c>
      <c r="G68" s="93">
        <f t="shared" si="5"/>
        <v>0.5733333333333334</v>
      </c>
      <c r="H68" s="20">
        <v>1.81</v>
      </c>
      <c r="I68" s="174">
        <f t="shared" si="6"/>
        <v>0.6033333333333334</v>
      </c>
      <c r="J68" s="20"/>
      <c r="K68" s="93">
        <f t="shared" si="7"/>
        <v>0</v>
      </c>
      <c r="L68" s="20">
        <v>2.3</v>
      </c>
      <c r="M68" s="93">
        <f t="shared" si="8"/>
        <v>0.7666666666666666</v>
      </c>
      <c r="N68" s="20">
        <v>2.12</v>
      </c>
      <c r="O68" s="93">
        <f t="shared" si="9"/>
        <v>0.7066666666666667</v>
      </c>
      <c r="P68" s="20">
        <v>1.65</v>
      </c>
      <c r="Q68" s="93">
        <f t="shared" si="10"/>
        <v>0.5499999999999999</v>
      </c>
      <c r="R68" s="20">
        <v>1.23</v>
      </c>
      <c r="S68" s="94">
        <f t="shared" si="11"/>
        <v>0.41</v>
      </c>
    </row>
    <row r="69" spans="1:25" ht="12.75">
      <c r="A69" s="9">
        <v>61</v>
      </c>
      <c r="B69" s="164" t="s">
        <v>201</v>
      </c>
      <c r="C69" s="12">
        <f>+'Registro de Viviendas'!E64</f>
        <v>6</v>
      </c>
      <c r="D69" s="20">
        <v>2.31</v>
      </c>
      <c r="E69" s="92">
        <f t="shared" si="4"/>
        <v>0.385</v>
      </c>
      <c r="F69" s="20">
        <v>3.85</v>
      </c>
      <c r="G69" s="93">
        <f t="shared" si="5"/>
        <v>0.6416666666666667</v>
      </c>
      <c r="H69" s="20">
        <v>3.07</v>
      </c>
      <c r="I69" s="174">
        <f t="shared" si="6"/>
        <v>0.5116666666666666</v>
      </c>
      <c r="J69" s="20"/>
      <c r="K69" s="93">
        <f t="shared" si="7"/>
        <v>0</v>
      </c>
      <c r="L69" s="20"/>
      <c r="M69" s="93">
        <f t="shared" si="8"/>
        <v>0</v>
      </c>
      <c r="N69" s="20">
        <v>3</v>
      </c>
      <c r="O69" s="93">
        <f t="shared" si="9"/>
        <v>0.5</v>
      </c>
      <c r="P69" s="20">
        <v>3.8</v>
      </c>
      <c r="Q69" s="93">
        <f t="shared" si="10"/>
        <v>0.6333333333333333</v>
      </c>
      <c r="R69" s="20">
        <v>2</v>
      </c>
      <c r="S69" s="94">
        <f t="shared" si="11"/>
        <v>0.3333333333333333</v>
      </c>
      <c r="U69" s="19"/>
      <c r="V69" s="19"/>
      <c r="W69" s="19"/>
      <c r="X69" s="19"/>
      <c r="Y69" s="19"/>
    </row>
    <row r="70" spans="1:25" ht="12.75">
      <c r="A70" s="9">
        <v>62</v>
      </c>
      <c r="B70" s="74" t="s">
        <v>202</v>
      </c>
      <c r="C70" s="12">
        <f>+'Registro de Viviendas'!E65</f>
        <v>2</v>
      </c>
      <c r="D70" s="20">
        <v>0.54</v>
      </c>
      <c r="E70" s="92">
        <f t="shared" si="4"/>
        <v>0.27</v>
      </c>
      <c r="F70" s="20">
        <v>5.8</v>
      </c>
      <c r="G70" s="93">
        <f t="shared" si="5"/>
        <v>2.9</v>
      </c>
      <c r="H70" s="20">
        <v>1.75</v>
      </c>
      <c r="I70" s="174">
        <f t="shared" si="6"/>
        <v>0.875</v>
      </c>
      <c r="J70" s="20">
        <v>0.55</v>
      </c>
      <c r="K70" s="93">
        <f t="shared" si="7"/>
        <v>0.275</v>
      </c>
      <c r="L70" s="20">
        <v>0.52</v>
      </c>
      <c r="M70" s="93">
        <f t="shared" si="8"/>
        <v>0.26</v>
      </c>
      <c r="N70" s="20">
        <v>1.11</v>
      </c>
      <c r="O70" s="93">
        <f t="shared" si="9"/>
        <v>0.555</v>
      </c>
      <c r="P70" s="20">
        <v>1.02</v>
      </c>
      <c r="Q70" s="93">
        <f t="shared" si="10"/>
        <v>0.51</v>
      </c>
      <c r="R70" s="20">
        <v>1</v>
      </c>
      <c r="S70" s="94">
        <f t="shared" si="11"/>
        <v>0.5</v>
      </c>
      <c r="T70" s="19"/>
      <c r="U70" s="19"/>
      <c r="V70" s="19"/>
      <c r="W70" s="19"/>
      <c r="X70" s="19"/>
      <c r="Y70" s="19"/>
    </row>
    <row r="71" spans="1:25" ht="12.75">
      <c r="A71" s="9">
        <v>63</v>
      </c>
      <c r="B71" s="164" t="s">
        <v>203</v>
      </c>
      <c r="C71" s="12">
        <f>+'Registro de Viviendas'!E66</f>
        <v>3</v>
      </c>
      <c r="D71" s="20">
        <v>1.39</v>
      </c>
      <c r="E71" s="92">
        <f t="shared" si="4"/>
        <v>0.4633333333333333</v>
      </c>
      <c r="F71" s="20">
        <v>1.16</v>
      </c>
      <c r="G71" s="93">
        <f t="shared" si="5"/>
        <v>0.38666666666666666</v>
      </c>
      <c r="H71" s="20">
        <v>1.41</v>
      </c>
      <c r="I71" s="174">
        <f t="shared" si="6"/>
        <v>0.47</v>
      </c>
      <c r="J71" s="20">
        <v>1.45</v>
      </c>
      <c r="K71" s="93">
        <f t="shared" si="7"/>
        <v>0.48333333333333334</v>
      </c>
      <c r="L71" s="20">
        <v>1.19</v>
      </c>
      <c r="M71" s="93">
        <f t="shared" si="8"/>
        <v>0.39666666666666667</v>
      </c>
      <c r="N71" s="20">
        <v>0.65</v>
      </c>
      <c r="O71" s="93">
        <f t="shared" si="9"/>
        <v>0.21666666666666667</v>
      </c>
      <c r="P71" s="54">
        <v>1.04</v>
      </c>
      <c r="Q71" s="93">
        <f t="shared" si="10"/>
        <v>0.3466666666666667</v>
      </c>
      <c r="R71" s="20"/>
      <c r="S71" s="94">
        <f t="shared" si="11"/>
        <v>0</v>
      </c>
      <c r="T71" s="19"/>
      <c r="U71" s="19"/>
      <c r="V71" s="19"/>
      <c r="W71" s="19"/>
      <c r="X71" s="19"/>
      <c r="Y71" s="19"/>
    </row>
    <row r="72" spans="1:25" ht="12.75">
      <c r="A72" s="9">
        <v>64</v>
      </c>
      <c r="B72" s="74" t="s">
        <v>204</v>
      </c>
      <c r="C72" s="12">
        <f>+'Registro de Viviendas'!E67</f>
        <v>3</v>
      </c>
      <c r="D72" s="20">
        <v>1.41</v>
      </c>
      <c r="E72" s="92">
        <f t="shared" si="4"/>
        <v>0.47</v>
      </c>
      <c r="F72" s="20">
        <v>0.1</v>
      </c>
      <c r="G72" s="93">
        <f t="shared" si="5"/>
        <v>0.03333333333333333</v>
      </c>
      <c r="H72" s="20">
        <v>0.47</v>
      </c>
      <c r="I72" s="174">
        <f t="shared" si="6"/>
        <v>0.15666666666666665</v>
      </c>
      <c r="J72" s="20">
        <v>1.47</v>
      </c>
      <c r="K72" s="93">
        <f t="shared" si="7"/>
        <v>0.49</v>
      </c>
      <c r="L72" s="20">
        <v>1.4</v>
      </c>
      <c r="M72" s="93">
        <f t="shared" si="8"/>
        <v>0.4666666666666666</v>
      </c>
      <c r="N72" s="20">
        <v>3.02</v>
      </c>
      <c r="O72" s="93">
        <f t="shared" si="9"/>
        <v>1.0066666666666666</v>
      </c>
      <c r="P72" s="20">
        <v>2.05</v>
      </c>
      <c r="Q72" s="93">
        <f t="shared" si="10"/>
        <v>0.6833333333333332</v>
      </c>
      <c r="R72" s="20">
        <v>2</v>
      </c>
      <c r="S72" s="94">
        <f t="shared" si="11"/>
        <v>0.6666666666666666</v>
      </c>
      <c r="T72" s="19"/>
      <c r="U72" s="19"/>
      <c r="V72" s="19"/>
      <c r="W72" s="19"/>
      <c r="X72" s="19"/>
      <c r="Y72" s="19"/>
    </row>
    <row r="73" spans="1:25" ht="12.75">
      <c r="A73" s="9">
        <v>65</v>
      </c>
      <c r="B73" s="164" t="s">
        <v>205</v>
      </c>
      <c r="C73" s="12">
        <f>+'Registro de Viviendas'!E68</f>
        <v>2</v>
      </c>
      <c r="D73" s="20">
        <v>1.03</v>
      </c>
      <c r="E73" s="92">
        <f t="shared" si="4"/>
        <v>0.515</v>
      </c>
      <c r="F73" s="20">
        <v>0.56</v>
      </c>
      <c r="G73" s="93">
        <f t="shared" si="5"/>
        <v>0.28</v>
      </c>
      <c r="H73" s="20"/>
      <c r="I73" s="174">
        <f t="shared" si="6"/>
        <v>0</v>
      </c>
      <c r="J73" s="20">
        <v>0.76</v>
      </c>
      <c r="K73" s="93">
        <f t="shared" si="7"/>
        <v>0.38</v>
      </c>
      <c r="L73" s="20">
        <v>0.54</v>
      </c>
      <c r="M73" s="93">
        <f aca="true" t="shared" si="12" ref="M73:M88">L73/C73</f>
        <v>0.27</v>
      </c>
      <c r="N73" s="20"/>
      <c r="O73" s="93">
        <f aca="true" t="shared" si="13" ref="O73:O88">N73/C73</f>
        <v>0</v>
      </c>
      <c r="P73" s="20">
        <v>0.42</v>
      </c>
      <c r="Q73" s="93">
        <f aca="true" t="shared" si="14" ref="Q73:Q88">P73/C73</f>
        <v>0.21</v>
      </c>
      <c r="R73" s="20">
        <v>0.99</v>
      </c>
      <c r="S73" s="94">
        <f aca="true" t="shared" si="15" ref="S73:S88">R73/C73</f>
        <v>0.495</v>
      </c>
      <c r="T73" s="19"/>
      <c r="U73" s="19"/>
      <c r="V73" s="19"/>
      <c r="W73" s="19"/>
      <c r="X73" s="19"/>
      <c r="Y73" s="19"/>
    </row>
    <row r="74" spans="1:19" s="172" customFormat="1" ht="12.75">
      <c r="A74" s="169">
        <v>66</v>
      </c>
      <c r="B74" s="74" t="s">
        <v>206</v>
      </c>
      <c r="C74" s="170">
        <f>+'Registro de Viviendas'!E69</f>
        <v>9</v>
      </c>
      <c r="D74" s="171">
        <v>5.29</v>
      </c>
      <c r="E74" s="176">
        <f aca="true" t="shared" si="16" ref="E74:E88">D74/C74</f>
        <v>0.5877777777777777</v>
      </c>
      <c r="F74" s="171">
        <v>1.43</v>
      </c>
      <c r="G74" s="174">
        <f aca="true" t="shared" si="17" ref="G74:G88">F74/C74</f>
        <v>0.15888888888888889</v>
      </c>
      <c r="H74" s="171">
        <v>0.55</v>
      </c>
      <c r="I74" s="174">
        <f aca="true" t="shared" si="18" ref="I74:I88">H74/C74</f>
        <v>0.061111111111111116</v>
      </c>
      <c r="J74" s="171">
        <v>0.29</v>
      </c>
      <c r="K74" s="174">
        <f aca="true" t="shared" si="19" ref="K74:K88">J74/C74</f>
        <v>0.03222222222222222</v>
      </c>
      <c r="L74" s="171">
        <v>1.06</v>
      </c>
      <c r="M74" s="174">
        <f t="shared" si="12"/>
        <v>0.11777777777777779</v>
      </c>
      <c r="N74" s="171">
        <v>0.16</v>
      </c>
      <c r="O74" s="174">
        <f t="shared" si="13"/>
        <v>0.017777777777777778</v>
      </c>
      <c r="P74" s="171">
        <v>0.17</v>
      </c>
      <c r="Q74" s="174">
        <f t="shared" si="14"/>
        <v>0.01888888888888889</v>
      </c>
      <c r="R74" s="171">
        <v>0.64</v>
      </c>
      <c r="S74" s="175">
        <f t="shared" si="15"/>
        <v>0.07111111111111111</v>
      </c>
    </row>
    <row r="75" spans="1:25" ht="12.75">
      <c r="A75" s="9">
        <v>67</v>
      </c>
      <c r="B75" s="164" t="s">
        <v>207</v>
      </c>
      <c r="C75" s="12">
        <f>+'Registro de Viviendas'!E70</f>
        <v>2</v>
      </c>
      <c r="D75" s="20"/>
      <c r="E75" s="92">
        <f t="shared" si="16"/>
        <v>0</v>
      </c>
      <c r="F75" s="20">
        <v>0.84</v>
      </c>
      <c r="G75" s="174">
        <f t="shared" si="17"/>
        <v>0.42</v>
      </c>
      <c r="H75" s="20">
        <v>0.13</v>
      </c>
      <c r="I75" s="174">
        <f t="shared" si="18"/>
        <v>0.065</v>
      </c>
      <c r="J75" s="20">
        <v>0.41</v>
      </c>
      <c r="K75" s="174">
        <f t="shared" si="19"/>
        <v>0.205</v>
      </c>
      <c r="L75" s="20">
        <v>0.91</v>
      </c>
      <c r="M75" s="174">
        <f t="shared" si="12"/>
        <v>0.455</v>
      </c>
      <c r="N75" s="20">
        <v>1.01</v>
      </c>
      <c r="O75" s="93">
        <f t="shared" si="13"/>
        <v>0.505</v>
      </c>
      <c r="P75" s="20">
        <v>1.71</v>
      </c>
      <c r="Q75" s="93">
        <f t="shared" si="14"/>
        <v>0.855</v>
      </c>
      <c r="R75" s="20">
        <v>1</v>
      </c>
      <c r="S75" s="94">
        <f t="shared" si="15"/>
        <v>0.5</v>
      </c>
      <c r="T75" s="19"/>
      <c r="U75" s="19"/>
      <c r="V75" s="19"/>
      <c r="W75" s="19"/>
      <c r="X75" s="19"/>
      <c r="Y75" s="19"/>
    </row>
    <row r="76" spans="1:25" ht="12.75">
      <c r="A76" s="9">
        <v>68</v>
      </c>
      <c r="B76" s="74" t="s">
        <v>208</v>
      </c>
      <c r="C76" s="12">
        <f>+'Registro de Viviendas'!E71</f>
        <v>3</v>
      </c>
      <c r="D76" s="20">
        <v>3.25</v>
      </c>
      <c r="E76" s="92">
        <f t="shared" si="16"/>
        <v>1.0833333333333333</v>
      </c>
      <c r="F76" s="20">
        <v>0.93</v>
      </c>
      <c r="G76" s="93">
        <f t="shared" si="17"/>
        <v>0.31</v>
      </c>
      <c r="H76" s="20">
        <v>0.26</v>
      </c>
      <c r="I76" s="174">
        <f t="shared" si="18"/>
        <v>0.08666666666666667</v>
      </c>
      <c r="J76" s="20">
        <v>0.8</v>
      </c>
      <c r="K76" s="93">
        <f t="shared" si="19"/>
        <v>0.26666666666666666</v>
      </c>
      <c r="L76" s="20">
        <v>4.81</v>
      </c>
      <c r="M76" s="174">
        <f t="shared" si="12"/>
        <v>1.6033333333333333</v>
      </c>
      <c r="N76" s="20">
        <v>1.7</v>
      </c>
      <c r="O76" s="93">
        <f t="shared" si="13"/>
        <v>0.5666666666666667</v>
      </c>
      <c r="P76" s="20">
        <v>1.08</v>
      </c>
      <c r="Q76" s="93">
        <f t="shared" si="14"/>
        <v>0.36000000000000004</v>
      </c>
      <c r="R76" s="20">
        <v>1.01</v>
      </c>
      <c r="S76" s="94">
        <f t="shared" si="15"/>
        <v>0.33666666666666667</v>
      </c>
      <c r="T76" s="19"/>
      <c r="U76" s="19"/>
      <c r="V76" s="19"/>
      <c r="W76" s="19"/>
      <c r="X76" s="19"/>
      <c r="Y76" s="19"/>
    </row>
    <row r="77" spans="1:25" ht="12.75">
      <c r="A77" s="9">
        <v>69</v>
      </c>
      <c r="B77" s="164" t="s">
        <v>209</v>
      </c>
      <c r="C77" s="12">
        <f>+'Registro de Viviendas'!E72</f>
        <v>6</v>
      </c>
      <c r="D77" s="20">
        <v>1.73</v>
      </c>
      <c r="E77" s="92">
        <f t="shared" si="16"/>
        <v>0.28833333333333333</v>
      </c>
      <c r="F77" s="20">
        <v>2.97</v>
      </c>
      <c r="G77" s="93">
        <f t="shared" si="17"/>
        <v>0.49500000000000005</v>
      </c>
      <c r="H77" s="20"/>
      <c r="I77" s="174">
        <f t="shared" si="18"/>
        <v>0</v>
      </c>
      <c r="J77" s="20">
        <v>1.78</v>
      </c>
      <c r="K77" s="93">
        <f t="shared" si="19"/>
        <v>0.2966666666666667</v>
      </c>
      <c r="L77" s="20">
        <v>2.28</v>
      </c>
      <c r="M77" s="174">
        <f t="shared" si="12"/>
        <v>0.37999999999999995</v>
      </c>
      <c r="N77" s="20">
        <v>0.42</v>
      </c>
      <c r="O77" s="93">
        <f t="shared" si="13"/>
        <v>0.06999999999999999</v>
      </c>
      <c r="P77" s="20">
        <v>2.84</v>
      </c>
      <c r="Q77" s="93">
        <f t="shared" si="14"/>
        <v>0.47333333333333333</v>
      </c>
      <c r="R77" s="20">
        <v>3.01</v>
      </c>
      <c r="S77" s="94">
        <f t="shared" si="15"/>
        <v>0.5016666666666666</v>
      </c>
      <c r="T77" s="19"/>
      <c r="U77" s="19"/>
      <c r="V77" s="19"/>
      <c r="W77" s="19"/>
      <c r="X77" s="19"/>
      <c r="Y77" s="19"/>
    </row>
    <row r="78" spans="1:25" ht="12.75">
      <c r="A78" s="9">
        <v>70</v>
      </c>
      <c r="B78" s="74" t="s">
        <v>210</v>
      </c>
      <c r="C78" s="12">
        <f>+'Registro de Viviendas'!E73</f>
        <v>2</v>
      </c>
      <c r="D78" s="20">
        <v>2.96</v>
      </c>
      <c r="E78" s="92">
        <f t="shared" si="16"/>
        <v>1.48</v>
      </c>
      <c r="F78" s="20"/>
      <c r="G78" s="93">
        <f t="shared" si="17"/>
        <v>0</v>
      </c>
      <c r="H78" s="20">
        <v>1.41</v>
      </c>
      <c r="I78" s="174">
        <f t="shared" si="18"/>
        <v>0.705</v>
      </c>
      <c r="J78" s="20">
        <v>0.34</v>
      </c>
      <c r="K78" s="93">
        <f t="shared" si="19"/>
        <v>0.17</v>
      </c>
      <c r="L78" s="20">
        <v>2.96</v>
      </c>
      <c r="M78" s="174">
        <f t="shared" si="12"/>
        <v>1.48</v>
      </c>
      <c r="N78" s="20">
        <v>0.77</v>
      </c>
      <c r="O78" s="93">
        <f t="shared" si="13"/>
        <v>0.385</v>
      </c>
      <c r="P78" s="20">
        <v>1.76</v>
      </c>
      <c r="Q78" s="93">
        <f t="shared" si="14"/>
        <v>0.88</v>
      </c>
      <c r="R78" s="20">
        <v>1.36</v>
      </c>
      <c r="S78" s="94">
        <f t="shared" si="15"/>
        <v>0.68</v>
      </c>
      <c r="T78" s="19"/>
      <c r="U78" s="19"/>
      <c r="V78" s="19"/>
      <c r="W78" s="19"/>
      <c r="X78" s="19"/>
      <c r="Y78" s="19"/>
    </row>
    <row r="79" spans="1:25" ht="12.75">
      <c r="A79" s="9">
        <v>71</v>
      </c>
      <c r="B79" s="164" t="s">
        <v>211</v>
      </c>
      <c r="C79" s="12">
        <f>+'Registro de Viviendas'!E74</f>
        <v>6</v>
      </c>
      <c r="D79" s="20">
        <v>2.08</v>
      </c>
      <c r="E79" s="92">
        <f t="shared" si="16"/>
        <v>0.3466666666666667</v>
      </c>
      <c r="F79" s="20">
        <v>0.34</v>
      </c>
      <c r="G79" s="93">
        <f t="shared" si="17"/>
        <v>0.05666666666666667</v>
      </c>
      <c r="H79" s="20">
        <v>0.77</v>
      </c>
      <c r="I79" s="174">
        <f t="shared" si="18"/>
        <v>0.12833333333333333</v>
      </c>
      <c r="J79" s="20">
        <v>1.4</v>
      </c>
      <c r="K79" s="93">
        <f t="shared" si="19"/>
        <v>0.2333333333333333</v>
      </c>
      <c r="L79" s="20">
        <v>0.29</v>
      </c>
      <c r="M79" s="174">
        <f t="shared" si="12"/>
        <v>0.04833333333333333</v>
      </c>
      <c r="N79" s="20">
        <v>0.21</v>
      </c>
      <c r="O79" s="93">
        <f t="shared" si="13"/>
        <v>0.034999999999999996</v>
      </c>
      <c r="P79" s="20">
        <v>0.43</v>
      </c>
      <c r="Q79" s="93">
        <f t="shared" si="14"/>
        <v>0.07166666666666667</v>
      </c>
      <c r="R79" s="20">
        <v>0.4</v>
      </c>
      <c r="S79" s="94">
        <f t="shared" si="15"/>
        <v>0.06666666666666667</v>
      </c>
      <c r="T79" s="19"/>
      <c r="U79" s="19"/>
      <c r="V79" s="19"/>
      <c r="W79" s="19"/>
      <c r="X79" s="19"/>
      <c r="Y79" s="19"/>
    </row>
    <row r="80" spans="1:25" ht="12.75">
      <c r="A80" s="9">
        <v>72</v>
      </c>
      <c r="B80" s="74" t="s">
        <v>212</v>
      </c>
      <c r="C80" s="12">
        <f>+'Registro de Viviendas'!E75</f>
        <v>2</v>
      </c>
      <c r="D80" s="20"/>
      <c r="E80" s="92">
        <f t="shared" si="16"/>
        <v>0</v>
      </c>
      <c r="F80" s="20"/>
      <c r="G80" s="93">
        <f t="shared" si="17"/>
        <v>0</v>
      </c>
      <c r="H80" s="20"/>
      <c r="I80" s="174">
        <f t="shared" si="18"/>
        <v>0</v>
      </c>
      <c r="J80" s="20"/>
      <c r="K80" s="93">
        <f t="shared" si="19"/>
        <v>0</v>
      </c>
      <c r="L80" s="20">
        <v>0.19</v>
      </c>
      <c r="M80" s="174">
        <f t="shared" si="12"/>
        <v>0.095</v>
      </c>
      <c r="N80" s="20">
        <v>0.76</v>
      </c>
      <c r="O80" s="93">
        <f t="shared" si="13"/>
        <v>0.38</v>
      </c>
      <c r="P80" s="20">
        <v>0.67</v>
      </c>
      <c r="Q80" s="93">
        <f t="shared" si="14"/>
        <v>0.335</v>
      </c>
      <c r="R80" s="20">
        <v>2.9</v>
      </c>
      <c r="S80" s="94">
        <f t="shared" si="15"/>
        <v>1.45</v>
      </c>
      <c r="T80" s="19"/>
      <c r="U80" s="19"/>
      <c r="V80" s="19"/>
      <c r="W80" s="19"/>
      <c r="X80" s="19"/>
      <c r="Y80" s="19"/>
    </row>
    <row r="81" spans="1:25" ht="12.75">
      <c r="A81" s="9">
        <v>73</v>
      </c>
      <c r="B81" s="164" t="s">
        <v>213</v>
      </c>
      <c r="C81" s="12">
        <f>+'Registro de Viviendas'!E76</f>
        <v>3</v>
      </c>
      <c r="D81" s="20">
        <v>1.45</v>
      </c>
      <c r="E81" s="92">
        <f t="shared" si="16"/>
        <v>0.48333333333333334</v>
      </c>
      <c r="F81" s="20">
        <v>0.88</v>
      </c>
      <c r="G81" s="93">
        <f t="shared" si="17"/>
        <v>0.29333333333333333</v>
      </c>
      <c r="H81" s="20"/>
      <c r="I81" s="174">
        <f t="shared" si="18"/>
        <v>0</v>
      </c>
      <c r="J81" s="20">
        <v>0.6</v>
      </c>
      <c r="K81" s="93">
        <f t="shared" si="19"/>
        <v>0.19999999999999998</v>
      </c>
      <c r="L81" s="20">
        <v>1.82</v>
      </c>
      <c r="M81" s="174">
        <f t="shared" si="12"/>
        <v>0.6066666666666667</v>
      </c>
      <c r="N81" s="20">
        <v>3.79</v>
      </c>
      <c r="O81" s="93">
        <f t="shared" si="13"/>
        <v>1.2633333333333334</v>
      </c>
      <c r="P81" s="20">
        <v>3.52</v>
      </c>
      <c r="Q81" s="93">
        <f t="shared" si="14"/>
        <v>1.1733333333333333</v>
      </c>
      <c r="R81" s="20">
        <v>1.19</v>
      </c>
      <c r="S81" s="94">
        <f t="shared" si="15"/>
        <v>0.39666666666666667</v>
      </c>
      <c r="T81" s="19"/>
      <c r="U81" s="19"/>
      <c r="V81" s="19"/>
      <c r="W81" s="19"/>
      <c r="X81" s="19"/>
      <c r="Y81" s="19"/>
    </row>
    <row r="82" spans="1:25" ht="12.75">
      <c r="A82" s="9">
        <v>74</v>
      </c>
      <c r="B82" s="74" t="s">
        <v>214</v>
      </c>
      <c r="C82" s="12">
        <f>+'Registro de Viviendas'!E77</f>
        <v>2</v>
      </c>
      <c r="D82" s="20"/>
      <c r="E82" s="92">
        <f t="shared" si="16"/>
        <v>0</v>
      </c>
      <c r="F82" s="20">
        <v>1.78</v>
      </c>
      <c r="G82" s="93">
        <f t="shared" si="17"/>
        <v>0.89</v>
      </c>
      <c r="H82" s="20">
        <v>0.23</v>
      </c>
      <c r="I82" s="174">
        <f t="shared" si="18"/>
        <v>0.115</v>
      </c>
      <c r="J82" s="20">
        <v>0.47</v>
      </c>
      <c r="K82" s="93">
        <f t="shared" si="19"/>
        <v>0.235</v>
      </c>
      <c r="L82" s="20">
        <v>0.89</v>
      </c>
      <c r="M82" s="174">
        <f t="shared" si="12"/>
        <v>0.445</v>
      </c>
      <c r="N82" s="20">
        <v>4.5</v>
      </c>
      <c r="O82" s="93">
        <f t="shared" si="13"/>
        <v>2.25</v>
      </c>
      <c r="P82" s="20">
        <v>3.2</v>
      </c>
      <c r="Q82" s="93">
        <f t="shared" si="14"/>
        <v>1.6</v>
      </c>
      <c r="R82" s="20">
        <v>3.58</v>
      </c>
      <c r="S82" s="94">
        <f t="shared" si="15"/>
        <v>1.79</v>
      </c>
      <c r="T82" s="19"/>
      <c r="U82" s="19"/>
      <c r="V82" s="19"/>
      <c r="W82" s="19"/>
      <c r="X82" s="19"/>
      <c r="Y82" s="19"/>
    </row>
    <row r="83" spans="1:25" ht="12.75">
      <c r="A83" s="9">
        <v>75</v>
      </c>
      <c r="B83" s="164" t="s">
        <v>215</v>
      </c>
      <c r="C83" s="12">
        <f>+'Registro de Viviendas'!E78</f>
        <v>4</v>
      </c>
      <c r="D83" s="20">
        <v>0.41</v>
      </c>
      <c r="E83" s="92">
        <f t="shared" si="16"/>
        <v>0.1025</v>
      </c>
      <c r="F83" s="20">
        <v>4.23</v>
      </c>
      <c r="G83" s="93">
        <f t="shared" si="17"/>
        <v>1.0575</v>
      </c>
      <c r="H83" s="20">
        <v>2.61</v>
      </c>
      <c r="I83" s="174">
        <f t="shared" si="18"/>
        <v>0.6525</v>
      </c>
      <c r="J83" s="20"/>
      <c r="K83" s="93">
        <f t="shared" si="19"/>
        <v>0</v>
      </c>
      <c r="L83" s="20">
        <v>0.92</v>
      </c>
      <c r="M83" s="174">
        <f t="shared" si="12"/>
        <v>0.23</v>
      </c>
      <c r="N83" s="20">
        <v>2.82</v>
      </c>
      <c r="O83" s="93">
        <f t="shared" si="13"/>
        <v>0.705</v>
      </c>
      <c r="P83" s="20">
        <v>3.7</v>
      </c>
      <c r="Q83" s="93">
        <f t="shared" si="14"/>
        <v>0.925</v>
      </c>
      <c r="R83" s="20">
        <v>2.15</v>
      </c>
      <c r="S83" s="94">
        <f t="shared" si="15"/>
        <v>0.5375</v>
      </c>
      <c r="T83" s="19"/>
      <c r="U83" s="19"/>
      <c r="V83" s="19"/>
      <c r="W83" s="19"/>
      <c r="X83" s="19"/>
      <c r="Y83" s="19"/>
    </row>
    <row r="84" spans="1:25" ht="12.75">
      <c r="A84" s="9">
        <v>76</v>
      </c>
      <c r="B84" s="74" t="s">
        <v>216</v>
      </c>
      <c r="C84" s="12">
        <f>+'Registro de Viviendas'!E79</f>
        <v>3</v>
      </c>
      <c r="D84" s="54">
        <v>0.54</v>
      </c>
      <c r="E84" s="92">
        <f t="shared" si="16"/>
        <v>0.18000000000000002</v>
      </c>
      <c r="F84" s="20">
        <v>0.38</v>
      </c>
      <c r="G84" s="93">
        <f t="shared" si="17"/>
        <v>0.12666666666666668</v>
      </c>
      <c r="H84" s="20">
        <v>2.48</v>
      </c>
      <c r="I84" s="174">
        <f t="shared" si="18"/>
        <v>0.8266666666666667</v>
      </c>
      <c r="J84" s="20">
        <v>0.84</v>
      </c>
      <c r="K84" s="93">
        <f t="shared" si="19"/>
        <v>0.27999999999999997</v>
      </c>
      <c r="L84" s="20">
        <v>3.43</v>
      </c>
      <c r="M84" s="174">
        <f t="shared" si="12"/>
        <v>1.1433333333333333</v>
      </c>
      <c r="N84" s="20">
        <v>0.51</v>
      </c>
      <c r="O84" s="93">
        <f t="shared" si="13"/>
        <v>0.17</v>
      </c>
      <c r="P84" s="20">
        <v>1.8</v>
      </c>
      <c r="Q84" s="93">
        <f t="shared" si="14"/>
        <v>0.6</v>
      </c>
      <c r="R84" s="20">
        <v>0.93</v>
      </c>
      <c r="S84" s="94">
        <f t="shared" si="15"/>
        <v>0.31</v>
      </c>
      <c r="T84" s="19"/>
      <c r="U84" s="19"/>
      <c r="V84" s="19"/>
      <c r="W84" s="19"/>
      <c r="X84" s="19"/>
      <c r="Y84" s="19"/>
    </row>
    <row r="85" spans="1:25" ht="12.75">
      <c r="A85" s="9">
        <v>77</v>
      </c>
      <c r="B85" s="164" t="s">
        <v>217</v>
      </c>
      <c r="C85" s="12">
        <f>+'Registro de Viviendas'!E80</f>
        <v>6</v>
      </c>
      <c r="D85" s="20">
        <v>2.22</v>
      </c>
      <c r="E85" s="92">
        <f t="shared" si="16"/>
        <v>0.37000000000000005</v>
      </c>
      <c r="F85" s="20">
        <v>1.28</v>
      </c>
      <c r="G85" s="93">
        <f t="shared" si="17"/>
        <v>0.21333333333333335</v>
      </c>
      <c r="H85" s="20">
        <v>0.82</v>
      </c>
      <c r="I85" s="174">
        <f t="shared" si="18"/>
        <v>0.13666666666666666</v>
      </c>
      <c r="J85" s="20">
        <v>0.22</v>
      </c>
      <c r="K85" s="93">
        <f t="shared" si="19"/>
        <v>0.03666666666666667</v>
      </c>
      <c r="L85" s="20">
        <v>2.7</v>
      </c>
      <c r="M85" s="174">
        <f t="shared" si="12"/>
        <v>0.45</v>
      </c>
      <c r="N85" s="20">
        <v>4.71</v>
      </c>
      <c r="O85" s="93">
        <f t="shared" si="13"/>
        <v>0.785</v>
      </c>
      <c r="P85" s="20">
        <v>3.98</v>
      </c>
      <c r="Q85" s="93">
        <f t="shared" si="14"/>
        <v>0.6633333333333333</v>
      </c>
      <c r="R85" s="20">
        <v>2.44</v>
      </c>
      <c r="S85" s="94">
        <f t="shared" si="15"/>
        <v>0.4066666666666667</v>
      </c>
      <c r="T85" s="19"/>
      <c r="U85" s="19"/>
      <c r="V85" s="19"/>
      <c r="W85" s="19"/>
      <c r="X85" s="19"/>
      <c r="Y85" s="19"/>
    </row>
    <row r="86" spans="1:25" ht="12.75">
      <c r="A86" s="9">
        <v>78</v>
      </c>
      <c r="B86" s="74" t="s">
        <v>218</v>
      </c>
      <c r="C86" s="12">
        <f>+'Registro de Viviendas'!E81</f>
        <v>5</v>
      </c>
      <c r="D86" s="20">
        <v>1.92</v>
      </c>
      <c r="E86" s="92">
        <f t="shared" si="16"/>
        <v>0.384</v>
      </c>
      <c r="F86" s="20">
        <v>0.28</v>
      </c>
      <c r="G86" s="93">
        <f t="shared" si="17"/>
        <v>0.05600000000000001</v>
      </c>
      <c r="H86" s="20">
        <v>0.22</v>
      </c>
      <c r="I86" s="174">
        <f t="shared" si="18"/>
        <v>0.044</v>
      </c>
      <c r="J86" s="20">
        <v>1.18</v>
      </c>
      <c r="K86" s="93">
        <f t="shared" si="19"/>
        <v>0.236</v>
      </c>
      <c r="L86" s="20">
        <v>0.8</v>
      </c>
      <c r="M86" s="174">
        <f t="shared" si="12"/>
        <v>0.16</v>
      </c>
      <c r="N86" s="20">
        <v>0.86</v>
      </c>
      <c r="O86" s="93">
        <f t="shared" si="13"/>
        <v>0.172</v>
      </c>
      <c r="P86" s="20">
        <v>0.69</v>
      </c>
      <c r="Q86" s="93">
        <f t="shared" si="14"/>
        <v>0.13799999999999998</v>
      </c>
      <c r="R86" s="20">
        <v>1.25</v>
      </c>
      <c r="S86" s="94">
        <f t="shared" si="15"/>
        <v>0.25</v>
      </c>
      <c r="T86" s="19"/>
      <c r="U86" s="19"/>
      <c r="V86" s="19"/>
      <c r="W86" s="19"/>
      <c r="X86" s="19"/>
      <c r="Y86" s="19"/>
    </row>
    <row r="87" spans="1:25" ht="12.75">
      <c r="A87" s="9">
        <v>79</v>
      </c>
      <c r="B87" s="164" t="s">
        <v>219</v>
      </c>
      <c r="C87" s="12">
        <f>+'Registro de Viviendas'!E82</f>
        <v>3</v>
      </c>
      <c r="D87" s="20"/>
      <c r="E87" s="92">
        <f t="shared" si="16"/>
        <v>0</v>
      </c>
      <c r="F87" s="20">
        <v>0.54</v>
      </c>
      <c r="G87" s="93">
        <f t="shared" si="17"/>
        <v>0.18000000000000002</v>
      </c>
      <c r="H87" s="20">
        <v>1</v>
      </c>
      <c r="I87" s="174">
        <f t="shared" si="18"/>
        <v>0.3333333333333333</v>
      </c>
      <c r="J87" s="54">
        <v>0.28</v>
      </c>
      <c r="K87" s="93">
        <f t="shared" si="19"/>
        <v>0.09333333333333334</v>
      </c>
      <c r="L87" s="20">
        <v>6.9</v>
      </c>
      <c r="M87" s="93">
        <f t="shared" si="12"/>
        <v>2.3000000000000003</v>
      </c>
      <c r="N87" s="20">
        <v>1.62</v>
      </c>
      <c r="O87" s="93">
        <f t="shared" si="13"/>
        <v>0.54</v>
      </c>
      <c r="P87" s="20">
        <v>1.64</v>
      </c>
      <c r="Q87" s="93">
        <f t="shared" si="14"/>
        <v>0.5466666666666666</v>
      </c>
      <c r="R87" s="20">
        <v>2.01</v>
      </c>
      <c r="S87" s="94">
        <f t="shared" si="15"/>
        <v>0.6699999999999999</v>
      </c>
      <c r="T87" s="19"/>
      <c r="U87" s="19"/>
      <c r="V87" s="19"/>
      <c r="W87" s="19"/>
      <c r="X87" s="19"/>
      <c r="Y87" s="19"/>
    </row>
    <row r="88" spans="1:25" ht="12.75">
      <c r="A88" s="9">
        <v>80</v>
      </c>
      <c r="B88" s="74" t="s">
        <v>220</v>
      </c>
      <c r="C88" s="12">
        <f>+'Registro de Viviendas'!E83</f>
        <v>4</v>
      </c>
      <c r="D88" s="20">
        <v>0.9</v>
      </c>
      <c r="E88" s="92">
        <f t="shared" si="16"/>
        <v>0.225</v>
      </c>
      <c r="F88" s="20">
        <v>0.19</v>
      </c>
      <c r="G88" s="93">
        <f t="shared" si="17"/>
        <v>0.0475</v>
      </c>
      <c r="H88" s="20">
        <v>0.51</v>
      </c>
      <c r="I88" s="174">
        <f t="shared" si="18"/>
        <v>0.1275</v>
      </c>
      <c r="J88" s="20">
        <v>1.3</v>
      </c>
      <c r="K88" s="93">
        <f t="shared" si="19"/>
        <v>0.325</v>
      </c>
      <c r="L88" s="20">
        <v>0.81</v>
      </c>
      <c r="M88" s="93">
        <f t="shared" si="12"/>
        <v>0.2025</v>
      </c>
      <c r="N88" s="20">
        <v>0.22</v>
      </c>
      <c r="O88" s="93">
        <f t="shared" si="13"/>
        <v>0.055</v>
      </c>
      <c r="P88" s="20">
        <v>0.29</v>
      </c>
      <c r="Q88" s="93">
        <f t="shared" si="14"/>
        <v>0.0725</v>
      </c>
      <c r="R88" s="20"/>
      <c r="S88" s="94">
        <f t="shared" si="15"/>
        <v>0</v>
      </c>
      <c r="T88" s="19"/>
      <c r="U88" s="19"/>
      <c r="V88" s="19"/>
      <c r="W88" s="19"/>
      <c r="X88" s="19"/>
      <c r="Y88" s="19"/>
    </row>
    <row r="89" spans="2:27" s="95" customFormat="1" ht="12.75">
      <c r="B89" s="44"/>
      <c r="C89" s="85"/>
      <c r="D89" s="65"/>
      <c r="E89" s="85"/>
      <c r="F89" s="6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AA89" s="55"/>
    </row>
    <row r="90" spans="2:27" s="95" customFormat="1" ht="12.75">
      <c r="B90" s="44"/>
      <c r="C90" s="85"/>
      <c r="D90" s="65"/>
      <c r="E90" s="85"/>
      <c r="F90" s="6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AA90" s="55"/>
    </row>
    <row r="91" spans="2:27" s="95" customFormat="1" ht="12.75">
      <c r="B91" s="44"/>
      <c r="C91" s="85"/>
      <c r="D91" s="65"/>
      <c r="E91" s="85"/>
      <c r="F91" s="6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AA91" s="55"/>
    </row>
    <row r="92" spans="2:27" s="95" customFormat="1" ht="12.75">
      <c r="B92" s="44"/>
      <c r="C92" s="85"/>
      <c r="D92" s="65"/>
      <c r="E92" s="85"/>
      <c r="F92" s="6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AA92" s="55"/>
    </row>
    <row r="93" spans="2:27" s="95" customFormat="1" ht="12.75">
      <c r="B93" s="44"/>
      <c r="C93" s="85"/>
      <c r="D93" s="65"/>
      <c r="E93" s="85"/>
      <c r="F93" s="6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AA93" s="55"/>
    </row>
    <row r="94" spans="2:27" s="95" customFormat="1" ht="12.75">
      <c r="B94" s="44"/>
      <c r="C94" s="85"/>
      <c r="D94" s="65"/>
      <c r="E94" s="85"/>
      <c r="F94" s="6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AA94" s="55"/>
    </row>
    <row r="95" spans="2:27" s="95" customFormat="1" ht="12.75">
      <c r="B95" s="44"/>
      <c r="C95" s="85"/>
      <c r="D95" s="65"/>
      <c r="E95" s="85"/>
      <c r="F95" s="6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AA95" s="55"/>
    </row>
    <row r="96" spans="2:27" s="95" customFormat="1" ht="12.75">
      <c r="B96" s="44"/>
      <c r="C96" s="85"/>
      <c r="D96" s="65"/>
      <c r="E96" s="85"/>
      <c r="F96" s="6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AA96" s="55"/>
    </row>
    <row r="97" spans="2:27" s="95" customFormat="1" ht="12.75">
      <c r="B97" s="44"/>
      <c r="C97" s="85"/>
      <c r="D97" s="65"/>
      <c r="E97" s="85"/>
      <c r="F97" s="6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AA97" s="55"/>
    </row>
    <row r="98" spans="2:27" s="95" customFormat="1" ht="12.75">
      <c r="B98" s="44"/>
      <c r="C98" s="85"/>
      <c r="D98" s="65"/>
      <c r="E98" s="85"/>
      <c r="F98" s="6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AA98" s="55"/>
    </row>
    <row r="99" spans="2:27" s="95" customFormat="1" ht="12.75">
      <c r="B99" s="44"/>
      <c r="C99" s="85"/>
      <c r="D99" s="65"/>
      <c r="E99" s="85"/>
      <c r="F99" s="6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AA99" s="55"/>
    </row>
    <row r="100" spans="2:27" s="95" customFormat="1" ht="12.75">
      <c r="B100" s="44"/>
      <c r="C100" s="85"/>
      <c r="D100" s="65"/>
      <c r="E100" s="85"/>
      <c r="F100" s="6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AA100" s="55"/>
    </row>
    <row r="101" spans="3:27" s="95" customFormat="1" ht="12.75">
      <c r="C101" s="85"/>
      <c r="D101" s="65"/>
      <c r="E101" s="85"/>
      <c r="F101" s="6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AA101" s="55"/>
    </row>
    <row r="102" spans="2:27" s="95" customFormat="1" ht="12.75">
      <c r="B102" s="44"/>
      <c r="C102" s="85"/>
      <c r="D102" s="65"/>
      <c r="E102" s="85"/>
      <c r="F102" s="6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AA102" s="55"/>
    </row>
    <row r="103" spans="1:27" s="95" customFormat="1" ht="18.75" customHeight="1">
      <c r="A103" s="3" t="s">
        <v>100</v>
      </c>
      <c r="B103" s="131" t="s">
        <v>96</v>
      </c>
      <c r="C103" s="85"/>
      <c r="D103" s="65"/>
      <c r="E103" s="85"/>
      <c r="F103" s="6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AA103" s="55"/>
    </row>
    <row r="104" spans="1:27" s="95" customFormat="1" ht="13.5" thickBot="1">
      <c r="A104" s="1"/>
      <c r="B104" s="31"/>
      <c r="C104" s="85"/>
      <c r="D104" s="65"/>
      <c r="E104" s="85"/>
      <c r="F104" s="6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AA104" s="55"/>
    </row>
    <row r="105" spans="1:11" ht="13.5" thickBot="1">
      <c r="A105" s="223" t="s">
        <v>97</v>
      </c>
      <c r="B105" s="224"/>
      <c r="C105" s="224"/>
      <c r="D105" s="224"/>
      <c r="E105" s="224"/>
      <c r="F105" s="224"/>
      <c r="G105" s="224"/>
      <c r="H105" s="224"/>
      <c r="I105" s="224"/>
      <c r="J105" s="224"/>
      <c r="K105" s="225"/>
    </row>
    <row r="106" spans="1:36" s="45" customFormat="1" ht="12.75">
      <c r="A106" s="48"/>
      <c r="B106" s="16" t="s">
        <v>98</v>
      </c>
      <c r="C106" s="16" t="s">
        <v>20</v>
      </c>
      <c r="D106" s="16" t="s">
        <v>21</v>
      </c>
      <c r="E106" s="16" t="s">
        <v>22</v>
      </c>
      <c r="F106" s="16" t="s">
        <v>23</v>
      </c>
      <c r="G106" s="16" t="s">
        <v>24</v>
      </c>
      <c r="H106" s="18" t="s">
        <v>25</v>
      </c>
      <c r="I106" s="16" t="s">
        <v>26</v>
      </c>
      <c r="J106" s="16" t="s">
        <v>27</v>
      </c>
      <c r="K106" s="23" t="s">
        <v>31</v>
      </c>
      <c r="L106" s="85"/>
      <c r="AA106" s="46"/>
      <c r="AE106" s="47"/>
      <c r="AF106" s="47"/>
      <c r="AG106" s="47"/>
      <c r="AH106" s="47"/>
      <c r="AI106" s="47"/>
      <c r="AJ106" s="47"/>
    </row>
    <row r="107" spans="1:36" s="45" customFormat="1" ht="13.5" thickBot="1">
      <c r="A107" s="108" t="s">
        <v>0</v>
      </c>
      <c r="B107" s="17" t="s">
        <v>29</v>
      </c>
      <c r="C107" s="113" t="s">
        <v>19</v>
      </c>
      <c r="D107" s="17" t="s">
        <v>19</v>
      </c>
      <c r="E107" s="17" t="s">
        <v>19</v>
      </c>
      <c r="F107" s="17" t="s">
        <v>19</v>
      </c>
      <c r="G107" s="113" t="s">
        <v>19</v>
      </c>
      <c r="H107" s="114" t="s">
        <v>19</v>
      </c>
      <c r="I107" s="113" t="s">
        <v>19</v>
      </c>
      <c r="J107" s="17" t="s">
        <v>19</v>
      </c>
      <c r="K107" s="112" t="s">
        <v>30</v>
      </c>
      <c r="L107" s="85"/>
      <c r="AA107" s="46"/>
      <c r="AE107" s="47"/>
      <c r="AF107" s="47"/>
      <c r="AG107" s="47"/>
      <c r="AH107" s="47"/>
      <c r="AI107" s="47"/>
      <c r="AJ107" s="47"/>
    </row>
    <row r="108" spans="1:13" ht="12.75">
      <c r="A108" s="115">
        <v>1</v>
      </c>
      <c r="B108" s="164" t="s">
        <v>141</v>
      </c>
      <c r="C108" s="109">
        <f>+E9</f>
        <v>0.17666666666666667</v>
      </c>
      <c r="D108" s="110">
        <f>+G9</f>
        <v>0</v>
      </c>
      <c r="E108" s="110">
        <f>+I9</f>
        <v>0.27</v>
      </c>
      <c r="F108" s="110">
        <f>+K9</f>
        <v>0.4066666666666667</v>
      </c>
      <c r="G108" s="110">
        <f>+M9</f>
        <v>0.4033333333333333</v>
      </c>
      <c r="H108" s="110">
        <f>+O9</f>
        <v>0.47333333333333333</v>
      </c>
      <c r="I108" s="110">
        <f>+Q9</f>
        <v>0.6366666666666666</v>
      </c>
      <c r="J108" s="110">
        <f>+S9</f>
        <v>0.7533333333333333</v>
      </c>
      <c r="K108" s="111">
        <f>AVERAGE(D108:J108)</f>
        <v>0.4204761904761905</v>
      </c>
      <c r="L108" s="181"/>
      <c r="M108" s="182"/>
    </row>
    <row r="109" spans="1:13" ht="12.75">
      <c r="A109" s="116">
        <v>2</v>
      </c>
      <c r="B109" s="74" t="s">
        <v>142</v>
      </c>
      <c r="C109" s="109">
        <f aca="true" t="shared" si="20" ref="C109:C172">+E10</f>
        <v>0.44</v>
      </c>
      <c r="D109" s="110">
        <f aca="true" t="shared" si="21" ref="D109:D172">+G10</f>
        <v>0.7033333333333333</v>
      </c>
      <c r="E109" s="110">
        <f aca="true" t="shared" si="22" ref="E109:E172">+I10</f>
        <v>0.049999999999999996</v>
      </c>
      <c r="F109" s="110">
        <f aca="true" t="shared" si="23" ref="F109:F172">+K10</f>
        <v>0.12666666666666668</v>
      </c>
      <c r="G109" s="110">
        <f aca="true" t="shared" si="24" ref="G109:G172">+M10</f>
        <v>0.5266666666666667</v>
      </c>
      <c r="H109" s="110">
        <f>+O10</f>
        <v>0.7233333333333333</v>
      </c>
      <c r="I109" s="110">
        <f aca="true" t="shared" si="25" ref="I109:I172">+Q10</f>
        <v>0.7733333333333333</v>
      </c>
      <c r="J109" s="110">
        <f aca="true" t="shared" si="26" ref="J109:J172">+S10</f>
        <v>0.32666666666666666</v>
      </c>
      <c r="K109" s="111">
        <f aca="true" t="shared" si="27" ref="K109:K172">AVERAGE(D109:J109)</f>
        <v>0.4614285714285714</v>
      </c>
      <c r="L109" s="181"/>
      <c r="M109" s="182"/>
    </row>
    <row r="110" spans="1:13" ht="12.75">
      <c r="A110" s="116">
        <v>3</v>
      </c>
      <c r="B110" s="164" t="s">
        <v>143</v>
      </c>
      <c r="C110" s="109">
        <f t="shared" si="20"/>
        <v>0.155</v>
      </c>
      <c r="D110" s="110">
        <f t="shared" si="21"/>
        <v>0.705</v>
      </c>
      <c r="E110" s="110">
        <f t="shared" si="22"/>
        <v>2.76</v>
      </c>
      <c r="F110" s="110">
        <f t="shared" si="23"/>
        <v>0.37</v>
      </c>
      <c r="G110" s="110">
        <f t="shared" si="24"/>
        <v>0.775</v>
      </c>
      <c r="H110" s="110">
        <f aca="true" t="shared" si="28" ref="H110:H172">+O11</f>
        <v>0.24</v>
      </c>
      <c r="I110" s="110">
        <f t="shared" si="25"/>
        <v>0.295</v>
      </c>
      <c r="J110" s="110">
        <f t="shared" si="26"/>
        <v>0</v>
      </c>
      <c r="K110" s="111">
        <f t="shared" si="27"/>
        <v>0.7350000000000001</v>
      </c>
      <c r="L110" s="181"/>
      <c r="M110" s="182"/>
    </row>
    <row r="111" spans="1:13" ht="12.75">
      <c r="A111" s="116">
        <v>4</v>
      </c>
      <c r="B111" s="74" t="s">
        <v>144</v>
      </c>
      <c r="C111" s="109">
        <f t="shared" si="20"/>
        <v>0.132</v>
      </c>
      <c r="D111" s="110">
        <f t="shared" si="21"/>
        <v>0.008</v>
      </c>
      <c r="E111" s="110">
        <f t="shared" si="22"/>
        <v>0.4</v>
      </c>
      <c r="F111" s="110">
        <f t="shared" si="23"/>
        <v>0.134</v>
      </c>
      <c r="G111" s="110">
        <f t="shared" si="24"/>
        <v>0.41200000000000003</v>
      </c>
      <c r="H111" s="110">
        <f t="shared" si="28"/>
        <v>0.3</v>
      </c>
      <c r="I111" s="110">
        <f t="shared" si="25"/>
        <v>0.094</v>
      </c>
      <c r="J111" s="110">
        <f t="shared" si="26"/>
        <v>0.48200000000000004</v>
      </c>
      <c r="K111" s="111">
        <f t="shared" si="27"/>
        <v>0.26142857142857145</v>
      </c>
      <c r="L111" s="181"/>
      <c r="M111" s="182"/>
    </row>
    <row r="112" spans="1:13" ht="12.75">
      <c r="A112" s="116">
        <v>5</v>
      </c>
      <c r="B112" s="164" t="s">
        <v>145</v>
      </c>
      <c r="C112" s="109">
        <f t="shared" si="20"/>
        <v>2.175</v>
      </c>
      <c r="D112" s="110">
        <f t="shared" si="21"/>
        <v>1.11</v>
      </c>
      <c r="E112" s="110">
        <f t="shared" si="22"/>
        <v>0.085</v>
      </c>
      <c r="F112" s="110">
        <f t="shared" si="23"/>
        <v>0.31</v>
      </c>
      <c r="G112" s="110">
        <f t="shared" si="24"/>
        <v>0.26</v>
      </c>
      <c r="H112" s="110">
        <f t="shared" si="28"/>
        <v>1.35</v>
      </c>
      <c r="I112" s="110">
        <f t="shared" si="25"/>
        <v>0.13</v>
      </c>
      <c r="J112" s="110">
        <f t="shared" si="26"/>
        <v>0.18</v>
      </c>
      <c r="K112" s="111">
        <f t="shared" si="27"/>
        <v>0.4892857142857143</v>
      </c>
      <c r="L112" s="181"/>
      <c r="M112" s="182"/>
    </row>
    <row r="113" spans="1:13" ht="12.75">
      <c r="A113" s="116">
        <v>6</v>
      </c>
      <c r="B113" s="74" t="s">
        <v>146</v>
      </c>
      <c r="C113" s="109">
        <f t="shared" si="20"/>
        <v>0.13666666666666666</v>
      </c>
      <c r="D113" s="110">
        <f t="shared" si="21"/>
        <v>0.89</v>
      </c>
      <c r="E113" s="110">
        <f t="shared" si="22"/>
        <v>0.006666666666666667</v>
      </c>
      <c r="F113" s="110">
        <f t="shared" si="23"/>
        <v>0.07333333333333333</v>
      </c>
      <c r="G113" s="110">
        <f t="shared" si="24"/>
        <v>0.11333333333333334</v>
      </c>
      <c r="H113" s="110">
        <f t="shared" si="28"/>
        <v>0.15</v>
      </c>
      <c r="I113" s="110">
        <f t="shared" si="25"/>
        <v>0.07333333333333333</v>
      </c>
      <c r="J113" s="110">
        <f t="shared" si="26"/>
        <v>0.3466666666666667</v>
      </c>
      <c r="K113" s="111">
        <f t="shared" si="27"/>
        <v>0.2361904761904762</v>
      </c>
      <c r="L113" s="181"/>
      <c r="M113" s="182"/>
    </row>
    <row r="114" spans="1:13" ht="12.75">
      <c r="A114" s="116">
        <v>7</v>
      </c>
      <c r="B114" s="164" t="s">
        <v>147</v>
      </c>
      <c r="C114" s="109">
        <f t="shared" si="20"/>
        <v>0.018333333333333333</v>
      </c>
      <c r="D114" s="110">
        <f t="shared" si="21"/>
        <v>0.03833333333333334</v>
      </c>
      <c r="E114" s="110">
        <f t="shared" si="22"/>
        <v>0.18666666666666668</v>
      </c>
      <c r="F114" s="110">
        <f t="shared" si="23"/>
        <v>0.21666666666666667</v>
      </c>
      <c r="G114" s="110">
        <f t="shared" si="24"/>
        <v>0.49500000000000005</v>
      </c>
      <c r="H114" s="110">
        <f t="shared" si="28"/>
        <v>0.8516666666666667</v>
      </c>
      <c r="I114" s="110">
        <f t="shared" si="25"/>
        <v>0.4366666666666667</v>
      </c>
      <c r="J114" s="110">
        <f t="shared" si="26"/>
        <v>0.19333333333333333</v>
      </c>
      <c r="K114" s="111">
        <f t="shared" si="27"/>
        <v>0.3454761904761905</v>
      </c>
      <c r="L114" s="181"/>
      <c r="M114" s="182"/>
    </row>
    <row r="115" spans="1:13" ht="12.75">
      <c r="A115" s="116">
        <v>8</v>
      </c>
      <c r="B115" s="74" t="s">
        <v>148</v>
      </c>
      <c r="C115" s="109">
        <f t="shared" si="20"/>
        <v>0.2714285714285714</v>
      </c>
      <c r="D115" s="110">
        <f t="shared" si="21"/>
        <v>0.017142857142857144</v>
      </c>
      <c r="E115" s="110">
        <f t="shared" si="22"/>
        <v>0.20285714285714285</v>
      </c>
      <c r="F115" s="110">
        <f t="shared" si="23"/>
        <v>0.055714285714285716</v>
      </c>
      <c r="G115" s="110">
        <f t="shared" si="24"/>
        <v>0.10142857142857142</v>
      </c>
      <c r="H115" s="110">
        <f t="shared" si="28"/>
        <v>0.045714285714285714</v>
      </c>
      <c r="I115" s="110">
        <f t="shared" si="25"/>
        <v>0.04428571428571428</v>
      </c>
      <c r="J115" s="110">
        <f t="shared" si="26"/>
        <v>0.06857142857142857</v>
      </c>
      <c r="K115" s="111">
        <f t="shared" si="27"/>
        <v>0.07653061224489796</v>
      </c>
      <c r="L115" s="181"/>
      <c r="M115" s="182"/>
    </row>
    <row r="116" spans="1:13" ht="12.75">
      <c r="A116" s="116">
        <v>9</v>
      </c>
      <c r="B116" s="164" t="s">
        <v>149</v>
      </c>
      <c r="C116" s="109">
        <f t="shared" si="20"/>
        <v>0.685</v>
      </c>
      <c r="D116" s="110">
        <f t="shared" si="21"/>
        <v>0.075</v>
      </c>
      <c r="E116" s="110">
        <f t="shared" si="22"/>
        <v>0</v>
      </c>
      <c r="F116" s="110">
        <f t="shared" si="23"/>
        <v>0.48</v>
      </c>
      <c r="G116" s="110">
        <f t="shared" si="24"/>
        <v>0.15</v>
      </c>
      <c r="H116" s="110">
        <f t="shared" si="28"/>
        <v>0.205</v>
      </c>
      <c r="I116" s="110">
        <f t="shared" si="25"/>
        <v>0.34</v>
      </c>
      <c r="J116" s="110">
        <f t="shared" si="26"/>
        <v>0.205</v>
      </c>
      <c r="K116" s="111">
        <f t="shared" si="27"/>
        <v>0.20785714285714288</v>
      </c>
      <c r="L116" s="181"/>
      <c r="M116" s="182"/>
    </row>
    <row r="117" spans="1:13" ht="12.75">
      <c r="A117" s="116">
        <v>10</v>
      </c>
      <c r="B117" s="74" t="s">
        <v>150</v>
      </c>
      <c r="C117" s="109">
        <f t="shared" si="20"/>
        <v>2.1575</v>
      </c>
      <c r="D117" s="110">
        <f t="shared" si="21"/>
        <v>0.56</v>
      </c>
      <c r="E117" s="110">
        <f t="shared" si="22"/>
        <v>0.235</v>
      </c>
      <c r="F117" s="110">
        <f t="shared" si="23"/>
        <v>1.1775</v>
      </c>
      <c r="G117" s="110">
        <f t="shared" si="24"/>
        <v>0.5075</v>
      </c>
      <c r="H117" s="110">
        <f t="shared" si="28"/>
        <v>0.8375</v>
      </c>
      <c r="I117" s="110">
        <f t="shared" si="25"/>
        <v>0.7275</v>
      </c>
      <c r="J117" s="110">
        <f t="shared" si="26"/>
        <v>0.9725</v>
      </c>
      <c r="K117" s="111">
        <f t="shared" si="27"/>
        <v>0.7167857142857142</v>
      </c>
      <c r="L117" s="181"/>
      <c r="M117" s="182"/>
    </row>
    <row r="118" spans="1:13" ht="12.75">
      <c r="A118" s="116">
        <v>11</v>
      </c>
      <c r="B118" s="164" t="s">
        <v>151</v>
      </c>
      <c r="C118" s="109">
        <f t="shared" si="20"/>
        <v>0.77</v>
      </c>
      <c r="D118" s="110">
        <f t="shared" si="21"/>
        <v>0.6</v>
      </c>
      <c r="E118" s="110">
        <f t="shared" si="22"/>
        <v>0</v>
      </c>
      <c r="F118" s="110">
        <f t="shared" si="23"/>
        <v>0.45999999999999996</v>
      </c>
      <c r="G118" s="110">
        <f t="shared" si="24"/>
        <v>0.8300000000000001</v>
      </c>
      <c r="H118" s="110">
        <f t="shared" si="28"/>
        <v>0.3333333333333333</v>
      </c>
      <c r="I118" s="110">
        <f t="shared" si="25"/>
        <v>0.4666666666666666</v>
      </c>
      <c r="J118" s="110">
        <f t="shared" si="26"/>
        <v>0.4633333333333333</v>
      </c>
      <c r="K118" s="111">
        <f t="shared" si="27"/>
        <v>0.45047619047619053</v>
      </c>
      <c r="L118" s="181"/>
      <c r="M118" s="182"/>
    </row>
    <row r="119" spans="1:13" ht="12.75">
      <c r="A119" s="116">
        <v>12</v>
      </c>
      <c r="B119" s="74" t="s">
        <v>152</v>
      </c>
      <c r="C119" s="109">
        <f t="shared" si="20"/>
        <v>0.46</v>
      </c>
      <c r="D119" s="110">
        <f t="shared" si="21"/>
        <v>0.13</v>
      </c>
      <c r="E119" s="110">
        <f t="shared" si="22"/>
        <v>0</v>
      </c>
      <c r="F119" s="110">
        <f t="shared" si="23"/>
        <v>0.03</v>
      </c>
      <c r="G119" s="110">
        <f t="shared" si="24"/>
        <v>0.52</v>
      </c>
      <c r="H119" s="110">
        <f t="shared" si="28"/>
        <v>0.08</v>
      </c>
      <c r="I119" s="110">
        <f t="shared" si="25"/>
        <v>0.085</v>
      </c>
      <c r="J119" s="110">
        <f t="shared" si="26"/>
        <v>0</v>
      </c>
      <c r="K119" s="111">
        <f t="shared" si="27"/>
        <v>0.1207142857142857</v>
      </c>
      <c r="L119" s="181"/>
      <c r="M119" s="182"/>
    </row>
    <row r="120" spans="1:13" ht="12.75">
      <c r="A120" s="116">
        <v>13</v>
      </c>
      <c r="B120" s="164" t="s">
        <v>153</v>
      </c>
      <c r="C120" s="109">
        <f t="shared" si="20"/>
        <v>0.9333333333333332</v>
      </c>
      <c r="D120" s="110">
        <f t="shared" si="21"/>
        <v>0.12666666666666668</v>
      </c>
      <c r="E120" s="110">
        <f t="shared" si="22"/>
        <v>0.45333333333333337</v>
      </c>
      <c r="F120" s="110">
        <f t="shared" si="23"/>
        <v>0.06333333333333334</v>
      </c>
      <c r="G120" s="110">
        <f t="shared" si="24"/>
        <v>0.3666666666666667</v>
      </c>
      <c r="H120" s="110">
        <f t="shared" si="28"/>
        <v>0.9966666666666667</v>
      </c>
      <c r="I120" s="110">
        <f t="shared" si="25"/>
        <v>0.15</v>
      </c>
      <c r="J120" s="110">
        <f t="shared" si="26"/>
        <v>0.27666666666666667</v>
      </c>
      <c r="K120" s="111">
        <f t="shared" si="27"/>
        <v>0.34761904761904766</v>
      </c>
      <c r="L120" s="181"/>
      <c r="M120" s="182"/>
    </row>
    <row r="121" spans="1:13" ht="12.75">
      <c r="A121" s="116">
        <v>14</v>
      </c>
      <c r="B121" s="74" t="s">
        <v>154</v>
      </c>
      <c r="C121" s="109">
        <f t="shared" si="20"/>
        <v>3.38</v>
      </c>
      <c r="D121" s="110">
        <f t="shared" si="21"/>
        <v>1.49</v>
      </c>
      <c r="E121" s="110">
        <f t="shared" si="22"/>
        <v>0</v>
      </c>
      <c r="F121" s="110">
        <f t="shared" si="23"/>
        <v>1.27</v>
      </c>
      <c r="G121" s="110">
        <f t="shared" si="24"/>
        <v>1.01</v>
      </c>
      <c r="H121" s="110">
        <f t="shared" si="28"/>
        <v>1.43</v>
      </c>
      <c r="I121" s="110">
        <f t="shared" si="25"/>
        <v>3.55</v>
      </c>
      <c r="J121" s="110">
        <f t="shared" si="26"/>
        <v>4.05</v>
      </c>
      <c r="K121" s="111">
        <f t="shared" si="27"/>
        <v>1.8285714285714287</v>
      </c>
      <c r="L121" s="181"/>
      <c r="M121" s="182"/>
    </row>
    <row r="122" spans="1:13" ht="12.75">
      <c r="A122" s="116">
        <v>15</v>
      </c>
      <c r="B122" s="164" t="s">
        <v>155</v>
      </c>
      <c r="C122" s="109">
        <f t="shared" si="20"/>
        <v>0.20333333333333334</v>
      </c>
      <c r="D122" s="110">
        <f t="shared" si="21"/>
        <v>0.26</v>
      </c>
      <c r="E122" s="110">
        <f t="shared" si="22"/>
        <v>0.06666666666666667</v>
      </c>
      <c r="F122" s="110">
        <f t="shared" si="23"/>
        <v>0.13666666666666666</v>
      </c>
      <c r="G122" s="110">
        <f t="shared" si="24"/>
        <v>0.2733333333333333</v>
      </c>
      <c r="H122" s="110">
        <f t="shared" si="28"/>
        <v>0.16666666666666666</v>
      </c>
      <c r="I122" s="110">
        <f t="shared" si="25"/>
        <v>0.2333333333333333</v>
      </c>
      <c r="J122" s="110">
        <f t="shared" si="26"/>
        <v>0.18000000000000002</v>
      </c>
      <c r="K122" s="111">
        <f t="shared" si="27"/>
        <v>0.18809523809523807</v>
      </c>
      <c r="L122" s="181"/>
      <c r="M122" s="182"/>
    </row>
    <row r="123" spans="1:13" ht="12.75">
      <c r="A123" s="116">
        <v>16</v>
      </c>
      <c r="B123" s="74" t="s">
        <v>156</v>
      </c>
      <c r="C123" s="109">
        <f t="shared" si="20"/>
        <v>2.06</v>
      </c>
      <c r="D123" s="110">
        <f t="shared" si="21"/>
        <v>0.1</v>
      </c>
      <c r="E123" s="110">
        <f t="shared" si="22"/>
        <v>0.185</v>
      </c>
      <c r="F123" s="110">
        <f t="shared" si="23"/>
        <v>0.23</v>
      </c>
      <c r="G123" s="110">
        <f t="shared" si="24"/>
        <v>0.7</v>
      </c>
      <c r="H123" s="110">
        <f t="shared" si="28"/>
        <v>0.775</v>
      </c>
      <c r="I123" s="110">
        <f t="shared" si="25"/>
        <v>0.755</v>
      </c>
      <c r="J123" s="110">
        <f t="shared" si="26"/>
        <v>0.685</v>
      </c>
      <c r="K123" s="111">
        <f t="shared" si="27"/>
        <v>0.48999999999999994</v>
      </c>
      <c r="L123" s="181"/>
      <c r="M123" s="182"/>
    </row>
    <row r="124" spans="1:13" ht="12.75">
      <c r="A124" s="116">
        <v>17</v>
      </c>
      <c r="B124" s="164" t="s">
        <v>157</v>
      </c>
      <c r="C124" s="109">
        <f t="shared" si="20"/>
        <v>0.31666666666666665</v>
      </c>
      <c r="D124" s="110">
        <f t="shared" si="21"/>
        <v>0.051666666666666666</v>
      </c>
      <c r="E124" s="110">
        <f t="shared" si="22"/>
        <v>0.22166666666666668</v>
      </c>
      <c r="F124" s="110">
        <f t="shared" si="23"/>
        <v>0.18833333333333332</v>
      </c>
      <c r="G124" s="110">
        <f t="shared" si="24"/>
        <v>0.09166666666666667</v>
      </c>
      <c r="H124" s="110">
        <f t="shared" si="28"/>
        <v>0.05333333333333334</v>
      </c>
      <c r="I124" s="110">
        <f t="shared" si="25"/>
        <v>0.04666666666666667</v>
      </c>
      <c r="J124" s="110">
        <f t="shared" si="26"/>
        <v>0.085</v>
      </c>
      <c r="K124" s="111">
        <f t="shared" si="27"/>
        <v>0.10547619047619047</v>
      </c>
      <c r="L124" s="181"/>
      <c r="M124" s="182"/>
    </row>
    <row r="125" spans="1:13" ht="12.75">
      <c r="A125" s="116">
        <v>18</v>
      </c>
      <c r="B125" s="74" t="s">
        <v>158</v>
      </c>
      <c r="C125" s="109">
        <f t="shared" si="20"/>
        <v>0.26666666666666666</v>
      </c>
      <c r="D125" s="110">
        <f t="shared" si="21"/>
        <v>1.88</v>
      </c>
      <c r="E125" s="110">
        <f t="shared" si="22"/>
        <v>0.03333333333333333</v>
      </c>
      <c r="F125" s="110">
        <f t="shared" si="23"/>
        <v>0.24</v>
      </c>
      <c r="G125" s="110">
        <f t="shared" si="24"/>
        <v>0.05333333333333334</v>
      </c>
      <c r="H125" s="110">
        <f t="shared" si="28"/>
        <v>0.66</v>
      </c>
      <c r="I125" s="110">
        <f t="shared" si="25"/>
        <v>0.03333333333333333</v>
      </c>
      <c r="J125" s="110">
        <f t="shared" si="26"/>
        <v>0.03666666666666667</v>
      </c>
      <c r="K125" s="111">
        <f t="shared" si="27"/>
        <v>0.4195238095238095</v>
      </c>
      <c r="L125" s="181"/>
      <c r="M125" s="182"/>
    </row>
    <row r="126" spans="1:13" ht="12.75">
      <c r="A126" s="116">
        <v>19</v>
      </c>
      <c r="B126" s="164" t="s">
        <v>159</v>
      </c>
      <c r="C126" s="109">
        <f t="shared" si="20"/>
        <v>2.91</v>
      </c>
      <c r="D126" s="110">
        <f t="shared" si="21"/>
        <v>4.57</v>
      </c>
      <c r="E126" s="110">
        <f t="shared" si="22"/>
        <v>0.05</v>
      </c>
      <c r="F126" s="110">
        <f t="shared" si="23"/>
        <v>0.93</v>
      </c>
      <c r="G126" s="110">
        <f t="shared" si="24"/>
        <v>1.92</v>
      </c>
      <c r="H126" s="110">
        <f t="shared" si="28"/>
        <v>4.35</v>
      </c>
      <c r="I126" s="110">
        <f t="shared" si="25"/>
        <v>3.97</v>
      </c>
      <c r="J126" s="110">
        <f t="shared" si="26"/>
        <v>1.7</v>
      </c>
      <c r="K126" s="111">
        <f t="shared" si="27"/>
        <v>2.4985714285714287</v>
      </c>
      <c r="L126" s="181"/>
      <c r="M126" s="182"/>
    </row>
    <row r="127" spans="1:13" ht="12.75">
      <c r="A127" s="116">
        <v>20</v>
      </c>
      <c r="B127" s="74" t="s">
        <v>160</v>
      </c>
      <c r="C127" s="109">
        <f t="shared" si="20"/>
        <v>1.5</v>
      </c>
      <c r="D127" s="110">
        <f t="shared" si="21"/>
        <v>0.24</v>
      </c>
      <c r="E127" s="110">
        <f t="shared" si="22"/>
        <v>2.5</v>
      </c>
      <c r="F127" s="110">
        <f t="shared" si="23"/>
        <v>0.84</v>
      </c>
      <c r="G127" s="110">
        <f t="shared" si="24"/>
        <v>0.36</v>
      </c>
      <c r="H127" s="110">
        <f t="shared" si="28"/>
        <v>0.86</v>
      </c>
      <c r="I127" s="110">
        <f t="shared" si="25"/>
        <v>0.17</v>
      </c>
      <c r="J127" s="110">
        <f t="shared" si="26"/>
        <v>2.43</v>
      </c>
      <c r="K127" s="111">
        <f t="shared" si="27"/>
        <v>1.0571428571428572</v>
      </c>
      <c r="L127" s="181"/>
      <c r="M127" s="182"/>
    </row>
    <row r="128" spans="1:13" ht="12.75">
      <c r="A128" s="116">
        <v>21</v>
      </c>
      <c r="B128" s="164" t="s">
        <v>161</v>
      </c>
      <c r="C128" s="109">
        <f t="shared" si="20"/>
        <v>0.08666666666666667</v>
      </c>
      <c r="D128" s="110">
        <f t="shared" si="21"/>
        <v>0.04666666666666667</v>
      </c>
      <c r="E128" s="110">
        <f t="shared" si="22"/>
        <v>0</v>
      </c>
      <c r="F128" s="110">
        <f t="shared" si="23"/>
        <v>0.12</v>
      </c>
      <c r="G128" s="110">
        <f t="shared" si="24"/>
        <v>0.21666666666666667</v>
      </c>
      <c r="H128" s="110">
        <f t="shared" si="28"/>
        <v>0.27999999999999997</v>
      </c>
      <c r="I128" s="110">
        <f t="shared" si="25"/>
        <v>0.023333333333333334</v>
      </c>
      <c r="J128" s="110">
        <f t="shared" si="26"/>
        <v>0.5933333333333334</v>
      </c>
      <c r="K128" s="111">
        <f t="shared" si="27"/>
        <v>0.18285714285714286</v>
      </c>
      <c r="L128" s="181"/>
      <c r="M128" s="182"/>
    </row>
    <row r="129" spans="1:13" ht="12.75">
      <c r="A129" s="116">
        <v>22</v>
      </c>
      <c r="B129" s="74" t="s">
        <v>162</v>
      </c>
      <c r="C129" s="109">
        <f t="shared" si="20"/>
        <v>1.0433333333333332</v>
      </c>
      <c r="D129" s="110">
        <f t="shared" si="21"/>
        <v>0.37000000000000005</v>
      </c>
      <c r="E129" s="110">
        <f t="shared" si="22"/>
        <v>0</v>
      </c>
      <c r="F129" s="110">
        <f t="shared" si="23"/>
        <v>0</v>
      </c>
      <c r="G129" s="110">
        <f t="shared" si="24"/>
        <v>1.5899999999999999</v>
      </c>
      <c r="H129" s="110">
        <f t="shared" si="28"/>
        <v>0.7799999999999999</v>
      </c>
      <c r="I129" s="110">
        <f t="shared" si="25"/>
        <v>0.8833333333333333</v>
      </c>
      <c r="J129" s="110">
        <f t="shared" si="26"/>
        <v>0.6866666666666666</v>
      </c>
      <c r="K129" s="111">
        <f t="shared" si="27"/>
        <v>0.6157142857142857</v>
      </c>
      <c r="L129" s="181"/>
      <c r="M129" s="182"/>
    </row>
    <row r="130" spans="1:13" ht="12.75">
      <c r="A130" s="116">
        <v>23</v>
      </c>
      <c r="B130" s="164" t="s">
        <v>163</v>
      </c>
      <c r="C130" s="109">
        <f t="shared" si="20"/>
        <v>0.25466666666666665</v>
      </c>
      <c r="D130" s="110">
        <f t="shared" si="21"/>
        <v>0.116</v>
      </c>
      <c r="E130" s="110">
        <f t="shared" si="22"/>
        <v>0.07866666666666666</v>
      </c>
      <c r="F130" s="110">
        <f t="shared" si="23"/>
        <v>0.13666666666666666</v>
      </c>
      <c r="G130" s="110">
        <f t="shared" si="24"/>
        <v>0.12333333333333334</v>
      </c>
      <c r="H130" s="110">
        <f t="shared" si="28"/>
        <v>0.12866666666666665</v>
      </c>
      <c r="I130" s="110">
        <f t="shared" si="25"/>
        <v>0.12933333333333333</v>
      </c>
      <c r="J130" s="110">
        <f t="shared" si="26"/>
        <v>0.16666666666666666</v>
      </c>
      <c r="K130" s="111">
        <f t="shared" si="27"/>
        <v>0.1256190476190476</v>
      </c>
      <c r="L130" s="181"/>
      <c r="M130" s="182"/>
    </row>
    <row r="131" spans="1:13" ht="12.75">
      <c r="A131" s="116">
        <v>24</v>
      </c>
      <c r="B131" s="74" t="s">
        <v>164</v>
      </c>
      <c r="C131" s="109">
        <f t="shared" si="20"/>
        <v>0.6975</v>
      </c>
      <c r="D131" s="110">
        <f t="shared" si="21"/>
        <v>0.285</v>
      </c>
      <c r="E131" s="110">
        <f t="shared" si="22"/>
        <v>0</v>
      </c>
      <c r="F131" s="110">
        <f t="shared" si="23"/>
        <v>0.705</v>
      </c>
      <c r="G131" s="110">
        <f t="shared" si="24"/>
        <v>0.7075</v>
      </c>
      <c r="H131" s="110">
        <f t="shared" si="28"/>
        <v>0.63</v>
      </c>
      <c r="I131" s="110">
        <f t="shared" si="25"/>
        <v>0.155</v>
      </c>
      <c r="J131" s="110">
        <f t="shared" si="26"/>
        <v>0.035</v>
      </c>
      <c r="K131" s="111">
        <f t="shared" si="27"/>
        <v>0.35964285714285715</v>
      </c>
      <c r="L131" s="181"/>
      <c r="M131" s="182"/>
    </row>
    <row r="132" spans="1:13" ht="12.75">
      <c r="A132" s="116">
        <v>25</v>
      </c>
      <c r="B132" s="164" t="s">
        <v>165</v>
      </c>
      <c r="C132" s="109">
        <f t="shared" si="20"/>
        <v>1.05</v>
      </c>
      <c r="D132" s="110">
        <f t="shared" si="21"/>
        <v>0</v>
      </c>
      <c r="E132" s="110">
        <f t="shared" si="22"/>
        <v>0.035</v>
      </c>
      <c r="F132" s="110">
        <f t="shared" si="23"/>
        <v>0.225</v>
      </c>
      <c r="G132" s="110">
        <f t="shared" si="24"/>
        <v>0.295</v>
      </c>
      <c r="H132" s="110">
        <f t="shared" si="28"/>
        <v>0.435</v>
      </c>
      <c r="I132" s="110">
        <f t="shared" si="25"/>
        <v>0.23</v>
      </c>
      <c r="J132" s="110">
        <f t="shared" si="26"/>
        <v>0.65</v>
      </c>
      <c r="K132" s="111">
        <f t="shared" si="27"/>
        <v>0.2671428571428572</v>
      </c>
      <c r="L132" s="181"/>
      <c r="M132" s="182"/>
    </row>
    <row r="133" spans="1:13" ht="12.75">
      <c r="A133" s="116">
        <v>26</v>
      </c>
      <c r="B133" s="74" t="s">
        <v>166</v>
      </c>
      <c r="C133" s="109">
        <f t="shared" si="20"/>
        <v>0.3466666666666667</v>
      </c>
      <c r="D133" s="110">
        <f t="shared" si="21"/>
        <v>0.13333333333333333</v>
      </c>
      <c r="E133" s="110">
        <f t="shared" si="22"/>
        <v>0.45</v>
      </c>
      <c r="F133" s="110">
        <f t="shared" si="23"/>
        <v>0</v>
      </c>
      <c r="G133" s="110">
        <f t="shared" si="24"/>
        <v>0.9433333333333334</v>
      </c>
      <c r="H133" s="110">
        <f t="shared" si="28"/>
        <v>0.57</v>
      </c>
      <c r="I133" s="110">
        <f t="shared" si="25"/>
        <v>0.5433333333333333</v>
      </c>
      <c r="J133" s="110">
        <f t="shared" si="26"/>
        <v>0.5466666666666666</v>
      </c>
      <c r="K133" s="111">
        <f t="shared" si="27"/>
        <v>0.4552380952380952</v>
      </c>
      <c r="L133" s="181"/>
      <c r="M133" s="182"/>
    </row>
    <row r="134" spans="1:13" ht="12.75">
      <c r="A134" s="116">
        <v>27</v>
      </c>
      <c r="B134" s="164" t="s">
        <v>167</v>
      </c>
      <c r="C134" s="109">
        <f t="shared" si="20"/>
        <v>0.3625</v>
      </c>
      <c r="D134" s="110">
        <f t="shared" si="21"/>
        <v>0.275</v>
      </c>
      <c r="E134" s="110">
        <f t="shared" si="22"/>
        <v>0.1725</v>
      </c>
      <c r="F134" s="110">
        <f t="shared" si="23"/>
        <v>0.0625</v>
      </c>
      <c r="G134" s="110">
        <f t="shared" si="24"/>
        <v>0.16</v>
      </c>
      <c r="H134" s="110">
        <f t="shared" si="28"/>
        <v>0.0675</v>
      </c>
      <c r="I134" s="110">
        <f t="shared" si="25"/>
        <v>0.0425</v>
      </c>
      <c r="J134" s="110">
        <f t="shared" si="26"/>
        <v>0.1075</v>
      </c>
      <c r="K134" s="111">
        <f t="shared" si="27"/>
        <v>0.1267857142857143</v>
      </c>
      <c r="L134" s="181"/>
      <c r="M134" s="182"/>
    </row>
    <row r="135" spans="1:13" ht="12.75">
      <c r="A135" s="116">
        <v>28</v>
      </c>
      <c r="B135" s="74" t="s">
        <v>168</v>
      </c>
      <c r="C135" s="109">
        <f t="shared" si="20"/>
        <v>0.075</v>
      </c>
      <c r="D135" s="110">
        <f t="shared" si="21"/>
        <v>0.0175</v>
      </c>
      <c r="E135" s="110">
        <f t="shared" si="22"/>
        <v>0.055</v>
      </c>
      <c r="F135" s="110">
        <f t="shared" si="23"/>
        <v>0.3275</v>
      </c>
      <c r="G135" s="110">
        <f t="shared" si="24"/>
        <v>0.99</v>
      </c>
      <c r="H135" s="110">
        <f t="shared" si="28"/>
        <v>0.0575</v>
      </c>
      <c r="I135" s="110">
        <f t="shared" si="25"/>
        <v>0.0325</v>
      </c>
      <c r="J135" s="110">
        <f t="shared" si="26"/>
        <v>0.165</v>
      </c>
      <c r="K135" s="111">
        <f t="shared" si="27"/>
        <v>0.23500000000000004</v>
      </c>
      <c r="L135" s="181"/>
      <c r="M135" s="182"/>
    </row>
    <row r="136" spans="1:13" ht="12.75">
      <c r="A136" s="116">
        <v>29</v>
      </c>
      <c r="B136" s="164" t="s">
        <v>169</v>
      </c>
      <c r="C136" s="109">
        <f t="shared" si="20"/>
        <v>0.09000000000000001</v>
      </c>
      <c r="D136" s="110">
        <f t="shared" si="21"/>
        <v>0.06999999999999999</v>
      </c>
      <c r="E136" s="110">
        <f t="shared" si="22"/>
        <v>0.3066666666666667</v>
      </c>
      <c r="F136" s="110">
        <f t="shared" si="23"/>
        <v>0.31</v>
      </c>
      <c r="G136" s="110">
        <f t="shared" si="24"/>
        <v>1.74</v>
      </c>
      <c r="H136" s="110">
        <f t="shared" si="28"/>
        <v>0.03</v>
      </c>
      <c r="I136" s="110">
        <f t="shared" si="25"/>
        <v>0.023333333333333334</v>
      </c>
      <c r="J136" s="110">
        <f t="shared" si="26"/>
        <v>0.4566666666666667</v>
      </c>
      <c r="K136" s="111">
        <f t="shared" si="27"/>
        <v>0.4195238095238095</v>
      </c>
      <c r="L136" s="181"/>
      <c r="M136" s="182"/>
    </row>
    <row r="137" spans="1:13" ht="12.75">
      <c r="A137" s="116">
        <v>30</v>
      </c>
      <c r="B137" s="74" t="s">
        <v>170</v>
      </c>
      <c r="C137" s="109">
        <f t="shared" si="20"/>
        <v>1.135</v>
      </c>
      <c r="D137" s="110">
        <f t="shared" si="21"/>
        <v>0</v>
      </c>
      <c r="E137" s="110">
        <f t="shared" si="22"/>
        <v>0.085</v>
      </c>
      <c r="F137" s="110">
        <f t="shared" si="23"/>
        <v>0.29</v>
      </c>
      <c r="G137" s="110">
        <f t="shared" si="24"/>
        <v>0.115</v>
      </c>
      <c r="H137" s="110">
        <f t="shared" si="28"/>
        <v>0.32</v>
      </c>
      <c r="I137" s="110">
        <f t="shared" si="25"/>
        <v>0.11</v>
      </c>
      <c r="J137" s="110">
        <f t="shared" si="26"/>
        <v>0.96</v>
      </c>
      <c r="K137" s="111">
        <f t="shared" si="27"/>
        <v>0.26857142857142857</v>
      </c>
      <c r="L137" s="181"/>
      <c r="M137" s="182"/>
    </row>
    <row r="138" spans="1:13" ht="12.75">
      <c r="A138" s="116">
        <v>31</v>
      </c>
      <c r="B138" s="164" t="s">
        <v>171</v>
      </c>
      <c r="C138" s="109">
        <f t="shared" si="20"/>
        <v>0.04666666666666667</v>
      </c>
      <c r="D138" s="110">
        <f t="shared" si="21"/>
        <v>0</v>
      </c>
      <c r="E138" s="110">
        <f t="shared" si="22"/>
        <v>0.6699999999999999</v>
      </c>
      <c r="F138" s="110">
        <f t="shared" si="23"/>
        <v>0.38999999999999996</v>
      </c>
      <c r="G138" s="110">
        <f t="shared" si="24"/>
        <v>0.61</v>
      </c>
      <c r="H138" s="110">
        <f t="shared" si="28"/>
        <v>0.22333333333333336</v>
      </c>
      <c r="I138" s="110">
        <f t="shared" si="25"/>
        <v>0.2916666666666667</v>
      </c>
      <c r="J138" s="110">
        <f t="shared" si="26"/>
        <v>0.4066666666666667</v>
      </c>
      <c r="K138" s="111">
        <f t="shared" si="27"/>
        <v>0.37023809523809526</v>
      </c>
      <c r="L138" s="181"/>
      <c r="M138" s="182"/>
    </row>
    <row r="139" spans="1:13" ht="12.75">
      <c r="A139" s="116">
        <v>32</v>
      </c>
      <c r="B139" s="74" t="s">
        <v>172</v>
      </c>
      <c r="C139" s="109">
        <f t="shared" si="20"/>
        <v>0.4825</v>
      </c>
      <c r="D139" s="110">
        <f t="shared" si="21"/>
        <v>0.135</v>
      </c>
      <c r="E139" s="110">
        <f t="shared" si="22"/>
        <v>0.1</v>
      </c>
      <c r="F139" s="110">
        <f t="shared" si="23"/>
        <v>0.1525</v>
      </c>
      <c r="G139" s="110">
        <f t="shared" si="24"/>
        <v>0.2025</v>
      </c>
      <c r="H139" s="110">
        <f t="shared" si="28"/>
        <v>0.1825</v>
      </c>
      <c r="I139" s="110">
        <f t="shared" si="25"/>
        <v>0.2425</v>
      </c>
      <c r="J139" s="110">
        <f t="shared" si="26"/>
        <v>0.6825</v>
      </c>
      <c r="K139" s="111">
        <f t="shared" si="27"/>
        <v>0.24250000000000002</v>
      </c>
      <c r="L139" s="181"/>
      <c r="M139" s="182"/>
    </row>
    <row r="140" spans="1:13" ht="12.75">
      <c r="A140" s="116">
        <v>33</v>
      </c>
      <c r="B140" s="164" t="s">
        <v>173</v>
      </c>
      <c r="C140" s="109">
        <f t="shared" si="20"/>
        <v>0.352</v>
      </c>
      <c r="D140" s="110">
        <f t="shared" si="21"/>
        <v>0.466</v>
      </c>
      <c r="E140" s="110">
        <f t="shared" si="22"/>
        <v>0.032</v>
      </c>
      <c r="F140" s="110">
        <f t="shared" si="23"/>
        <v>0.016</v>
      </c>
      <c r="G140" s="110">
        <f t="shared" si="24"/>
        <v>0.05600000000000001</v>
      </c>
      <c r="H140" s="110">
        <f t="shared" si="28"/>
        <v>0.242</v>
      </c>
      <c r="I140" s="110">
        <f t="shared" si="25"/>
        <v>0.10800000000000001</v>
      </c>
      <c r="J140" s="110">
        <f t="shared" si="26"/>
        <v>0</v>
      </c>
      <c r="K140" s="111">
        <f t="shared" si="27"/>
        <v>0.13142857142857142</v>
      </c>
      <c r="L140" s="181"/>
      <c r="M140" s="182"/>
    </row>
    <row r="141" spans="1:13" ht="12.75">
      <c r="A141" s="116">
        <v>34</v>
      </c>
      <c r="B141" s="74" t="s">
        <v>174</v>
      </c>
      <c r="C141" s="109">
        <f t="shared" si="20"/>
        <v>0.26</v>
      </c>
      <c r="D141" s="110">
        <f t="shared" si="21"/>
        <v>0</v>
      </c>
      <c r="E141" s="110">
        <f t="shared" si="22"/>
        <v>0</v>
      </c>
      <c r="F141" s="110">
        <f t="shared" si="23"/>
        <v>0.36</v>
      </c>
      <c r="G141" s="110">
        <f t="shared" si="24"/>
        <v>0.61</v>
      </c>
      <c r="H141" s="110">
        <f t="shared" si="28"/>
        <v>0.81</v>
      </c>
      <c r="I141" s="110">
        <f t="shared" si="25"/>
        <v>0.77</v>
      </c>
      <c r="J141" s="110">
        <f t="shared" si="26"/>
        <v>0.35</v>
      </c>
      <c r="K141" s="111">
        <f t="shared" si="27"/>
        <v>0.41428571428571426</v>
      </c>
      <c r="L141" s="181"/>
      <c r="M141" s="182"/>
    </row>
    <row r="142" spans="1:13" ht="12.75">
      <c r="A142" s="116">
        <v>35</v>
      </c>
      <c r="B142" s="164" t="s">
        <v>175</v>
      </c>
      <c r="C142" s="109">
        <f t="shared" si="20"/>
        <v>5.45</v>
      </c>
      <c r="D142" s="110">
        <f t="shared" si="21"/>
        <v>1.57</v>
      </c>
      <c r="E142" s="110">
        <f t="shared" si="22"/>
        <v>4.14</v>
      </c>
      <c r="F142" s="110">
        <f t="shared" si="23"/>
        <v>2.08</v>
      </c>
      <c r="G142" s="110">
        <f t="shared" si="24"/>
        <v>6.55</v>
      </c>
      <c r="H142" s="110">
        <f t="shared" si="28"/>
        <v>2.95</v>
      </c>
      <c r="I142" s="110">
        <f t="shared" si="25"/>
        <v>3.65</v>
      </c>
      <c r="J142" s="110">
        <f t="shared" si="26"/>
        <v>2.93</v>
      </c>
      <c r="K142" s="111">
        <f t="shared" si="27"/>
        <v>3.4099999999999997</v>
      </c>
      <c r="L142" s="181"/>
      <c r="M142" s="182"/>
    </row>
    <row r="143" spans="1:13" ht="12.75">
      <c r="A143" s="116">
        <v>36</v>
      </c>
      <c r="B143" s="74" t="s">
        <v>176</v>
      </c>
      <c r="C143" s="109">
        <f t="shared" si="20"/>
        <v>0.55</v>
      </c>
      <c r="D143" s="110">
        <f t="shared" si="21"/>
        <v>0.25</v>
      </c>
      <c r="E143" s="110">
        <f t="shared" si="22"/>
        <v>0.84</v>
      </c>
      <c r="F143" s="110">
        <f t="shared" si="23"/>
        <v>1.57</v>
      </c>
      <c r="G143" s="110">
        <f t="shared" si="24"/>
        <v>0.77</v>
      </c>
      <c r="H143" s="110">
        <f t="shared" si="28"/>
        <v>2.05</v>
      </c>
      <c r="I143" s="110">
        <f t="shared" si="25"/>
        <v>0.38</v>
      </c>
      <c r="J143" s="110">
        <f t="shared" si="26"/>
        <v>0.49</v>
      </c>
      <c r="K143" s="111">
        <f t="shared" si="27"/>
        <v>0.9071428571428573</v>
      </c>
      <c r="L143" s="181"/>
      <c r="M143" s="182"/>
    </row>
    <row r="144" spans="1:13" ht="12.75">
      <c r="A144" s="116">
        <v>37</v>
      </c>
      <c r="B144" s="164" t="s">
        <v>177</v>
      </c>
      <c r="C144" s="109">
        <f t="shared" si="20"/>
        <v>0.4066666666666667</v>
      </c>
      <c r="D144" s="110">
        <f t="shared" si="21"/>
        <v>0.3233333333333333</v>
      </c>
      <c r="E144" s="110">
        <f t="shared" si="22"/>
        <v>0.07666666666666667</v>
      </c>
      <c r="F144" s="110">
        <f t="shared" si="23"/>
        <v>0.37666666666666665</v>
      </c>
      <c r="G144" s="110">
        <f t="shared" si="24"/>
        <v>0.02666666666666667</v>
      </c>
      <c r="H144" s="110">
        <f t="shared" si="28"/>
        <v>1.1266666666666667</v>
      </c>
      <c r="I144" s="110">
        <f t="shared" si="25"/>
        <v>0.26</v>
      </c>
      <c r="J144" s="110">
        <f t="shared" si="26"/>
        <v>0.25333333333333335</v>
      </c>
      <c r="K144" s="111">
        <f t="shared" si="27"/>
        <v>0.34904761904761905</v>
      </c>
      <c r="L144" s="181"/>
      <c r="M144" s="182"/>
    </row>
    <row r="145" spans="1:13" ht="12.75">
      <c r="A145" s="116">
        <v>38</v>
      </c>
      <c r="B145" s="74" t="s">
        <v>178</v>
      </c>
      <c r="C145" s="109">
        <f t="shared" si="20"/>
        <v>0.8266666666666667</v>
      </c>
      <c r="D145" s="110">
        <f t="shared" si="21"/>
        <v>0.4033333333333333</v>
      </c>
      <c r="E145" s="110">
        <f t="shared" si="22"/>
        <v>0</v>
      </c>
      <c r="F145" s="110">
        <f t="shared" si="23"/>
        <v>0.44</v>
      </c>
      <c r="G145" s="110">
        <f t="shared" si="24"/>
        <v>0.87</v>
      </c>
      <c r="H145" s="110">
        <f t="shared" si="28"/>
        <v>1.4566666666666668</v>
      </c>
      <c r="I145" s="110">
        <f t="shared" si="25"/>
        <v>0.68</v>
      </c>
      <c r="J145" s="110">
        <f t="shared" si="26"/>
        <v>0.6466666666666666</v>
      </c>
      <c r="K145" s="111">
        <f t="shared" si="27"/>
        <v>0.6423809523809524</v>
      </c>
      <c r="L145" s="181"/>
      <c r="M145" s="182"/>
    </row>
    <row r="146" spans="1:13" ht="12.75">
      <c r="A146" s="116">
        <v>39</v>
      </c>
      <c r="B146" s="164" t="s">
        <v>179</v>
      </c>
      <c r="C146" s="109">
        <f t="shared" si="20"/>
        <v>0.79</v>
      </c>
      <c r="D146" s="110">
        <f t="shared" si="21"/>
        <v>0.24</v>
      </c>
      <c r="E146" s="110">
        <f t="shared" si="22"/>
        <v>0.685</v>
      </c>
      <c r="F146" s="110">
        <f t="shared" si="23"/>
        <v>0.7575</v>
      </c>
      <c r="G146" s="110">
        <f t="shared" si="24"/>
        <v>0.2325</v>
      </c>
      <c r="H146" s="110">
        <f t="shared" si="28"/>
        <v>0.365</v>
      </c>
      <c r="I146" s="110">
        <f t="shared" si="25"/>
        <v>0.145</v>
      </c>
      <c r="J146" s="110">
        <f t="shared" si="26"/>
        <v>0.245</v>
      </c>
      <c r="K146" s="111">
        <f t="shared" si="27"/>
        <v>0.3814285714285715</v>
      </c>
      <c r="L146" s="181"/>
      <c r="M146" s="182"/>
    </row>
    <row r="147" spans="1:13" ht="12.75">
      <c r="A147" s="116">
        <v>40</v>
      </c>
      <c r="B147" s="74" t="s">
        <v>180</v>
      </c>
      <c r="C147" s="109">
        <f t="shared" si="20"/>
        <v>0.4266666666666667</v>
      </c>
      <c r="D147" s="110">
        <f t="shared" si="21"/>
        <v>0.4566666666666667</v>
      </c>
      <c r="E147" s="110">
        <f t="shared" si="22"/>
        <v>0.58</v>
      </c>
      <c r="F147" s="110">
        <f t="shared" si="23"/>
        <v>0.11333333333333334</v>
      </c>
      <c r="G147" s="110">
        <f t="shared" si="24"/>
        <v>0.12666666666666668</v>
      </c>
      <c r="H147" s="110">
        <f t="shared" si="28"/>
        <v>0.58</v>
      </c>
      <c r="I147" s="110">
        <f t="shared" si="25"/>
        <v>0.29</v>
      </c>
      <c r="J147" s="110">
        <f t="shared" si="26"/>
        <v>0.18666666666666668</v>
      </c>
      <c r="K147" s="111">
        <f t="shared" si="27"/>
        <v>0.3333333333333333</v>
      </c>
      <c r="L147" s="181"/>
      <c r="M147" s="182"/>
    </row>
    <row r="148" spans="1:13" ht="12.75">
      <c r="A148" s="116">
        <v>41</v>
      </c>
      <c r="B148" s="164" t="s">
        <v>181</v>
      </c>
      <c r="C148" s="109">
        <f t="shared" si="20"/>
        <v>0.25333333333333335</v>
      </c>
      <c r="D148" s="110">
        <f t="shared" si="21"/>
        <v>0.21666666666666667</v>
      </c>
      <c r="E148" s="110">
        <f t="shared" si="22"/>
        <v>0.43</v>
      </c>
      <c r="F148" s="110">
        <f t="shared" si="23"/>
        <v>0.03</v>
      </c>
      <c r="G148" s="110">
        <f t="shared" si="24"/>
        <v>0.3666666666666667</v>
      </c>
      <c r="H148" s="110">
        <f t="shared" si="28"/>
        <v>0.47</v>
      </c>
      <c r="I148" s="110">
        <f t="shared" si="25"/>
        <v>0.5033333333333333</v>
      </c>
      <c r="J148" s="110">
        <f t="shared" si="26"/>
        <v>0.08333333333333333</v>
      </c>
      <c r="K148" s="111">
        <f t="shared" si="27"/>
        <v>0.3</v>
      </c>
      <c r="L148" s="181"/>
      <c r="M148" s="182"/>
    </row>
    <row r="149" spans="1:13" ht="12.75">
      <c r="A149" s="116">
        <v>42</v>
      </c>
      <c r="B149" s="74" t="s">
        <v>182</v>
      </c>
      <c r="C149" s="109">
        <f t="shared" si="20"/>
        <v>0.37999999999999995</v>
      </c>
      <c r="D149" s="110">
        <f t="shared" si="21"/>
        <v>0.6466666666666666</v>
      </c>
      <c r="E149" s="110">
        <f t="shared" si="22"/>
        <v>0.29333333333333333</v>
      </c>
      <c r="F149" s="110">
        <f t="shared" si="23"/>
        <v>0.07333333333333333</v>
      </c>
      <c r="G149" s="110">
        <f t="shared" si="24"/>
        <v>0.34</v>
      </c>
      <c r="H149" s="110">
        <f t="shared" si="28"/>
        <v>0.8766666666666666</v>
      </c>
      <c r="I149" s="110">
        <f t="shared" si="25"/>
        <v>0.6233333333333334</v>
      </c>
      <c r="J149" s="110">
        <f t="shared" si="26"/>
        <v>0.5633333333333334</v>
      </c>
      <c r="K149" s="111">
        <f t="shared" si="27"/>
        <v>0.48809523809523814</v>
      </c>
      <c r="L149" s="181"/>
      <c r="M149" s="182"/>
    </row>
    <row r="150" spans="1:13" ht="12.75">
      <c r="A150" s="116">
        <v>43</v>
      </c>
      <c r="B150" s="164" t="s">
        <v>183</v>
      </c>
      <c r="C150" s="109">
        <f t="shared" si="20"/>
        <v>0.415</v>
      </c>
      <c r="D150" s="110">
        <f t="shared" si="21"/>
        <v>0.04625</v>
      </c>
      <c r="E150" s="110">
        <f t="shared" si="22"/>
        <v>0.27375</v>
      </c>
      <c r="F150" s="110">
        <f t="shared" si="23"/>
        <v>0.26125</v>
      </c>
      <c r="G150" s="110">
        <f t="shared" si="24"/>
        <v>0.5075</v>
      </c>
      <c r="H150" s="110">
        <f t="shared" si="28"/>
        <v>0.055</v>
      </c>
      <c r="I150" s="110">
        <f t="shared" si="25"/>
        <v>0.24625</v>
      </c>
      <c r="J150" s="110">
        <f t="shared" si="26"/>
        <v>0.10125</v>
      </c>
      <c r="K150" s="111">
        <f t="shared" si="27"/>
        <v>0.2130357142857143</v>
      </c>
      <c r="L150" s="181"/>
      <c r="M150" s="182"/>
    </row>
    <row r="151" spans="1:13" ht="12.75">
      <c r="A151" s="116">
        <v>44</v>
      </c>
      <c r="B151" s="74" t="s">
        <v>184</v>
      </c>
      <c r="C151" s="109">
        <f t="shared" si="20"/>
        <v>0.2333333333333333</v>
      </c>
      <c r="D151" s="110">
        <f t="shared" si="21"/>
        <v>0.08333333333333333</v>
      </c>
      <c r="E151" s="110">
        <f t="shared" si="22"/>
        <v>0.4166666666666667</v>
      </c>
      <c r="F151" s="110">
        <f t="shared" si="23"/>
        <v>0.5066666666666667</v>
      </c>
      <c r="G151" s="110">
        <f t="shared" si="24"/>
        <v>0.33166666666666667</v>
      </c>
      <c r="H151" s="110">
        <f t="shared" si="28"/>
        <v>0.49333333333333335</v>
      </c>
      <c r="I151" s="110">
        <f t="shared" si="25"/>
        <v>0.235</v>
      </c>
      <c r="J151" s="110">
        <f t="shared" si="26"/>
        <v>0.16666666666666666</v>
      </c>
      <c r="K151" s="111">
        <f t="shared" si="27"/>
        <v>0.3190476190476191</v>
      </c>
      <c r="L151" s="181"/>
      <c r="M151" s="182"/>
    </row>
    <row r="152" spans="1:13" ht="12.75">
      <c r="A152" s="116">
        <v>45</v>
      </c>
      <c r="B152" s="164" t="s">
        <v>185</v>
      </c>
      <c r="C152" s="109">
        <f t="shared" si="20"/>
        <v>1.375</v>
      </c>
      <c r="D152" s="110">
        <f t="shared" si="21"/>
        <v>0.4</v>
      </c>
      <c r="E152" s="110">
        <f t="shared" si="22"/>
        <v>1.17</v>
      </c>
      <c r="F152" s="110">
        <f t="shared" si="23"/>
        <v>1.58</v>
      </c>
      <c r="G152" s="110">
        <f t="shared" si="24"/>
        <v>2.83</v>
      </c>
      <c r="H152" s="110">
        <f t="shared" si="28"/>
        <v>0.225</v>
      </c>
      <c r="I152" s="110">
        <f t="shared" si="25"/>
        <v>1.265</v>
      </c>
      <c r="J152" s="110">
        <f t="shared" si="26"/>
        <v>0.38</v>
      </c>
      <c r="K152" s="111">
        <f t="shared" si="27"/>
        <v>1.1214285714285714</v>
      </c>
      <c r="L152" s="181"/>
      <c r="M152" s="182"/>
    </row>
    <row r="153" spans="1:13" ht="12.75">
      <c r="A153" s="116">
        <v>46</v>
      </c>
      <c r="B153" s="74" t="s">
        <v>186</v>
      </c>
      <c r="C153" s="109">
        <f t="shared" si="20"/>
        <v>0.15666666666666665</v>
      </c>
      <c r="D153" s="110">
        <f t="shared" si="21"/>
        <v>0.25</v>
      </c>
      <c r="E153" s="110">
        <f t="shared" si="22"/>
        <v>0.16</v>
      </c>
      <c r="F153" s="110">
        <f t="shared" si="23"/>
        <v>0.48333333333333334</v>
      </c>
      <c r="G153" s="110">
        <f t="shared" si="24"/>
        <v>0.44333333333333336</v>
      </c>
      <c r="H153" s="110">
        <f t="shared" si="28"/>
        <v>0.39999999999999997</v>
      </c>
      <c r="I153" s="110">
        <f t="shared" si="25"/>
        <v>0.45333333333333337</v>
      </c>
      <c r="J153" s="110">
        <f t="shared" si="26"/>
        <v>0.3833333333333333</v>
      </c>
      <c r="K153" s="111">
        <f t="shared" si="27"/>
        <v>0.3676190476190476</v>
      </c>
      <c r="L153" s="181"/>
      <c r="M153" s="182"/>
    </row>
    <row r="154" spans="1:13" ht="12.75">
      <c r="A154" s="116">
        <v>47</v>
      </c>
      <c r="B154" s="164" t="s">
        <v>187</v>
      </c>
      <c r="C154" s="109">
        <f t="shared" si="20"/>
        <v>1.088</v>
      </c>
      <c r="D154" s="110">
        <f t="shared" si="21"/>
        <v>0.576</v>
      </c>
      <c r="E154" s="110">
        <f t="shared" si="22"/>
        <v>0.162</v>
      </c>
      <c r="F154" s="110">
        <f t="shared" si="23"/>
        <v>0.294</v>
      </c>
      <c r="G154" s="110">
        <f t="shared" si="24"/>
        <v>0.844</v>
      </c>
      <c r="H154" s="110">
        <f t="shared" si="28"/>
        <v>1.074</v>
      </c>
      <c r="I154" s="110">
        <f t="shared" si="25"/>
        <v>0.632</v>
      </c>
      <c r="J154" s="110">
        <f t="shared" si="26"/>
        <v>1.222</v>
      </c>
      <c r="K154" s="111">
        <f t="shared" si="27"/>
        <v>0.6862857142857143</v>
      </c>
      <c r="L154" s="181"/>
      <c r="M154" s="182"/>
    </row>
    <row r="155" spans="1:13" ht="12.75">
      <c r="A155" s="116">
        <v>48</v>
      </c>
      <c r="B155" s="74" t="s">
        <v>188</v>
      </c>
      <c r="C155" s="109">
        <f t="shared" si="20"/>
        <v>0.378</v>
      </c>
      <c r="D155" s="110">
        <f t="shared" si="21"/>
        <v>0</v>
      </c>
      <c r="E155" s="110">
        <f t="shared" si="22"/>
        <v>0.63</v>
      </c>
      <c r="F155" s="110">
        <f t="shared" si="23"/>
        <v>0.906</v>
      </c>
      <c r="G155" s="110">
        <f t="shared" si="24"/>
        <v>0.42400000000000004</v>
      </c>
      <c r="H155" s="110">
        <f t="shared" si="28"/>
        <v>0.27799999999999997</v>
      </c>
      <c r="I155" s="110">
        <f t="shared" si="25"/>
        <v>0.27</v>
      </c>
      <c r="J155" s="110">
        <f t="shared" si="26"/>
        <v>0.364</v>
      </c>
      <c r="K155" s="111">
        <f t="shared" si="27"/>
        <v>0.41028571428571425</v>
      </c>
      <c r="L155" s="181"/>
      <c r="M155" s="182"/>
    </row>
    <row r="156" spans="1:13" ht="12.75">
      <c r="A156" s="116">
        <v>49</v>
      </c>
      <c r="B156" s="164" t="s">
        <v>189</v>
      </c>
      <c r="C156" s="109">
        <f t="shared" si="20"/>
        <v>0.55</v>
      </c>
      <c r="D156" s="110">
        <f t="shared" si="21"/>
        <v>0.66</v>
      </c>
      <c r="E156" s="110">
        <f t="shared" si="22"/>
        <v>0</v>
      </c>
      <c r="F156" s="110">
        <f t="shared" si="23"/>
        <v>1.565</v>
      </c>
      <c r="G156" s="110">
        <f t="shared" si="24"/>
        <v>0.34</v>
      </c>
      <c r="H156" s="110">
        <f t="shared" si="28"/>
        <v>0.325</v>
      </c>
      <c r="I156" s="110">
        <f t="shared" si="25"/>
        <v>0.425</v>
      </c>
      <c r="J156" s="110">
        <f t="shared" si="26"/>
        <v>0</v>
      </c>
      <c r="K156" s="111">
        <f t="shared" si="27"/>
        <v>0.4735714285714286</v>
      </c>
      <c r="L156" s="181"/>
      <c r="M156" s="182"/>
    </row>
    <row r="157" spans="1:13" ht="12.75">
      <c r="A157" s="116">
        <v>50</v>
      </c>
      <c r="B157" s="74" t="s">
        <v>190</v>
      </c>
      <c r="C157" s="109">
        <f t="shared" si="20"/>
        <v>2.65</v>
      </c>
      <c r="D157" s="110">
        <f t="shared" si="21"/>
        <v>0.16</v>
      </c>
      <c r="E157" s="110">
        <f t="shared" si="22"/>
        <v>0.28</v>
      </c>
      <c r="F157" s="110">
        <f t="shared" si="23"/>
        <v>0.98</v>
      </c>
      <c r="G157" s="110">
        <f t="shared" si="24"/>
        <v>0.61</v>
      </c>
      <c r="H157" s="110">
        <f t="shared" si="28"/>
        <v>0.37</v>
      </c>
      <c r="I157" s="110">
        <f t="shared" si="25"/>
        <v>2.08</v>
      </c>
      <c r="J157" s="110">
        <f t="shared" si="26"/>
        <v>4.28</v>
      </c>
      <c r="K157" s="111">
        <f t="shared" si="27"/>
        <v>1.2514285714285716</v>
      </c>
      <c r="L157" s="181"/>
      <c r="M157" s="182"/>
    </row>
    <row r="158" spans="1:13" ht="12.75">
      <c r="A158" s="116">
        <v>51</v>
      </c>
      <c r="B158" s="164" t="s">
        <v>191</v>
      </c>
      <c r="C158" s="109">
        <f t="shared" si="20"/>
        <v>0.265</v>
      </c>
      <c r="D158" s="110">
        <f t="shared" si="21"/>
        <v>0.1675</v>
      </c>
      <c r="E158" s="110">
        <f t="shared" si="22"/>
        <v>0.405</v>
      </c>
      <c r="F158" s="110">
        <f t="shared" si="23"/>
        <v>0.3225</v>
      </c>
      <c r="G158" s="110">
        <f t="shared" si="24"/>
        <v>0.005</v>
      </c>
      <c r="H158" s="110">
        <f t="shared" si="28"/>
        <v>0.24</v>
      </c>
      <c r="I158" s="110">
        <f t="shared" si="25"/>
        <v>0.2875</v>
      </c>
      <c r="J158" s="110">
        <f t="shared" si="26"/>
        <v>0.485</v>
      </c>
      <c r="K158" s="111">
        <f t="shared" si="27"/>
        <v>0.27321428571428574</v>
      </c>
      <c r="L158" s="181"/>
      <c r="M158" s="182"/>
    </row>
    <row r="159" spans="1:13" ht="12.75">
      <c r="A159" s="116">
        <v>52</v>
      </c>
      <c r="B159" s="74" t="s">
        <v>192</v>
      </c>
      <c r="C159" s="109">
        <f t="shared" si="20"/>
        <v>1.7466666666666668</v>
      </c>
      <c r="D159" s="110">
        <f t="shared" si="21"/>
        <v>2.473333333333333</v>
      </c>
      <c r="E159" s="110">
        <f t="shared" si="22"/>
        <v>0.8533333333333334</v>
      </c>
      <c r="F159" s="110">
        <f t="shared" si="23"/>
        <v>1.02</v>
      </c>
      <c r="G159" s="110">
        <f t="shared" si="24"/>
        <v>0.13666666666666666</v>
      </c>
      <c r="H159" s="110">
        <f t="shared" si="28"/>
        <v>2.6333333333333333</v>
      </c>
      <c r="I159" s="110">
        <f t="shared" si="25"/>
        <v>1.1199999999999999</v>
      </c>
      <c r="J159" s="110">
        <f t="shared" si="26"/>
        <v>1.0433333333333332</v>
      </c>
      <c r="K159" s="111">
        <f t="shared" si="27"/>
        <v>1.3257142857142856</v>
      </c>
      <c r="L159" s="181"/>
      <c r="M159" s="182"/>
    </row>
    <row r="160" spans="1:13" ht="12.75">
      <c r="A160" s="116">
        <v>53</v>
      </c>
      <c r="B160" s="164" t="s">
        <v>193</v>
      </c>
      <c r="C160" s="109">
        <f t="shared" si="20"/>
        <v>1.92</v>
      </c>
      <c r="D160" s="110">
        <f t="shared" si="21"/>
        <v>0.32</v>
      </c>
      <c r="E160" s="110">
        <f t="shared" si="22"/>
        <v>0.98</v>
      </c>
      <c r="F160" s="110">
        <f t="shared" si="23"/>
        <v>0.28</v>
      </c>
      <c r="G160" s="110">
        <f t="shared" si="24"/>
        <v>0.11</v>
      </c>
      <c r="H160" s="110">
        <f t="shared" si="28"/>
        <v>0.54</v>
      </c>
      <c r="I160" s="110">
        <f t="shared" si="25"/>
        <v>0.81</v>
      </c>
      <c r="J160" s="110">
        <f t="shared" si="26"/>
        <v>0.34</v>
      </c>
      <c r="K160" s="111">
        <f t="shared" si="27"/>
        <v>0.48285714285714293</v>
      </c>
      <c r="L160" s="181"/>
      <c r="M160" s="182"/>
    </row>
    <row r="161" spans="1:13" ht="12.75">
      <c r="A161" s="116">
        <v>54</v>
      </c>
      <c r="B161" s="74" t="s">
        <v>194</v>
      </c>
      <c r="C161" s="109">
        <f t="shared" si="20"/>
        <v>0.605</v>
      </c>
      <c r="D161" s="110">
        <f t="shared" si="21"/>
        <v>0.615</v>
      </c>
      <c r="E161" s="110">
        <f t="shared" si="22"/>
        <v>0</v>
      </c>
      <c r="F161" s="110">
        <f t="shared" si="23"/>
        <v>0.16</v>
      </c>
      <c r="G161" s="110">
        <f t="shared" si="24"/>
        <v>0.76</v>
      </c>
      <c r="H161" s="110">
        <f t="shared" si="28"/>
        <v>1.15</v>
      </c>
      <c r="I161" s="110">
        <f t="shared" si="25"/>
        <v>0.055</v>
      </c>
      <c r="J161" s="110">
        <f t="shared" si="26"/>
        <v>1.13</v>
      </c>
      <c r="K161" s="111">
        <f t="shared" si="27"/>
        <v>0.5528571428571428</v>
      </c>
      <c r="L161" s="181"/>
      <c r="M161" s="182"/>
    </row>
    <row r="162" spans="1:13" ht="12.75">
      <c r="A162" s="116">
        <v>55</v>
      </c>
      <c r="B162" s="164" t="s">
        <v>195</v>
      </c>
      <c r="C162" s="109">
        <f t="shared" si="20"/>
        <v>0.18333333333333335</v>
      </c>
      <c r="D162" s="110">
        <f t="shared" si="21"/>
        <v>1.0966666666666667</v>
      </c>
      <c r="E162" s="110">
        <f t="shared" si="22"/>
        <v>0.10333333333333333</v>
      </c>
      <c r="F162" s="110">
        <f t="shared" si="23"/>
        <v>0.25333333333333335</v>
      </c>
      <c r="G162" s="110">
        <f t="shared" si="24"/>
        <v>1.6433333333333333</v>
      </c>
      <c r="H162" s="110">
        <f t="shared" si="28"/>
        <v>1.4666666666666668</v>
      </c>
      <c r="I162" s="110">
        <f t="shared" si="25"/>
        <v>1.0633333333333332</v>
      </c>
      <c r="J162" s="110">
        <f t="shared" si="26"/>
        <v>0.7200000000000001</v>
      </c>
      <c r="K162" s="111">
        <f t="shared" si="27"/>
        <v>0.9066666666666666</v>
      </c>
      <c r="L162" s="181"/>
      <c r="M162" s="182"/>
    </row>
    <row r="163" spans="1:13" ht="12.75">
      <c r="A163" s="116">
        <v>56</v>
      </c>
      <c r="B163" s="74" t="s">
        <v>196</v>
      </c>
      <c r="C163" s="109">
        <f t="shared" si="20"/>
        <v>2.77</v>
      </c>
      <c r="D163" s="110">
        <f t="shared" si="21"/>
        <v>1.08</v>
      </c>
      <c r="E163" s="110">
        <f t="shared" si="22"/>
        <v>0</v>
      </c>
      <c r="F163" s="110">
        <f t="shared" si="23"/>
        <v>0.64</v>
      </c>
      <c r="G163" s="110">
        <f t="shared" si="24"/>
        <v>0.5</v>
      </c>
      <c r="H163" s="110">
        <f t="shared" si="28"/>
        <v>0.12</v>
      </c>
      <c r="I163" s="110">
        <f t="shared" si="25"/>
        <v>0.46</v>
      </c>
      <c r="J163" s="110">
        <f t="shared" si="26"/>
        <v>0.03</v>
      </c>
      <c r="K163" s="111">
        <f t="shared" si="27"/>
        <v>0.4042857142857143</v>
      </c>
      <c r="L163" s="181"/>
      <c r="M163" s="182"/>
    </row>
    <row r="164" spans="1:13" ht="12.75">
      <c r="A164" s="116">
        <v>57</v>
      </c>
      <c r="B164" s="164" t="s">
        <v>197</v>
      </c>
      <c r="C164" s="109">
        <f t="shared" si="20"/>
        <v>2.225</v>
      </c>
      <c r="D164" s="110">
        <f t="shared" si="21"/>
        <v>0.4</v>
      </c>
      <c r="E164" s="110">
        <f t="shared" si="22"/>
        <v>0.535</v>
      </c>
      <c r="F164" s="110">
        <f t="shared" si="23"/>
        <v>0.11</v>
      </c>
      <c r="G164" s="110">
        <f t="shared" si="24"/>
        <v>0</v>
      </c>
      <c r="H164" s="110">
        <f t="shared" si="28"/>
        <v>0.475</v>
      </c>
      <c r="I164" s="110">
        <f t="shared" si="25"/>
        <v>0.91</v>
      </c>
      <c r="J164" s="110">
        <f t="shared" si="26"/>
        <v>0.5</v>
      </c>
      <c r="K164" s="111">
        <f t="shared" si="27"/>
        <v>0.4185714285714286</v>
      </c>
      <c r="L164" s="181"/>
      <c r="M164" s="182"/>
    </row>
    <row r="165" spans="1:13" ht="12.75">
      <c r="A165" s="116">
        <v>58</v>
      </c>
      <c r="B165" s="74" t="s">
        <v>198</v>
      </c>
      <c r="C165" s="109">
        <f t="shared" si="20"/>
        <v>0</v>
      </c>
      <c r="D165" s="110">
        <f t="shared" si="21"/>
        <v>0</v>
      </c>
      <c r="E165" s="110">
        <f t="shared" si="22"/>
        <v>0.21666666666666667</v>
      </c>
      <c r="F165" s="110">
        <f t="shared" si="23"/>
        <v>0.13999999999999999</v>
      </c>
      <c r="G165" s="110">
        <f t="shared" si="24"/>
        <v>0.31666666666666665</v>
      </c>
      <c r="H165" s="110">
        <f t="shared" si="28"/>
        <v>0.19666666666666666</v>
      </c>
      <c r="I165" s="110">
        <f t="shared" si="25"/>
        <v>0.27</v>
      </c>
      <c r="J165" s="110">
        <f t="shared" si="26"/>
        <v>0.27666666666666667</v>
      </c>
      <c r="K165" s="111">
        <f t="shared" si="27"/>
        <v>0.20238095238095238</v>
      </c>
      <c r="L165" s="181"/>
      <c r="M165" s="182"/>
    </row>
    <row r="166" spans="1:13" ht="12.75">
      <c r="A166" s="116">
        <v>59</v>
      </c>
      <c r="B166" s="164" t="s">
        <v>199</v>
      </c>
      <c r="C166" s="109">
        <f t="shared" si="20"/>
        <v>0.255</v>
      </c>
      <c r="D166" s="110">
        <f t="shared" si="21"/>
        <v>0.095</v>
      </c>
      <c r="E166" s="110">
        <f t="shared" si="22"/>
        <v>0.185</v>
      </c>
      <c r="F166" s="110">
        <f t="shared" si="23"/>
        <v>0.08</v>
      </c>
      <c r="G166" s="110">
        <f t="shared" si="24"/>
        <v>0.0875</v>
      </c>
      <c r="H166" s="110">
        <f t="shared" si="28"/>
        <v>0.2675</v>
      </c>
      <c r="I166" s="110">
        <f t="shared" si="25"/>
        <v>0.255</v>
      </c>
      <c r="J166" s="110">
        <f t="shared" si="26"/>
        <v>0.25</v>
      </c>
      <c r="K166" s="111">
        <f t="shared" si="27"/>
        <v>0.17428571428571432</v>
      </c>
      <c r="L166" s="181"/>
      <c r="M166" s="182"/>
    </row>
    <row r="167" spans="1:13" ht="12.75">
      <c r="A167" s="116">
        <v>60</v>
      </c>
      <c r="B167" s="74" t="s">
        <v>200</v>
      </c>
      <c r="C167" s="109">
        <f t="shared" si="20"/>
        <v>1.1733333333333333</v>
      </c>
      <c r="D167" s="110">
        <f t="shared" si="21"/>
        <v>0.5733333333333334</v>
      </c>
      <c r="E167" s="110">
        <f t="shared" si="22"/>
        <v>0.6033333333333334</v>
      </c>
      <c r="F167" s="110">
        <f t="shared" si="23"/>
        <v>0</v>
      </c>
      <c r="G167" s="110">
        <f t="shared" si="24"/>
        <v>0.7666666666666666</v>
      </c>
      <c r="H167" s="110">
        <f t="shared" si="28"/>
        <v>0.7066666666666667</v>
      </c>
      <c r="I167" s="110">
        <f t="shared" si="25"/>
        <v>0.5499999999999999</v>
      </c>
      <c r="J167" s="110">
        <f t="shared" si="26"/>
        <v>0.41</v>
      </c>
      <c r="K167" s="111">
        <f t="shared" si="27"/>
        <v>0.5157142857142857</v>
      </c>
      <c r="L167" s="181"/>
      <c r="M167" s="182"/>
    </row>
    <row r="168" spans="1:13" ht="12.75">
      <c r="A168" s="116">
        <v>61</v>
      </c>
      <c r="B168" s="164" t="s">
        <v>201</v>
      </c>
      <c r="C168" s="109">
        <f t="shared" si="20"/>
        <v>0.385</v>
      </c>
      <c r="D168" s="110">
        <f t="shared" si="21"/>
        <v>0.6416666666666667</v>
      </c>
      <c r="E168" s="110">
        <f t="shared" si="22"/>
        <v>0.5116666666666666</v>
      </c>
      <c r="F168" s="110">
        <f t="shared" si="23"/>
        <v>0</v>
      </c>
      <c r="G168" s="110">
        <f t="shared" si="24"/>
        <v>0</v>
      </c>
      <c r="H168" s="110">
        <f t="shared" si="28"/>
        <v>0.5</v>
      </c>
      <c r="I168" s="110">
        <f t="shared" si="25"/>
        <v>0.6333333333333333</v>
      </c>
      <c r="J168" s="110">
        <f t="shared" si="26"/>
        <v>0.3333333333333333</v>
      </c>
      <c r="K168" s="111">
        <f t="shared" si="27"/>
        <v>0.3742857142857143</v>
      </c>
      <c r="L168" s="181"/>
      <c r="M168" s="182"/>
    </row>
    <row r="169" spans="1:13" ht="12.75">
      <c r="A169" s="116">
        <v>62</v>
      </c>
      <c r="B169" s="74" t="s">
        <v>202</v>
      </c>
      <c r="C169" s="109">
        <f t="shared" si="20"/>
        <v>0.27</v>
      </c>
      <c r="D169" s="110">
        <f t="shared" si="21"/>
        <v>2.9</v>
      </c>
      <c r="E169" s="110">
        <f t="shared" si="22"/>
        <v>0.875</v>
      </c>
      <c r="F169" s="110">
        <f t="shared" si="23"/>
        <v>0.275</v>
      </c>
      <c r="G169" s="110">
        <f t="shared" si="24"/>
        <v>0.26</v>
      </c>
      <c r="H169" s="110">
        <f t="shared" si="28"/>
        <v>0.555</v>
      </c>
      <c r="I169" s="110">
        <f t="shared" si="25"/>
        <v>0.51</v>
      </c>
      <c r="J169" s="110">
        <f t="shared" si="26"/>
        <v>0.5</v>
      </c>
      <c r="K169" s="111">
        <f t="shared" si="27"/>
        <v>0.8392857142857142</v>
      </c>
      <c r="L169" s="181"/>
      <c r="M169" s="182"/>
    </row>
    <row r="170" spans="1:13" ht="12.75">
      <c r="A170" s="116">
        <v>63</v>
      </c>
      <c r="B170" s="164" t="s">
        <v>203</v>
      </c>
      <c r="C170" s="109">
        <f t="shared" si="20"/>
        <v>0.4633333333333333</v>
      </c>
      <c r="D170" s="110">
        <f t="shared" si="21"/>
        <v>0.38666666666666666</v>
      </c>
      <c r="E170" s="110">
        <f t="shared" si="22"/>
        <v>0.47</v>
      </c>
      <c r="F170" s="110">
        <f t="shared" si="23"/>
        <v>0.48333333333333334</v>
      </c>
      <c r="G170" s="110">
        <f t="shared" si="24"/>
        <v>0.39666666666666667</v>
      </c>
      <c r="H170" s="110">
        <f t="shared" si="28"/>
        <v>0.21666666666666667</v>
      </c>
      <c r="I170" s="110">
        <f t="shared" si="25"/>
        <v>0.3466666666666667</v>
      </c>
      <c r="J170" s="110">
        <f t="shared" si="26"/>
        <v>0</v>
      </c>
      <c r="K170" s="111">
        <f t="shared" si="27"/>
        <v>0.3285714285714286</v>
      </c>
      <c r="L170" s="181"/>
      <c r="M170" s="182"/>
    </row>
    <row r="171" spans="1:13" ht="12.75">
      <c r="A171" s="116">
        <v>64</v>
      </c>
      <c r="B171" s="74" t="s">
        <v>204</v>
      </c>
      <c r="C171" s="109">
        <f t="shared" si="20"/>
        <v>0.47</v>
      </c>
      <c r="D171" s="110">
        <f t="shared" si="21"/>
        <v>0.03333333333333333</v>
      </c>
      <c r="E171" s="110">
        <f t="shared" si="22"/>
        <v>0.15666666666666665</v>
      </c>
      <c r="F171" s="110">
        <f t="shared" si="23"/>
        <v>0.49</v>
      </c>
      <c r="G171" s="110">
        <f t="shared" si="24"/>
        <v>0.4666666666666666</v>
      </c>
      <c r="H171" s="110">
        <f t="shared" si="28"/>
        <v>1.0066666666666666</v>
      </c>
      <c r="I171" s="110">
        <f t="shared" si="25"/>
        <v>0.6833333333333332</v>
      </c>
      <c r="J171" s="110">
        <f t="shared" si="26"/>
        <v>0.6666666666666666</v>
      </c>
      <c r="K171" s="111">
        <f t="shared" si="27"/>
        <v>0.5004761904761904</v>
      </c>
      <c r="L171" s="181"/>
      <c r="M171" s="182"/>
    </row>
    <row r="172" spans="1:13" ht="12.75">
      <c r="A172" s="116">
        <v>65</v>
      </c>
      <c r="B172" s="164" t="s">
        <v>205</v>
      </c>
      <c r="C172" s="109">
        <f t="shared" si="20"/>
        <v>0.515</v>
      </c>
      <c r="D172" s="110">
        <f t="shared" si="21"/>
        <v>0.28</v>
      </c>
      <c r="E172" s="110">
        <f t="shared" si="22"/>
        <v>0</v>
      </c>
      <c r="F172" s="110">
        <f t="shared" si="23"/>
        <v>0.38</v>
      </c>
      <c r="G172" s="110">
        <f t="shared" si="24"/>
        <v>0.27</v>
      </c>
      <c r="H172" s="110">
        <f t="shared" si="28"/>
        <v>0</v>
      </c>
      <c r="I172" s="110">
        <f t="shared" si="25"/>
        <v>0.21</v>
      </c>
      <c r="J172" s="110">
        <f t="shared" si="26"/>
        <v>0.495</v>
      </c>
      <c r="K172" s="111">
        <f t="shared" si="27"/>
        <v>0.2335714285714286</v>
      </c>
      <c r="L172" s="181"/>
      <c r="M172" s="182"/>
    </row>
    <row r="173" spans="1:13" ht="12.75">
      <c r="A173" s="116">
        <v>66</v>
      </c>
      <c r="B173" s="74" t="s">
        <v>206</v>
      </c>
      <c r="C173" s="109">
        <f aca="true" t="shared" si="29" ref="C173:C187">+E74</f>
        <v>0.5877777777777777</v>
      </c>
      <c r="D173" s="110">
        <f aca="true" t="shared" si="30" ref="D173:D187">+G74</f>
        <v>0.15888888888888889</v>
      </c>
      <c r="E173" s="110">
        <f aca="true" t="shared" si="31" ref="E173:E187">+I74</f>
        <v>0.061111111111111116</v>
      </c>
      <c r="F173" s="110">
        <f aca="true" t="shared" si="32" ref="F173:F187">+K74</f>
        <v>0.03222222222222222</v>
      </c>
      <c r="G173" s="110">
        <f aca="true" t="shared" si="33" ref="G173:G187">+M74</f>
        <v>0.11777777777777779</v>
      </c>
      <c r="H173" s="110">
        <f aca="true" t="shared" si="34" ref="H173:H187">+O74</f>
        <v>0.017777777777777778</v>
      </c>
      <c r="I173" s="110">
        <f aca="true" t="shared" si="35" ref="I173:I187">+Q74</f>
        <v>0.01888888888888889</v>
      </c>
      <c r="J173" s="110">
        <f aca="true" t="shared" si="36" ref="J173:J187">+S74</f>
        <v>0.07111111111111111</v>
      </c>
      <c r="K173" s="111">
        <f aca="true" t="shared" si="37" ref="K173:K187">AVERAGE(D173:J173)</f>
        <v>0.06825396825396826</v>
      </c>
      <c r="L173" s="181"/>
      <c r="M173" s="182"/>
    </row>
    <row r="174" spans="1:13" ht="12.75">
      <c r="A174" s="116">
        <v>67</v>
      </c>
      <c r="B174" s="164" t="s">
        <v>207</v>
      </c>
      <c r="C174" s="109">
        <f t="shared" si="29"/>
        <v>0</v>
      </c>
      <c r="D174" s="110">
        <f t="shared" si="30"/>
        <v>0.42</v>
      </c>
      <c r="E174" s="110">
        <f t="shared" si="31"/>
        <v>0.065</v>
      </c>
      <c r="F174" s="110">
        <f t="shared" si="32"/>
        <v>0.205</v>
      </c>
      <c r="G174" s="110">
        <f t="shared" si="33"/>
        <v>0.455</v>
      </c>
      <c r="H174" s="110">
        <f t="shared" si="34"/>
        <v>0.505</v>
      </c>
      <c r="I174" s="110">
        <f t="shared" si="35"/>
        <v>0.855</v>
      </c>
      <c r="J174" s="110">
        <f t="shared" si="36"/>
        <v>0.5</v>
      </c>
      <c r="K174" s="111">
        <f t="shared" si="37"/>
        <v>0.42928571428571427</v>
      </c>
      <c r="L174" s="181"/>
      <c r="M174" s="182"/>
    </row>
    <row r="175" spans="1:13" ht="12.75">
      <c r="A175" s="116">
        <v>68</v>
      </c>
      <c r="B175" s="74" t="s">
        <v>208</v>
      </c>
      <c r="C175" s="109">
        <f t="shared" si="29"/>
        <v>1.0833333333333333</v>
      </c>
      <c r="D175" s="110">
        <f t="shared" si="30"/>
        <v>0.31</v>
      </c>
      <c r="E175" s="110">
        <f t="shared" si="31"/>
        <v>0.08666666666666667</v>
      </c>
      <c r="F175" s="110">
        <f t="shared" si="32"/>
        <v>0.26666666666666666</v>
      </c>
      <c r="G175" s="110">
        <f t="shared" si="33"/>
        <v>1.6033333333333333</v>
      </c>
      <c r="H175" s="110">
        <f t="shared" si="34"/>
        <v>0.5666666666666667</v>
      </c>
      <c r="I175" s="110">
        <f t="shared" si="35"/>
        <v>0.36000000000000004</v>
      </c>
      <c r="J175" s="110">
        <f t="shared" si="36"/>
        <v>0.33666666666666667</v>
      </c>
      <c r="K175" s="111">
        <f t="shared" si="37"/>
        <v>0.5042857142857142</v>
      </c>
      <c r="L175" s="181"/>
      <c r="M175" s="182"/>
    </row>
    <row r="176" spans="1:13" ht="12.75">
      <c r="A176" s="116">
        <v>69</v>
      </c>
      <c r="B176" s="164" t="s">
        <v>209</v>
      </c>
      <c r="C176" s="109">
        <f t="shared" si="29"/>
        <v>0.28833333333333333</v>
      </c>
      <c r="D176" s="110">
        <f t="shared" si="30"/>
        <v>0.49500000000000005</v>
      </c>
      <c r="E176" s="110">
        <f t="shared" si="31"/>
        <v>0</v>
      </c>
      <c r="F176" s="110">
        <f t="shared" si="32"/>
        <v>0.2966666666666667</v>
      </c>
      <c r="G176" s="110">
        <f t="shared" si="33"/>
        <v>0.37999999999999995</v>
      </c>
      <c r="H176" s="110">
        <f t="shared" si="34"/>
        <v>0.06999999999999999</v>
      </c>
      <c r="I176" s="110">
        <f t="shared" si="35"/>
        <v>0.47333333333333333</v>
      </c>
      <c r="J176" s="110">
        <f t="shared" si="36"/>
        <v>0.5016666666666666</v>
      </c>
      <c r="K176" s="111">
        <f t="shared" si="37"/>
        <v>0.3166666666666667</v>
      </c>
      <c r="L176" s="181"/>
      <c r="M176" s="182"/>
    </row>
    <row r="177" spans="1:13" ht="12.75">
      <c r="A177" s="116">
        <v>70</v>
      </c>
      <c r="B177" s="74" t="s">
        <v>210</v>
      </c>
      <c r="C177" s="109">
        <f t="shared" si="29"/>
        <v>1.48</v>
      </c>
      <c r="D177" s="110">
        <f t="shared" si="30"/>
        <v>0</v>
      </c>
      <c r="E177" s="110">
        <f t="shared" si="31"/>
        <v>0.705</v>
      </c>
      <c r="F177" s="110">
        <f t="shared" si="32"/>
        <v>0.17</v>
      </c>
      <c r="G177" s="110">
        <f t="shared" si="33"/>
        <v>1.48</v>
      </c>
      <c r="H177" s="110">
        <f t="shared" si="34"/>
        <v>0.385</v>
      </c>
      <c r="I177" s="110">
        <f t="shared" si="35"/>
        <v>0.88</v>
      </c>
      <c r="J177" s="110">
        <f t="shared" si="36"/>
        <v>0.68</v>
      </c>
      <c r="K177" s="111">
        <f t="shared" si="37"/>
        <v>0.6142857142857142</v>
      </c>
      <c r="L177" s="181"/>
      <c r="M177" s="182"/>
    </row>
    <row r="178" spans="1:13" ht="12.75">
      <c r="A178" s="116">
        <v>71</v>
      </c>
      <c r="B178" s="164" t="s">
        <v>211</v>
      </c>
      <c r="C178" s="109">
        <f t="shared" si="29"/>
        <v>0.3466666666666667</v>
      </c>
      <c r="D178" s="110">
        <f t="shared" si="30"/>
        <v>0.05666666666666667</v>
      </c>
      <c r="E178" s="110">
        <f t="shared" si="31"/>
        <v>0.12833333333333333</v>
      </c>
      <c r="F178" s="110">
        <f t="shared" si="32"/>
        <v>0.2333333333333333</v>
      </c>
      <c r="G178" s="110">
        <f t="shared" si="33"/>
        <v>0.04833333333333333</v>
      </c>
      <c r="H178" s="110">
        <f t="shared" si="34"/>
        <v>0.034999999999999996</v>
      </c>
      <c r="I178" s="110">
        <f t="shared" si="35"/>
        <v>0.07166666666666667</v>
      </c>
      <c r="J178" s="110">
        <f t="shared" si="36"/>
        <v>0.06666666666666667</v>
      </c>
      <c r="K178" s="111">
        <f t="shared" si="37"/>
        <v>0.09142857142857143</v>
      </c>
      <c r="L178" s="181"/>
      <c r="M178" s="182"/>
    </row>
    <row r="179" spans="1:13" ht="12.75">
      <c r="A179" s="116">
        <v>72</v>
      </c>
      <c r="B179" s="74" t="s">
        <v>212</v>
      </c>
      <c r="C179" s="109">
        <f t="shared" si="29"/>
        <v>0</v>
      </c>
      <c r="D179" s="110">
        <f t="shared" si="30"/>
        <v>0</v>
      </c>
      <c r="E179" s="110">
        <f t="shared" si="31"/>
        <v>0</v>
      </c>
      <c r="F179" s="110">
        <f t="shared" si="32"/>
        <v>0</v>
      </c>
      <c r="G179" s="110">
        <f t="shared" si="33"/>
        <v>0.095</v>
      </c>
      <c r="H179" s="110">
        <f t="shared" si="34"/>
        <v>0.38</v>
      </c>
      <c r="I179" s="110">
        <f t="shared" si="35"/>
        <v>0.335</v>
      </c>
      <c r="J179" s="110">
        <f t="shared" si="36"/>
        <v>1.45</v>
      </c>
      <c r="K179" s="111">
        <f t="shared" si="37"/>
        <v>0.32285714285714284</v>
      </c>
      <c r="L179" s="181"/>
      <c r="M179" s="182"/>
    </row>
    <row r="180" spans="1:13" ht="12.75">
      <c r="A180" s="116">
        <v>73</v>
      </c>
      <c r="B180" s="164" t="s">
        <v>213</v>
      </c>
      <c r="C180" s="109">
        <f t="shared" si="29"/>
        <v>0.48333333333333334</v>
      </c>
      <c r="D180" s="110">
        <f t="shared" si="30"/>
        <v>0.29333333333333333</v>
      </c>
      <c r="E180" s="110">
        <f t="shared" si="31"/>
        <v>0</v>
      </c>
      <c r="F180" s="110">
        <f t="shared" si="32"/>
        <v>0.19999999999999998</v>
      </c>
      <c r="G180" s="110">
        <f t="shared" si="33"/>
        <v>0.6066666666666667</v>
      </c>
      <c r="H180" s="110">
        <f t="shared" si="34"/>
        <v>1.2633333333333334</v>
      </c>
      <c r="I180" s="110">
        <f t="shared" si="35"/>
        <v>1.1733333333333333</v>
      </c>
      <c r="J180" s="110">
        <f t="shared" si="36"/>
        <v>0.39666666666666667</v>
      </c>
      <c r="K180" s="111">
        <f t="shared" si="37"/>
        <v>0.5619047619047619</v>
      </c>
      <c r="L180" s="181"/>
      <c r="M180" s="182"/>
    </row>
    <row r="181" spans="1:13" ht="12.75">
      <c r="A181" s="116">
        <v>74</v>
      </c>
      <c r="B181" s="74" t="s">
        <v>214</v>
      </c>
      <c r="C181" s="109">
        <f t="shared" si="29"/>
        <v>0</v>
      </c>
      <c r="D181" s="110">
        <f t="shared" si="30"/>
        <v>0.89</v>
      </c>
      <c r="E181" s="110">
        <f t="shared" si="31"/>
        <v>0.115</v>
      </c>
      <c r="F181" s="110">
        <f t="shared" si="32"/>
        <v>0.235</v>
      </c>
      <c r="G181" s="110">
        <f t="shared" si="33"/>
        <v>0.445</v>
      </c>
      <c r="H181" s="110">
        <f t="shared" si="34"/>
        <v>2.25</v>
      </c>
      <c r="I181" s="110">
        <f t="shared" si="35"/>
        <v>1.6</v>
      </c>
      <c r="J181" s="110">
        <f t="shared" si="36"/>
        <v>1.79</v>
      </c>
      <c r="K181" s="111">
        <f t="shared" si="37"/>
        <v>1.0464285714285715</v>
      </c>
      <c r="L181" s="181"/>
      <c r="M181" s="182"/>
    </row>
    <row r="182" spans="1:13" ht="12.75">
      <c r="A182" s="116">
        <v>75</v>
      </c>
      <c r="B182" s="164" t="s">
        <v>215</v>
      </c>
      <c r="C182" s="109">
        <f t="shared" si="29"/>
        <v>0.1025</v>
      </c>
      <c r="D182" s="110">
        <f t="shared" si="30"/>
        <v>1.0575</v>
      </c>
      <c r="E182" s="110">
        <f t="shared" si="31"/>
        <v>0.6525</v>
      </c>
      <c r="F182" s="110">
        <f t="shared" si="32"/>
        <v>0</v>
      </c>
      <c r="G182" s="110">
        <f t="shared" si="33"/>
        <v>0.23</v>
      </c>
      <c r="H182" s="110">
        <f t="shared" si="34"/>
        <v>0.705</v>
      </c>
      <c r="I182" s="110">
        <f t="shared" si="35"/>
        <v>0.925</v>
      </c>
      <c r="J182" s="110">
        <f t="shared" si="36"/>
        <v>0.5375</v>
      </c>
      <c r="K182" s="111">
        <f t="shared" si="37"/>
        <v>0.5867857142857142</v>
      </c>
      <c r="L182" s="181"/>
      <c r="M182" s="182"/>
    </row>
    <row r="183" spans="1:13" ht="12.75">
      <c r="A183" s="116">
        <v>76</v>
      </c>
      <c r="B183" s="74" t="s">
        <v>216</v>
      </c>
      <c r="C183" s="109">
        <f t="shared" si="29"/>
        <v>0.18000000000000002</v>
      </c>
      <c r="D183" s="110">
        <f t="shared" si="30"/>
        <v>0.12666666666666668</v>
      </c>
      <c r="E183" s="110">
        <f t="shared" si="31"/>
        <v>0.8266666666666667</v>
      </c>
      <c r="F183" s="110">
        <f t="shared" si="32"/>
        <v>0.27999999999999997</v>
      </c>
      <c r="G183" s="110">
        <f t="shared" si="33"/>
        <v>1.1433333333333333</v>
      </c>
      <c r="H183" s="110">
        <f t="shared" si="34"/>
        <v>0.17</v>
      </c>
      <c r="I183" s="110">
        <f t="shared" si="35"/>
        <v>0.6</v>
      </c>
      <c r="J183" s="110">
        <f t="shared" si="36"/>
        <v>0.31</v>
      </c>
      <c r="K183" s="111">
        <f t="shared" si="37"/>
        <v>0.49380952380952386</v>
      </c>
      <c r="L183" s="181"/>
      <c r="M183" s="182"/>
    </row>
    <row r="184" spans="1:13" ht="12.75">
      <c r="A184" s="116">
        <v>77</v>
      </c>
      <c r="B184" s="164" t="s">
        <v>217</v>
      </c>
      <c r="C184" s="109">
        <f t="shared" si="29"/>
        <v>0.37000000000000005</v>
      </c>
      <c r="D184" s="110">
        <f t="shared" si="30"/>
        <v>0.21333333333333335</v>
      </c>
      <c r="E184" s="110">
        <f t="shared" si="31"/>
        <v>0.13666666666666666</v>
      </c>
      <c r="F184" s="110">
        <f t="shared" si="32"/>
        <v>0.03666666666666667</v>
      </c>
      <c r="G184" s="110">
        <f t="shared" si="33"/>
        <v>0.45</v>
      </c>
      <c r="H184" s="110">
        <f t="shared" si="34"/>
        <v>0.785</v>
      </c>
      <c r="I184" s="110">
        <f t="shared" si="35"/>
        <v>0.6633333333333333</v>
      </c>
      <c r="J184" s="110">
        <f t="shared" si="36"/>
        <v>0.4066666666666667</v>
      </c>
      <c r="K184" s="111">
        <f t="shared" si="37"/>
        <v>0.38452380952380955</v>
      </c>
      <c r="L184" s="181"/>
      <c r="M184" s="182"/>
    </row>
    <row r="185" spans="1:13" ht="12.75">
      <c r="A185" s="116">
        <v>78</v>
      </c>
      <c r="B185" s="74" t="s">
        <v>218</v>
      </c>
      <c r="C185" s="109">
        <f t="shared" si="29"/>
        <v>0.384</v>
      </c>
      <c r="D185" s="110">
        <f t="shared" si="30"/>
        <v>0.05600000000000001</v>
      </c>
      <c r="E185" s="110">
        <f t="shared" si="31"/>
        <v>0.044</v>
      </c>
      <c r="F185" s="110">
        <f t="shared" si="32"/>
        <v>0.236</v>
      </c>
      <c r="G185" s="110">
        <f t="shared" si="33"/>
        <v>0.16</v>
      </c>
      <c r="H185" s="110">
        <f t="shared" si="34"/>
        <v>0.172</v>
      </c>
      <c r="I185" s="110">
        <f t="shared" si="35"/>
        <v>0.13799999999999998</v>
      </c>
      <c r="J185" s="110">
        <f t="shared" si="36"/>
        <v>0.25</v>
      </c>
      <c r="K185" s="111">
        <f t="shared" si="37"/>
        <v>0.15085714285714286</v>
      </c>
      <c r="L185" s="181"/>
      <c r="M185" s="182"/>
    </row>
    <row r="186" spans="1:13" ht="12.75">
      <c r="A186" s="116">
        <v>79</v>
      </c>
      <c r="B186" s="164" t="s">
        <v>219</v>
      </c>
      <c r="C186" s="109">
        <f t="shared" si="29"/>
        <v>0</v>
      </c>
      <c r="D186" s="110">
        <f t="shared" si="30"/>
        <v>0.18000000000000002</v>
      </c>
      <c r="E186" s="110">
        <f t="shared" si="31"/>
        <v>0.3333333333333333</v>
      </c>
      <c r="F186" s="110">
        <f t="shared" si="32"/>
        <v>0.09333333333333334</v>
      </c>
      <c r="G186" s="110">
        <f t="shared" si="33"/>
        <v>2.3000000000000003</v>
      </c>
      <c r="H186" s="110">
        <f t="shared" si="34"/>
        <v>0.54</v>
      </c>
      <c r="I186" s="110">
        <f t="shared" si="35"/>
        <v>0.5466666666666666</v>
      </c>
      <c r="J186" s="110">
        <f t="shared" si="36"/>
        <v>0.6699999999999999</v>
      </c>
      <c r="K186" s="111">
        <f t="shared" si="37"/>
        <v>0.6661904761904763</v>
      </c>
      <c r="L186" s="181"/>
      <c r="M186" s="182"/>
    </row>
    <row r="187" spans="1:13" ht="12.75">
      <c r="A187" s="116">
        <v>80</v>
      </c>
      <c r="B187" s="74" t="s">
        <v>220</v>
      </c>
      <c r="C187" s="109">
        <f t="shared" si="29"/>
        <v>0.225</v>
      </c>
      <c r="D187" s="110">
        <f t="shared" si="30"/>
        <v>0.0475</v>
      </c>
      <c r="E187" s="110">
        <f t="shared" si="31"/>
        <v>0.1275</v>
      </c>
      <c r="F187" s="110">
        <f t="shared" si="32"/>
        <v>0.325</v>
      </c>
      <c r="G187" s="110">
        <f t="shared" si="33"/>
        <v>0.2025</v>
      </c>
      <c r="H187" s="110">
        <f t="shared" si="34"/>
        <v>0.055</v>
      </c>
      <c r="I187" s="110">
        <f t="shared" si="35"/>
        <v>0.0725</v>
      </c>
      <c r="J187" s="110">
        <f t="shared" si="36"/>
        <v>0</v>
      </c>
      <c r="K187" s="111">
        <f t="shared" si="37"/>
        <v>0.11857142857142858</v>
      </c>
      <c r="L187" s="181"/>
      <c r="M187" s="182"/>
    </row>
    <row r="188" spans="2:13" ht="12.75">
      <c r="B188" s="44"/>
      <c r="C188" s="15"/>
      <c r="D188" s="15"/>
      <c r="E188" s="15"/>
      <c r="F188" s="15"/>
      <c r="G188" s="15"/>
      <c r="H188" s="15"/>
      <c r="J188" s="87" t="s">
        <v>79</v>
      </c>
      <c r="K188" s="88">
        <f>AVERAGE(K108:K187)</f>
        <v>0.5151775155895695</v>
      </c>
      <c r="M188" s="182"/>
    </row>
    <row r="189" spans="2:11" ht="12.75">
      <c r="B189" s="44"/>
      <c r="C189" s="15"/>
      <c r="D189" s="15"/>
      <c r="E189" s="15"/>
      <c r="F189" s="15"/>
      <c r="G189" s="15"/>
      <c r="H189" s="15"/>
      <c r="J189" s="87" t="s">
        <v>74</v>
      </c>
      <c r="K189" s="161">
        <f>VAR(K108:K187)</f>
        <v>0.25463017460129295</v>
      </c>
    </row>
    <row r="190" spans="2:11" ht="12.75">
      <c r="B190" s="44"/>
      <c r="C190" s="43"/>
      <c r="D190" s="15"/>
      <c r="E190" s="15"/>
      <c r="F190" s="15"/>
      <c r="G190" s="15"/>
      <c r="H190" s="15"/>
      <c r="J190" s="87" t="s">
        <v>75</v>
      </c>
      <c r="K190" s="89">
        <f>STDEV(K108:K187)</f>
        <v>0.5046089323439419</v>
      </c>
    </row>
    <row r="191" spans="3:12" ht="12.75">
      <c r="C191" s="43">
        <f>SUM(C108:C187)</f>
        <v>60.13703968253969</v>
      </c>
      <c r="D191" s="43">
        <f aca="true" t="shared" si="38" ref="D191:J191">SUM(D108:D187)</f>
        <v>37.11928174603173</v>
      </c>
      <c r="E191" s="43">
        <f t="shared" si="38"/>
        <v>29.00521825396824</v>
      </c>
      <c r="F191" s="43">
        <f t="shared" si="38"/>
        <v>30.095186507936514</v>
      </c>
      <c r="G191" s="43">
        <f t="shared" si="38"/>
        <v>49.27770634920634</v>
      </c>
      <c r="H191" s="43">
        <f t="shared" si="38"/>
        <v>50.70732539682538</v>
      </c>
      <c r="I191" s="43">
        <f t="shared" si="38"/>
        <v>45.61075793650793</v>
      </c>
      <c r="J191" s="43">
        <f t="shared" si="38"/>
        <v>46.68393253968256</v>
      </c>
      <c r="K191" s="15"/>
      <c r="L191" s="15"/>
    </row>
    <row r="192" spans="1:13" ht="12.75">
      <c r="A192" s="96" t="s">
        <v>77</v>
      </c>
      <c r="C192" s="15"/>
      <c r="D192" s="15"/>
      <c r="E192" s="15"/>
      <c r="F192" s="15"/>
      <c r="G192" s="15"/>
      <c r="H192" s="15"/>
      <c r="I192" s="15"/>
      <c r="J192" s="15"/>
      <c r="K192" s="43"/>
      <c r="L192" s="43"/>
      <c r="M192" s="43"/>
    </row>
    <row r="193" spans="1:12" ht="12.75">
      <c r="A193" s="107" t="s">
        <v>78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2:12" ht="12.75">
      <c r="B194" s="44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1:12" ht="12.75">
      <c r="A195" s="3" t="s">
        <v>101</v>
      </c>
      <c r="B195" s="132" t="s">
        <v>102</v>
      </c>
      <c r="C195" s="49"/>
      <c r="D195" s="49"/>
      <c r="E195" s="49"/>
      <c r="F195" s="15"/>
      <c r="G195" s="15"/>
      <c r="H195" s="15"/>
      <c r="I195" s="15"/>
      <c r="J195" s="15"/>
      <c r="K195" s="15"/>
      <c r="L195" s="15"/>
    </row>
    <row r="196" spans="2:12" ht="12.75">
      <c r="B196" s="41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2:12" ht="12.75">
      <c r="B197" s="133" t="s">
        <v>103</v>
      </c>
      <c r="C197" s="49"/>
      <c r="D197" s="49"/>
      <c r="E197" s="49"/>
      <c r="F197" s="15"/>
      <c r="G197" s="15"/>
      <c r="H197" s="15"/>
      <c r="I197" s="15"/>
      <c r="J197" s="15"/>
      <c r="K197" s="15"/>
      <c r="L197" s="15"/>
    </row>
    <row r="198" spans="2:12" ht="13.5" thickBot="1">
      <c r="B198" s="41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1:28" s="45" customFormat="1" ht="12.75">
      <c r="A199" s="152" t="s">
        <v>0</v>
      </c>
      <c r="B199" s="152" t="s">
        <v>28</v>
      </c>
      <c r="C199" s="16" t="s">
        <v>31</v>
      </c>
      <c r="D199" s="233" t="s">
        <v>86</v>
      </c>
      <c r="F199" s="134" t="s">
        <v>134</v>
      </c>
      <c r="I199" s="49"/>
      <c r="J199" s="49"/>
      <c r="K199" s="49"/>
      <c r="L199" s="49"/>
      <c r="M199" s="49"/>
      <c r="S199" s="46"/>
      <c r="W199" s="47"/>
      <c r="X199" s="47"/>
      <c r="Y199" s="47"/>
      <c r="Z199" s="47"/>
      <c r="AA199" s="47"/>
      <c r="AB199" s="47"/>
    </row>
    <row r="200" spans="1:28" s="45" customFormat="1" ht="13.5" thickBot="1">
      <c r="A200" s="108"/>
      <c r="B200" s="189" t="s">
        <v>29</v>
      </c>
      <c r="C200" s="190" t="s">
        <v>30</v>
      </c>
      <c r="D200" s="234"/>
      <c r="F200"/>
      <c r="G200"/>
      <c r="H200"/>
      <c r="S200" s="46"/>
      <c r="W200" s="47"/>
      <c r="X200" s="47"/>
      <c r="Y200" s="47"/>
      <c r="Z200" s="47"/>
      <c r="AA200" s="47"/>
      <c r="AB200" s="47"/>
    </row>
    <row r="201" spans="1:36" ht="12.75">
      <c r="A201" s="115">
        <v>1</v>
      </c>
      <c r="B201" s="194" t="s">
        <v>206</v>
      </c>
      <c r="C201" s="188">
        <v>0.0683</v>
      </c>
      <c r="D201" s="153">
        <f>($K$188-C201)/$K$190</f>
        <v>0.885591766110429</v>
      </c>
      <c r="S201"/>
      <c r="W201" s="19"/>
      <c r="X201" s="19"/>
      <c r="Y201" s="19"/>
      <c r="Z201" s="19"/>
      <c r="AA201" s="19"/>
      <c r="AB201" s="19"/>
      <c r="AE201" s="1"/>
      <c r="AF201" s="1"/>
      <c r="AG201" s="1"/>
      <c r="AH201" s="1"/>
      <c r="AI201" s="1"/>
      <c r="AJ201" s="1"/>
    </row>
    <row r="202" spans="1:36" ht="12.75">
      <c r="A202" s="116">
        <v>2</v>
      </c>
      <c r="B202" s="194" t="s">
        <v>148</v>
      </c>
      <c r="C202" s="188">
        <v>0.0765</v>
      </c>
      <c r="D202" s="22">
        <f>($K$188-C202)/$K$190</f>
        <v>0.8693415583269273</v>
      </c>
      <c r="F202" s="119"/>
      <c r="G202" s="119"/>
      <c r="H202" s="119"/>
      <c r="S202"/>
      <c r="W202" s="19"/>
      <c r="X202" s="19"/>
      <c r="Y202" s="19"/>
      <c r="Z202" s="19"/>
      <c r="AA202" s="19"/>
      <c r="AB202" s="19"/>
      <c r="AE202" s="1"/>
      <c r="AF202" s="1"/>
      <c r="AG202" s="1"/>
      <c r="AH202" s="1"/>
      <c r="AI202" s="1"/>
      <c r="AJ202" s="1"/>
    </row>
    <row r="203" spans="1:36" ht="12.75">
      <c r="A203" s="116">
        <v>3</v>
      </c>
      <c r="B203" s="194" t="s">
        <v>211</v>
      </c>
      <c r="C203" s="188">
        <v>0.0914</v>
      </c>
      <c r="D203" s="22">
        <f aca="true" t="shared" si="39" ref="D203:D258">($K$188-C203)/$K$190</f>
        <v>0.8398137417447109</v>
      </c>
      <c r="F203" s="119"/>
      <c r="G203" s="119"/>
      <c r="H203" s="119"/>
      <c r="S203"/>
      <c r="W203" s="19"/>
      <c r="X203" s="19"/>
      <c r="Y203" s="19"/>
      <c r="Z203" s="19"/>
      <c r="AA203" s="19"/>
      <c r="AB203" s="19"/>
      <c r="AE203" s="1"/>
      <c r="AF203" s="1"/>
      <c r="AG203" s="1"/>
      <c r="AH203" s="1"/>
      <c r="AI203" s="1"/>
      <c r="AJ203" s="1"/>
    </row>
    <row r="204" spans="1:36" ht="15" customHeight="1">
      <c r="A204" s="116">
        <v>4</v>
      </c>
      <c r="B204" s="194" t="s">
        <v>157</v>
      </c>
      <c r="C204" s="188">
        <v>0.1055</v>
      </c>
      <c r="D204" s="22">
        <f t="shared" si="39"/>
        <v>0.8118713112877141</v>
      </c>
      <c r="F204" s="119"/>
      <c r="G204" s="119"/>
      <c r="H204" s="119"/>
      <c r="S204"/>
      <c r="W204" s="19"/>
      <c r="X204" s="19"/>
      <c r="Y204" s="19"/>
      <c r="Z204" s="19"/>
      <c r="AA204" s="19"/>
      <c r="AB204" s="19"/>
      <c r="AE204" s="1"/>
      <c r="AF204" s="1"/>
      <c r="AG204" s="1"/>
      <c r="AH204" s="1"/>
      <c r="AI204" s="1"/>
      <c r="AJ204" s="1"/>
    </row>
    <row r="205" spans="1:36" ht="12.75">
      <c r="A205" s="116">
        <v>5</v>
      </c>
      <c r="B205" s="194" t="s">
        <v>220</v>
      </c>
      <c r="C205" s="188">
        <v>0.1186</v>
      </c>
      <c r="D205" s="22">
        <f t="shared" si="39"/>
        <v>0.7859106134872419</v>
      </c>
      <c r="F205" s="119"/>
      <c r="G205" s="119"/>
      <c r="H205" s="119"/>
      <c r="S205"/>
      <c r="W205" s="19"/>
      <c r="X205" s="19"/>
      <c r="Y205" s="19"/>
      <c r="Z205" s="19"/>
      <c r="AA205" s="19"/>
      <c r="AB205" s="19"/>
      <c r="AE205" s="1"/>
      <c r="AF205" s="1"/>
      <c r="AG205" s="1"/>
      <c r="AH205" s="1"/>
      <c r="AI205" s="1"/>
      <c r="AJ205" s="1"/>
    </row>
    <row r="206" spans="1:36" ht="12.75">
      <c r="A206" s="116">
        <v>6</v>
      </c>
      <c r="B206" s="194" t="s">
        <v>152</v>
      </c>
      <c r="C206" s="188">
        <v>0.1207</v>
      </c>
      <c r="D206" s="22">
        <f t="shared" si="39"/>
        <v>0.7817489749085401</v>
      </c>
      <c r="F206" s="119" t="s">
        <v>80</v>
      </c>
      <c r="G206" s="120" t="s">
        <v>83</v>
      </c>
      <c r="H206" s="119"/>
      <c r="S206"/>
      <c r="W206" s="19"/>
      <c r="X206" s="19"/>
      <c r="Y206" s="19"/>
      <c r="Z206" s="19"/>
      <c r="AA206" s="19"/>
      <c r="AB206" s="19"/>
      <c r="AE206" s="1"/>
      <c r="AF206" s="1"/>
      <c r="AG206" s="1"/>
      <c r="AH206" s="1"/>
      <c r="AI206" s="1"/>
      <c r="AJ206" s="1"/>
    </row>
    <row r="207" spans="1:36" ht="12.75">
      <c r="A207" s="116">
        <v>7</v>
      </c>
      <c r="B207" s="194" t="s">
        <v>163</v>
      </c>
      <c r="C207" s="188">
        <v>0.1256</v>
      </c>
      <c r="D207" s="22">
        <f t="shared" si="39"/>
        <v>0.7720384848915697</v>
      </c>
      <c r="F207" s="119"/>
      <c r="G207" s="119" t="s">
        <v>81</v>
      </c>
      <c r="H207" s="119"/>
      <c r="S207"/>
      <c r="W207" s="19"/>
      <c r="X207" s="19"/>
      <c r="Y207" s="19"/>
      <c r="Z207" s="19"/>
      <c r="AA207" s="19"/>
      <c r="AB207" s="19"/>
      <c r="AE207" s="1"/>
      <c r="AF207" s="1"/>
      <c r="AG207" s="1"/>
      <c r="AH207" s="1"/>
      <c r="AI207" s="1"/>
      <c r="AJ207" s="1"/>
    </row>
    <row r="208" spans="1:36" ht="12.75">
      <c r="A208" s="116">
        <v>8</v>
      </c>
      <c r="B208" s="194" t="s">
        <v>167</v>
      </c>
      <c r="C208" s="188">
        <v>0.1268</v>
      </c>
      <c r="D208" s="22">
        <f t="shared" si="39"/>
        <v>0.7696604057037401</v>
      </c>
      <c r="S208"/>
      <c r="W208" s="19"/>
      <c r="X208" s="19"/>
      <c r="Y208" s="19"/>
      <c r="Z208" s="19"/>
      <c r="AA208" s="19"/>
      <c r="AB208" s="19"/>
      <c r="AE208" s="1"/>
      <c r="AF208" s="1"/>
      <c r="AG208" s="1"/>
      <c r="AH208" s="1"/>
      <c r="AI208" s="1"/>
      <c r="AJ208" s="1"/>
    </row>
    <row r="209" spans="1:36" ht="12.75">
      <c r="A209" s="116">
        <v>9</v>
      </c>
      <c r="B209" s="194" t="s">
        <v>173</v>
      </c>
      <c r="C209" s="188">
        <v>0.1314</v>
      </c>
      <c r="D209" s="22">
        <f t="shared" si="39"/>
        <v>0.7605444354837271</v>
      </c>
      <c r="S209"/>
      <c r="W209" s="19"/>
      <c r="X209" s="19"/>
      <c r="Y209" s="19"/>
      <c r="Z209" s="19"/>
      <c r="AA209" s="19"/>
      <c r="AB209" s="19"/>
      <c r="AE209" s="1"/>
      <c r="AF209" s="1"/>
      <c r="AG209" s="1"/>
      <c r="AH209" s="1"/>
      <c r="AI209" s="1"/>
      <c r="AJ209" s="1"/>
    </row>
    <row r="210" spans="1:36" ht="13.5" thickBot="1">
      <c r="A210" s="116">
        <v>10</v>
      </c>
      <c r="B210" s="194" t="s">
        <v>218</v>
      </c>
      <c r="C210" s="188">
        <v>0.1509</v>
      </c>
      <c r="D210" s="22">
        <f t="shared" si="39"/>
        <v>0.7219006486814973</v>
      </c>
      <c r="F210" s="238" t="s">
        <v>135</v>
      </c>
      <c r="G210" s="238"/>
      <c r="S210"/>
      <c r="W210" s="19"/>
      <c r="X210" s="19"/>
      <c r="Y210" s="19"/>
      <c r="Z210" s="19"/>
      <c r="AA210" s="19"/>
      <c r="AB210" s="19"/>
      <c r="AE210" s="1"/>
      <c r="AF210" s="1"/>
      <c r="AG210" s="1"/>
      <c r="AH210" s="1"/>
      <c r="AI210" s="1"/>
      <c r="AJ210" s="1"/>
    </row>
    <row r="211" spans="1:36" ht="13.5" thickBot="1">
      <c r="A211" s="116">
        <v>11</v>
      </c>
      <c r="B211" s="194" t="s">
        <v>199</v>
      </c>
      <c r="C211" s="188">
        <v>0.1743</v>
      </c>
      <c r="D211" s="22">
        <f t="shared" si="39"/>
        <v>0.6755281045188218</v>
      </c>
      <c r="F211" s="235" t="s">
        <v>82</v>
      </c>
      <c r="G211" s="236"/>
      <c r="H211" s="237"/>
      <c r="S211"/>
      <c r="W211" s="19"/>
      <c r="X211" s="19"/>
      <c r="Y211" s="19"/>
      <c r="Z211" s="19"/>
      <c r="AA211" s="19"/>
      <c r="AB211" s="19"/>
      <c r="AE211" s="1"/>
      <c r="AF211" s="1"/>
      <c r="AG211" s="1"/>
      <c r="AH211" s="1"/>
      <c r="AI211" s="1"/>
      <c r="AJ211" s="1"/>
    </row>
    <row r="212" spans="1:36" ht="12.75">
      <c r="A212" s="116">
        <v>12</v>
      </c>
      <c r="B212" s="194" t="s">
        <v>161</v>
      </c>
      <c r="C212" s="188">
        <v>0.1829</v>
      </c>
      <c r="D212" s="22">
        <f t="shared" si="39"/>
        <v>0.6584852036727104</v>
      </c>
      <c r="S212"/>
      <c r="W212" s="19"/>
      <c r="X212" s="19"/>
      <c r="Y212" s="19"/>
      <c r="Z212" s="19"/>
      <c r="AA212" s="19"/>
      <c r="AB212" s="19"/>
      <c r="AE212" s="1"/>
      <c r="AF212" s="1"/>
      <c r="AG212" s="1"/>
      <c r="AH212" s="1"/>
      <c r="AI212" s="1"/>
      <c r="AJ212" s="1"/>
    </row>
    <row r="213" spans="1:36" ht="12.75">
      <c r="A213" s="116">
        <v>13</v>
      </c>
      <c r="B213" s="194" t="s">
        <v>155</v>
      </c>
      <c r="C213" s="188">
        <v>0.1881</v>
      </c>
      <c r="D213" s="22">
        <f t="shared" si="39"/>
        <v>0.6481801938587824</v>
      </c>
      <c r="F213" s="5" t="s">
        <v>84</v>
      </c>
      <c r="G213" s="5" t="s">
        <v>85</v>
      </c>
      <c r="H213" s="5" t="s">
        <v>86</v>
      </c>
      <c r="I213" s="138"/>
      <c r="S213"/>
      <c r="W213" s="19"/>
      <c r="X213" s="19"/>
      <c r="Y213" s="19"/>
      <c r="Z213" s="19"/>
      <c r="AA213" s="19"/>
      <c r="AB213" s="19"/>
      <c r="AE213" s="1"/>
      <c r="AF213" s="1"/>
      <c r="AG213" s="1"/>
      <c r="AH213" s="1"/>
      <c r="AI213" s="1"/>
      <c r="AJ213" s="1"/>
    </row>
    <row r="214" spans="1:36" ht="12.75">
      <c r="A214" s="116">
        <v>14</v>
      </c>
      <c r="B214" s="194" t="s">
        <v>198</v>
      </c>
      <c r="C214" s="188">
        <v>0.2024</v>
      </c>
      <c r="D214" s="22">
        <f t="shared" si="39"/>
        <v>0.6198414168704807</v>
      </c>
      <c r="F214" s="184" t="s">
        <v>159</v>
      </c>
      <c r="G214" s="193">
        <v>2.4986</v>
      </c>
      <c r="H214" s="154">
        <f>D278</f>
        <v>2.602852229169817</v>
      </c>
      <c r="I214" s="157"/>
      <c r="J214" s="41"/>
      <c r="S214"/>
      <c r="W214" s="19"/>
      <c r="X214" s="19"/>
      <c r="Y214" s="19"/>
      <c r="Z214" s="19"/>
      <c r="AA214" s="19"/>
      <c r="AB214" s="19"/>
      <c r="AE214" s="1"/>
      <c r="AF214" s="1"/>
      <c r="AG214" s="1"/>
      <c r="AH214" s="1"/>
      <c r="AI214" s="1"/>
      <c r="AJ214" s="1"/>
    </row>
    <row r="215" spans="1:36" ht="12.75">
      <c r="A215" s="116">
        <v>15</v>
      </c>
      <c r="B215" s="194" t="s">
        <v>149</v>
      </c>
      <c r="C215" s="188">
        <v>0.2079</v>
      </c>
      <c r="D215" s="22">
        <f t="shared" si="39"/>
        <v>0.6089418872595955</v>
      </c>
      <c r="F215" s="184" t="s">
        <v>175</v>
      </c>
      <c r="G215" s="193">
        <v>3.41</v>
      </c>
      <c r="H215" s="154">
        <f>D279</f>
        <v>3.9306131090412966</v>
      </c>
      <c r="I215" s="185" t="s">
        <v>87</v>
      </c>
      <c r="J215" s="41"/>
      <c r="S215"/>
      <c r="W215" s="19"/>
      <c r="X215" s="19"/>
      <c r="Y215" s="19"/>
      <c r="Z215" s="19"/>
      <c r="AA215" s="19"/>
      <c r="AB215" s="19"/>
      <c r="AE215" s="1"/>
      <c r="AF215" s="1"/>
      <c r="AG215" s="1"/>
      <c r="AH215" s="1"/>
      <c r="AI215" s="1"/>
      <c r="AJ215" s="1"/>
    </row>
    <row r="216" spans="1:36" ht="12.75">
      <c r="A216" s="116">
        <v>16</v>
      </c>
      <c r="B216" s="194" t="s">
        <v>183</v>
      </c>
      <c r="C216" s="188">
        <v>0.213</v>
      </c>
      <c r="D216" s="22">
        <f t="shared" si="39"/>
        <v>0.59883505071132</v>
      </c>
      <c r="F216" s="184" t="s">
        <v>175</v>
      </c>
      <c r="G216" s="193">
        <v>3.41</v>
      </c>
      <c r="H216" s="154">
        <f>D280</f>
        <v>5.736764252197813</v>
      </c>
      <c r="I216" s="185"/>
      <c r="S216"/>
      <c r="W216" s="19"/>
      <c r="X216" s="19"/>
      <c r="Y216" s="19"/>
      <c r="Z216" s="19"/>
      <c r="AA216" s="19"/>
      <c r="AB216" s="19"/>
      <c r="AE216" s="1"/>
      <c r="AF216" s="1"/>
      <c r="AG216" s="1"/>
      <c r="AH216" s="1"/>
      <c r="AI216" s="1"/>
      <c r="AJ216" s="1"/>
    </row>
    <row r="217" spans="1:36" ht="12.75">
      <c r="A217" s="116">
        <v>17</v>
      </c>
      <c r="B217" s="194" t="s">
        <v>205</v>
      </c>
      <c r="C217" s="188">
        <v>0.2336</v>
      </c>
      <c r="D217" s="22">
        <f t="shared" si="39"/>
        <v>0.5580113579869133</v>
      </c>
      <c r="F217" s="186"/>
      <c r="G217" s="187"/>
      <c r="H217" s="187"/>
      <c r="I217" s="187"/>
      <c r="L217" s="27"/>
      <c r="S217"/>
      <c r="W217" s="19"/>
      <c r="X217" s="19"/>
      <c r="Y217" s="19"/>
      <c r="Z217" s="19"/>
      <c r="AA217" s="19"/>
      <c r="AB217" s="19"/>
      <c r="AE217" s="1"/>
      <c r="AF217" s="1"/>
      <c r="AG217" s="1"/>
      <c r="AH217" s="1"/>
      <c r="AI217" s="1"/>
      <c r="AJ217" s="1"/>
    </row>
    <row r="218" spans="1:36" ht="12.75">
      <c r="A218" s="116">
        <v>18</v>
      </c>
      <c r="B218" s="194" t="s">
        <v>168</v>
      </c>
      <c r="C218" s="188">
        <v>0.235</v>
      </c>
      <c r="D218" s="22">
        <f t="shared" si="39"/>
        <v>0.5552369322677789</v>
      </c>
      <c r="F218" s="186"/>
      <c r="G218" s="187"/>
      <c r="H218" s="187"/>
      <c r="I218" s="187"/>
      <c r="S218"/>
      <c r="W218" s="19"/>
      <c r="X218" s="19"/>
      <c r="Y218" s="19"/>
      <c r="Z218" s="19"/>
      <c r="AA218" s="19"/>
      <c r="AB218" s="19"/>
      <c r="AE218" s="1"/>
      <c r="AF218" s="1"/>
      <c r="AG218" s="1"/>
      <c r="AH218" s="1"/>
      <c r="AI218" s="1"/>
      <c r="AJ218" s="1"/>
    </row>
    <row r="219" spans="1:36" ht="12.75">
      <c r="A219" s="116">
        <v>19</v>
      </c>
      <c r="B219" s="194" t="s">
        <v>146</v>
      </c>
      <c r="C219" s="188">
        <v>0.2362</v>
      </c>
      <c r="D219" s="22">
        <f t="shared" si="39"/>
        <v>0.5528588530799494</v>
      </c>
      <c r="F219" s="97"/>
      <c r="G219" s="155"/>
      <c r="H219" s="156"/>
      <c r="I219" s="156"/>
      <c r="S219"/>
      <c r="W219" s="19"/>
      <c r="X219" s="19"/>
      <c r="Y219" s="19"/>
      <c r="Z219" s="19"/>
      <c r="AA219" s="19"/>
      <c r="AB219" s="19"/>
      <c r="AE219" s="1"/>
      <c r="AF219" s="1"/>
      <c r="AG219" s="1"/>
      <c r="AH219" s="1"/>
      <c r="AI219" s="1"/>
      <c r="AJ219" s="1"/>
    </row>
    <row r="220" spans="1:36" ht="12.75">
      <c r="A220" s="116">
        <v>20</v>
      </c>
      <c r="B220" s="194" t="s">
        <v>172</v>
      </c>
      <c r="C220" s="188">
        <v>0.2425</v>
      </c>
      <c r="D220" s="22">
        <f t="shared" si="39"/>
        <v>0.5403739373438444</v>
      </c>
      <c r="S220"/>
      <c r="W220" s="19"/>
      <c r="X220" s="19"/>
      <c r="Y220" s="19"/>
      <c r="Z220" s="19"/>
      <c r="AA220" s="19"/>
      <c r="AB220" s="19"/>
      <c r="AE220" s="1"/>
      <c r="AF220" s="1"/>
      <c r="AG220" s="1"/>
      <c r="AH220" s="1"/>
      <c r="AI220" s="1"/>
      <c r="AJ220" s="1"/>
    </row>
    <row r="221" spans="1:36" ht="12.75">
      <c r="A221" s="116">
        <v>21</v>
      </c>
      <c r="B221" s="194" t="s">
        <v>144</v>
      </c>
      <c r="C221" s="188">
        <v>0.2614</v>
      </c>
      <c r="D221" s="22">
        <f t="shared" si="39"/>
        <v>0.5029191901355295</v>
      </c>
      <c r="F221" s="49"/>
      <c r="G221" s="124"/>
      <c r="H221" s="64"/>
      <c r="I221" s="64"/>
      <c r="J221" s="121"/>
      <c r="K221" s="122"/>
      <c r="L221" s="123"/>
      <c r="S221"/>
      <c r="W221" s="19"/>
      <c r="X221" s="19"/>
      <c r="Y221" s="19"/>
      <c r="Z221" s="19"/>
      <c r="AA221" s="19"/>
      <c r="AB221" s="19"/>
      <c r="AE221" s="1"/>
      <c r="AF221" s="1"/>
      <c r="AG221" s="1"/>
      <c r="AH221" s="1"/>
      <c r="AI221" s="1"/>
      <c r="AJ221" s="1"/>
    </row>
    <row r="222" spans="1:36" ht="12.75">
      <c r="A222" s="116">
        <v>22</v>
      </c>
      <c r="B222" s="194" t="s">
        <v>165</v>
      </c>
      <c r="C222" s="188">
        <v>0.2671</v>
      </c>
      <c r="D222" s="22">
        <f t="shared" si="39"/>
        <v>0.49162331399333936</v>
      </c>
      <c r="F222" s="49"/>
      <c r="G222" s="124"/>
      <c r="H222" s="64"/>
      <c r="I222" s="64"/>
      <c r="J222" s="121"/>
      <c r="K222" s="122"/>
      <c r="L222" s="123"/>
      <c r="S222"/>
      <c r="W222" s="19"/>
      <c r="X222" s="19"/>
      <c r="Y222" s="19"/>
      <c r="Z222" s="19"/>
      <c r="AA222" s="19"/>
      <c r="AB222" s="19"/>
      <c r="AE222" s="1"/>
      <c r="AF222" s="1"/>
      <c r="AG222" s="1"/>
      <c r="AH222" s="1"/>
      <c r="AI222" s="1"/>
      <c r="AJ222" s="1"/>
    </row>
    <row r="223" spans="1:36" ht="12.75">
      <c r="A223" s="116">
        <v>23</v>
      </c>
      <c r="B223" s="194" t="s">
        <v>170</v>
      </c>
      <c r="C223" s="188">
        <v>0.2686</v>
      </c>
      <c r="D223" s="22">
        <f t="shared" si="39"/>
        <v>0.48865071500855245</v>
      </c>
      <c r="F223" s="49"/>
      <c r="G223" s="124"/>
      <c r="H223" s="64"/>
      <c r="I223" s="64"/>
      <c r="J223" s="121"/>
      <c r="K223" s="122"/>
      <c r="L223" s="123"/>
      <c r="S223"/>
      <c r="W223" s="19"/>
      <c r="X223" s="19"/>
      <c r="Y223" s="19"/>
      <c r="Z223" s="19"/>
      <c r="AA223" s="19"/>
      <c r="AB223" s="19"/>
      <c r="AE223" s="1"/>
      <c r="AF223" s="1"/>
      <c r="AG223" s="1"/>
      <c r="AH223" s="1"/>
      <c r="AI223" s="1"/>
      <c r="AJ223" s="1"/>
    </row>
    <row r="224" spans="1:36" ht="12.75">
      <c r="A224" s="116">
        <v>24</v>
      </c>
      <c r="B224" s="194" t="s">
        <v>191</v>
      </c>
      <c r="C224" s="188">
        <v>0.2732</v>
      </c>
      <c r="D224" s="22">
        <f t="shared" si="39"/>
        <v>0.4795347447885393</v>
      </c>
      <c r="F224" s="15"/>
      <c r="G224" s="15"/>
      <c r="H224" s="15"/>
      <c r="I224" s="15"/>
      <c r="J224" s="121"/>
      <c r="K224" s="122"/>
      <c r="L224" s="123"/>
      <c r="S224"/>
      <c r="W224" s="19"/>
      <c r="X224" s="19"/>
      <c r="Y224" s="19"/>
      <c r="Z224" s="19"/>
      <c r="AA224" s="19"/>
      <c r="AB224" s="19"/>
      <c r="AE224" s="1"/>
      <c r="AF224" s="1"/>
      <c r="AG224" s="1"/>
      <c r="AH224" s="1"/>
      <c r="AI224" s="1"/>
      <c r="AJ224" s="1"/>
    </row>
    <row r="225" spans="1:36" ht="12.75">
      <c r="A225" s="116">
        <v>25</v>
      </c>
      <c r="B225" s="194" t="s">
        <v>181</v>
      </c>
      <c r="C225" s="188">
        <v>0.3</v>
      </c>
      <c r="D225" s="22">
        <f t="shared" si="39"/>
        <v>0.42642430959368016</v>
      </c>
      <c r="J225" s="121"/>
      <c r="K225" s="122"/>
      <c r="L225" s="123"/>
      <c r="S225"/>
      <c r="W225" s="19"/>
      <c r="X225" s="19"/>
      <c r="Y225" s="19"/>
      <c r="Z225" s="19"/>
      <c r="AA225" s="19"/>
      <c r="AB225" s="19"/>
      <c r="AE225" s="1"/>
      <c r="AF225" s="1"/>
      <c r="AG225" s="1"/>
      <c r="AH225" s="1"/>
      <c r="AI225" s="1"/>
      <c r="AJ225" s="1"/>
    </row>
    <row r="226" spans="1:36" ht="12.75">
      <c r="A226" s="116">
        <v>26</v>
      </c>
      <c r="B226" s="194" t="s">
        <v>209</v>
      </c>
      <c r="C226" s="188">
        <v>0.3167</v>
      </c>
      <c r="D226" s="22">
        <f t="shared" si="39"/>
        <v>0.3933293742297194</v>
      </c>
      <c r="K226" s="15"/>
      <c r="L226" s="15"/>
      <c r="S226"/>
      <c r="W226" s="19"/>
      <c r="X226" s="19"/>
      <c r="Y226" s="19"/>
      <c r="Z226" s="19"/>
      <c r="AA226" s="19"/>
      <c r="AB226" s="19"/>
      <c r="AE226" s="1"/>
      <c r="AF226" s="1"/>
      <c r="AG226" s="1"/>
      <c r="AH226" s="1"/>
      <c r="AI226" s="1"/>
      <c r="AJ226" s="1"/>
    </row>
    <row r="227" spans="1:36" ht="12.75">
      <c r="A227" s="116">
        <v>27</v>
      </c>
      <c r="B227" s="194" t="s">
        <v>184</v>
      </c>
      <c r="C227" s="188">
        <v>0.319</v>
      </c>
      <c r="D227" s="22">
        <f t="shared" si="39"/>
        <v>0.3887713891197128</v>
      </c>
      <c r="S227"/>
      <c r="W227" s="19"/>
      <c r="X227" s="19"/>
      <c r="Y227" s="19"/>
      <c r="Z227" s="19"/>
      <c r="AA227" s="19"/>
      <c r="AB227" s="19"/>
      <c r="AE227" s="1"/>
      <c r="AF227" s="1"/>
      <c r="AG227" s="1"/>
      <c r="AH227" s="1"/>
      <c r="AI227" s="1"/>
      <c r="AJ227" s="1"/>
    </row>
    <row r="228" spans="1:36" ht="12.75">
      <c r="A228" s="116">
        <v>28</v>
      </c>
      <c r="B228" s="194" t="s">
        <v>212</v>
      </c>
      <c r="C228" s="188">
        <v>0.3229</v>
      </c>
      <c r="D228" s="22">
        <f t="shared" si="39"/>
        <v>0.3810426317592669</v>
      </c>
      <c r="S228"/>
      <c r="W228" s="19"/>
      <c r="X228" s="19"/>
      <c r="Y228" s="19"/>
      <c r="Z228" s="19"/>
      <c r="AA228" s="19"/>
      <c r="AB228" s="19"/>
      <c r="AE228" s="1"/>
      <c r="AF228" s="1"/>
      <c r="AG228" s="1"/>
      <c r="AH228" s="1"/>
      <c r="AI228" s="1"/>
      <c r="AJ228" s="1"/>
    </row>
    <row r="229" spans="1:36" ht="12.75">
      <c r="A229" s="116">
        <v>29</v>
      </c>
      <c r="B229" s="194" t="s">
        <v>203</v>
      </c>
      <c r="C229" s="188">
        <v>0.3286</v>
      </c>
      <c r="D229" s="22">
        <f t="shared" si="39"/>
        <v>0.3697467556170767</v>
      </c>
      <c r="S229"/>
      <c r="W229" s="19"/>
      <c r="X229" s="19"/>
      <c r="Y229" s="19"/>
      <c r="Z229" s="19"/>
      <c r="AA229" s="19"/>
      <c r="AB229" s="19"/>
      <c r="AE229" s="1"/>
      <c r="AF229" s="1"/>
      <c r="AG229" s="1"/>
      <c r="AH229" s="1"/>
      <c r="AI229" s="1"/>
      <c r="AJ229" s="1"/>
    </row>
    <row r="230" spans="1:36" ht="12.75">
      <c r="A230" s="116">
        <v>30</v>
      </c>
      <c r="B230" s="194" t="s">
        <v>180</v>
      </c>
      <c r="C230" s="188">
        <v>0.3333</v>
      </c>
      <c r="D230" s="22">
        <f t="shared" si="39"/>
        <v>0.36043261213141115</v>
      </c>
      <c r="S230"/>
      <c r="W230" s="19"/>
      <c r="X230" s="19"/>
      <c r="Y230" s="19"/>
      <c r="Z230" s="19"/>
      <c r="AA230" s="19"/>
      <c r="AB230" s="19"/>
      <c r="AE230" s="1"/>
      <c r="AF230" s="1"/>
      <c r="AG230" s="1"/>
      <c r="AH230" s="1"/>
      <c r="AI230" s="1"/>
      <c r="AJ230" s="1"/>
    </row>
    <row r="231" spans="1:36" ht="12.75">
      <c r="A231" s="116">
        <v>31</v>
      </c>
      <c r="B231" s="194" t="s">
        <v>147</v>
      </c>
      <c r="C231" s="188">
        <v>0.3455</v>
      </c>
      <c r="D231" s="22">
        <f t="shared" si="39"/>
        <v>0.3362554737218111</v>
      </c>
      <c r="S231"/>
      <c r="W231" s="19"/>
      <c r="X231" s="19"/>
      <c r="Y231" s="19"/>
      <c r="Z231" s="19"/>
      <c r="AA231" s="19"/>
      <c r="AB231" s="19"/>
      <c r="AE231" s="1"/>
      <c r="AF231" s="1"/>
      <c r="AG231" s="1"/>
      <c r="AH231" s="1"/>
      <c r="AI231" s="1"/>
      <c r="AJ231" s="1"/>
    </row>
    <row r="232" spans="1:36" ht="12.75">
      <c r="A232" s="116">
        <v>32</v>
      </c>
      <c r="B232" s="194" t="s">
        <v>153</v>
      </c>
      <c r="C232" s="188">
        <v>0.3476</v>
      </c>
      <c r="D232" s="22">
        <f t="shared" si="39"/>
        <v>0.33209383514310936</v>
      </c>
      <c r="S232"/>
      <c r="W232" s="19"/>
      <c r="X232" s="19"/>
      <c r="Y232" s="19"/>
      <c r="Z232" s="19"/>
      <c r="AA232" s="19"/>
      <c r="AB232" s="19"/>
      <c r="AE232" s="1"/>
      <c r="AF232" s="1"/>
      <c r="AG232" s="1"/>
      <c r="AH232" s="1"/>
      <c r="AI232" s="1"/>
      <c r="AJ232" s="1"/>
    </row>
    <row r="233" spans="1:36" ht="12.75">
      <c r="A233" s="116">
        <v>33</v>
      </c>
      <c r="B233" s="194" t="s">
        <v>177</v>
      </c>
      <c r="C233" s="188">
        <v>0.349</v>
      </c>
      <c r="D233" s="22">
        <f t="shared" si="39"/>
        <v>0.32931940942397503</v>
      </c>
      <c r="S233"/>
      <c r="W233" s="19"/>
      <c r="X233" s="19"/>
      <c r="Y233" s="19"/>
      <c r="Z233" s="19"/>
      <c r="AA233" s="19"/>
      <c r="AB233" s="19"/>
      <c r="AE233" s="1"/>
      <c r="AF233" s="1"/>
      <c r="AG233" s="1"/>
      <c r="AH233" s="1"/>
      <c r="AI233" s="1"/>
      <c r="AJ233" s="1"/>
    </row>
    <row r="234" spans="1:36" ht="12.75">
      <c r="A234" s="116">
        <v>34</v>
      </c>
      <c r="B234" s="194" t="s">
        <v>164</v>
      </c>
      <c r="C234" s="188">
        <v>0.3596</v>
      </c>
      <c r="D234" s="22">
        <f t="shared" si="39"/>
        <v>0.3083130432648143</v>
      </c>
      <c r="S234"/>
      <c r="W234" s="19"/>
      <c r="X234" s="19"/>
      <c r="Y234" s="19"/>
      <c r="Z234" s="19"/>
      <c r="AA234" s="19"/>
      <c r="AB234" s="19"/>
      <c r="AE234" s="1"/>
      <c r="AF234" s="1"/>
      <c r="AG234" s="1"/>
      <c r="AH234" s="1"/>
      <c r="AI234" s="1"/>
      <c r="AJ234" s="1"/>
    </row>
    <row r="235" spans="1:36" ht="12.75">
      <c r="A235" s="116">
        <v>35</v>
      </c>
      <c r="B235" s="194" t="s">
        <v>186</v>
      </c>
      <c r="C235" s="188">
        <v>0.3676</v>
      </c>
      <c r="D235" s="22">
        <f t="shared" si="39"/>
        <v>0.2924591820126175</v>
      </c>
      <c r="S235"/>
      <c r="W235" s="19"/>
      <c r="X235" s="19"/>
      <c r="Y235" s="19"/>
      <c r="Z235" s="19"/>
      <c r="AA235" s="19"/>
      <c r="AB235" s="19"/>
      <c r="AE235" s="1"/>
      <c r="AF235" s="1"/>
      <c r="AG235" s="1"/>
      <c r="AH235" s="1"/>
      <c r="AI235" s="1"/>
      <c r="AJ235" s="1"/>
    </row>
    <row r="236" spans="1:36" ht="12.75">
      <c r="A236" s="116">
        <v>36</v>
      </c>
      <c r="B236" s="194" t="s">
        <v>171</v>
      </c>
      <c r="C236" s="188">
        <v>0.3702</v>
      </c>
      <c r="D236" s="22">
        <f t="shared" si="39"/>
        <v>0.2873066771056536</v>
      </c>
      <c r="S236"/>
      <c r="W236" s="19"/>
      <c r="X236" s="19"/>
      <c r="Y236" s="19"/>
      <c r="Z236" s="19"/>
      <c r="AA236" s="19"/>
      <c r="AB236" s="19"/>
      <c r="AE236" s="1"/>
      <c r="AF236" s="1"/>
      <c r="AG236" s="1"/>
      <c r="AH236" s="1"/>
      <c r="AI236" s="1"/>
      <c r="AJ236" s="1"/>
    </row>
    <row r="237" spans="1:36" ht="12.75">
      <c r="A237" s="116">
        <v>37</v>
      </c>
      <c r="B237" s="194" t="s">
        <v>201</v>
      </c>
      <c r="C237" s="188">
        <v>0.3743</v>
      </c>
      <c r="D237" s="22">
        <f t="shared" si="39"/>
        <v>0.27918157321390263</v>
      </c>
      <c r="S237"/>
      <c r="W237" s="19"/>
      <c r="X237" s="19"/>
      <c r="Y237" s="19"/>
      <c r="Z237" s="19"/>
      <c r="AA237" s="19"/>
      <c r="AB237" s="19"/>
      <c r="AE237" s="1"/>
      <c r="AF237" s="1"/>
      <c r="AG237" s="1"/>
      <c r="AH237" s="1"/>
      <c r="AI237" s="1"/>
      <c r="AJ237" s="1"/>
    </row>
    <row r="238" spans="1:36" ht="12.75">
      <c r="A238" s="116">
        <v>38</v>
      </c>
      <c r="B238" s="194" t="s">
        <v>179</v>
      </c>
      <c r="C238" s="188">
        <v>0.3814</v>
      </c>
      <c r="D238" s="22">
        <f t="shared" si="39"/>
        <v>0.265111271352578</v>
      </c>
      <c r="S238"/>
      <c r="W238" s="19"/>
      <c r="X238" s="19"/>
      <c r="Y238" s="19"/>
      <c r="Z238" s="19"/>
      <c r="AA238" s="19"/>
      <c r="AB238" s="19"/>
      <c r="AE238" s="1"/>
      <c r="AF238" s="1"/>
      <c r="AG238" s="1"/>
      <c r="AH238" s="1"/>
      <c r="AI238" s="1"/>
      <c r="AJ238" s="1"/>
    </row>
    <row r="239" spans="1:36" ht="12.75">
      <c r="A239" s="116">
        <v>39</v>
      </c>
      <c r="B239" s="194" t="s">
        <v>217</v>
      </c>
      <c r="C239" s="188">
        <v>0.3845</v>
      </c>
      <c r="D239" s="22">
        <f t="shared" si="39"/>
        <v>0.25896790011735177</v>
      </c>
      <c r="S239"/>
      <c r="W239" s="19"/>
      <c r="X239" s="19"/>
      <c r="Y239" s="19"/>
      <c r="Z239" s="19"/>
      <c r="AA239" s="19"/>
      <c r="AB239" s="19"/>
      <c r="AE239" s="1"/>
      <c r="AF239" s="1"/>
      <c r="AG239" s="1"/>
      <c r="AH239" s="1"/>
      <c r="AI239" s="1"/>
      <c r="AJ239" s="1"/>
    </row>
    <row r="240" spans="1:36" ht="12.75">
      <c r="A240" s="116">
        <v>40</v>
      </c>
      <c r="B240" s="194" t="s">
        <v>196</v>
      </c>
      <c r="C240" s="188">
        <v>0.4043</v>
      </c>
      <c r="D240" s="22">
        <f t="shared" si="39"/>
        <v>0.21972959351816482</v>
      </c>
      <c r="S240"/>
      <c r="W240" s="19"/>
      <c r="X240" s="19"/>
      <c r="Y240" s="19"/>
      <c r="Z240" s="19"/>
      <c r="AA240" s="19"/>
      <c r="AB240" s="19"/>
      <c r="AE240" s="1"/>
      <c r="AF240" s="1"/>
      <c r="AG240" s="1"/>
      <c r="AH240" s="1"/>
      <c r="AI240" s="1"/>
      <c r="AJ240" s="1"/>
    </row>
    <row r="241" spans="1:36" ht="12.75">
      <c r="A241" s="116">
        <v>41</v>
      </c>
      <c r="B241" s="194" t="s">
        <v>188</v>
      </c>
      <c r="C241" s="188">
        <v>0.4103</v>
      </c>
      <c r="D241" s="22">
        <f t="shared" si="39"/>
        <v>0.20783919757901725</v>
      </c>
      <c r="S241"/>
      <c r="W241" s="19"/>
      <c r="X241" s="19"/>
      <c r="Y241" s="19"/>
      <c r="Z241" s="19"/>
      <c r="AA241" s="19"/>
      <c r="AB241" s="19"/>
      <c r="AE241" s="1"/>
      <c r="AF241" s="1"/>
      <c r="AG241" s="1"/>
      <c r="AH241" s="1"/>
      <c r="AI241" s="1"/>
      <c r="AJ241" s="1"/>
    </row>
    <row r="242" spans="1:36" ht="12.75">
      <c r="A242" s="116">
        <v>42</v>
      </c>
      <c r="B242" s="194" t="s">
        <v>174</v>
      </c>
      <c r="C242" s="188">
        <v>0.4143</v>
      </c>
      <c r="D242" s="22">
        <f t="shared" si="39"/>
        <v>0.19991226695291886</v>
      </c>
      <c r="S242"/>
      <c r="W242" s="19"/>
      <c r="X242" s="19"/>
      <c r="Y242" s="19"/>
      <c r="Z242" s="19"/>
      <c r="AA242" s="19"/>
      <c r="AB242" s="19"/>
      <c r="AE242" s="1"/>
      <c r="AF242" s="1"/>
      <c r="AG242" s="1"/>
      <c r="AH242" s="1"/>
      <c r="AI242" s="1"/>
      <c r="AJ242" s="1"/>
    </row>
    <row r="243" spans="1:36" ht="12.75">
      <c r="A243" s="116">
        <v>43</v>
      </c>
      <c r="B243" s="194" t="s">
        <v>197</v>
      </c>
      <c r="C243" s="188">
        <v>0.4186</v>
      </c>
      <c r="D243" s="22">
        <f t="shared" si="39"/>
        <v>0.19139081652986303</v>
      </c>
      <c r="S243"/>
      <c r="W243" s="19"/>
      <c r="X243" s="19"/>
      <c r="Y243" s="19"/>
      <c r="Z243" s="19"/>
      <c r="AA243" s="19"/>
      <c r="AB243" s="19"/>
      <c r="AE243" s="1"/>
      <c r="AF243" s="1"/>
      <c r="AG243" s="1"/>
      <c r="AH243" s="1"/>
      <c r="AI243" s="1"/>
      <c r="AJ243" s="1"/>
    </row>
    <row r="244" spans="1:36" ht="12.75">
      <c r="A244" s="116">
        <v>44</v>
      </c>
      <c r="B244" s="194" t="s">
        <v>158</v>
      </c>
      <c r="C244" s="188">
        <v>0.4195</v>
      </c>
      <c r="D244" s="22">
        <f t="shared" si="39"/>
        <v>0.189607257138991</v>
      </c>
      <c r="S244"/>
      <c r="W244" s="19"/>
      <c r="X244" s="19"/>
      <c r="Y244" s="19"/>
      <c r="Z244" s="19"/>
      <c r="AA244" s="19"/>
      <c r="AB244" s="19"/>
      <c r="AE244" s="1"/>
      <c r="AF244" s="1"/>
      <c r="AG244" s="1"/>
      <c r="AH244" s="1"/>
      <c r="AI244" s="1"/>
      <c r="AJ244" s="1"/>
    </row>
    <row r="245" spans="1:36" ht="12.75">
      <c r="A245" s="116">
        <v>45</v>
      </c>
      <c r="B245" s="194" t="s">
        <v>169</v>
      </c>
      <c r="C245" s="188">
        <v>0.4195</v>
      </c>
      <c r="D245" s="22">
        <f t="shared" si="39"/>
        <v>0.189607257138991</v>
      </c>
      <c r="S245"/>
      <c r="W245" s="19"/>
      <c r="X245" s="19"/>
      <c r="Y245" s="19"/>
      <c r="Z245" s="19"/>
      <c r="AA245" s="19"/>
      <c r="AB245" s="19"/>
      <c r="AE245" s="1"/>
      <c r="AF245" s="1"/>
      <c r="AG245" s="1"/>
      <c r="AH245" s="1"/>
      <c r="AI245" s="1"/>
      <c r="AJ245" s="1"/>
    </row>
    <row r="246" spans="1:36" ht="12.75">
      <c r="A246" s="116">
        <v>46</v>
      </c>
      <c r="B246" s="194" t="s">
        <v>141</v>
      </c>
      <c r="C246" s="188">
        <v>0.4205</v>
      </c>
      <c r="D246" s="22">
        <f t="shared" si="39"/>
        <v>0.1876255244824664</v>
      </c>
      <c r="S246"/>
      <c r="W246" s="19"/>
      <c r="X246" s="19"/>
      <c r="Y246" s="19"/>
      <c r="Z246" s="19"/>
      <c r="AA246" s="19"/>
      <c r="AB246" s="19"/>
      <c r="AE246" s="1"/>
      <c r="AF246" s="1"/>
      <c r="AG246" s="1"/>
      <c r="AH246" s="1"/>
      <c r="AI246" s="1"/>
      <c r="AJ246" s="1"/>
    </row>
    <row r="247" spans="1:36" ht="12.75">
      <c r="A247" s="116">
        <v>47</v>
      </c>
      <c r="B247" s="194" t="s">
        <v>207</v>
      </c>
      <c r="C247" s="188">
        <v>0.4293</v>
      </c>
      <c r="D247" s="22">
        <f t="shared" si="39"/>
        <v>0.17018627710504988</v>
      </c>
      <c r="S247"/>
      <c r="W247" s="19"/>
      <c r="X247" s="19"/>
      <c r="Y247" s="19"/>
      <c r="Z247" s="19"/>
      <c r="AA247" s="19"/>
      <c r="AB247" s="19"/>
      <c r="AE247" s="1"/>
      <c r="AF247" s="1"/>
      <c r="AG247" s="1"/>
      <c r="AH247" s="1"/>
      <c r="AI247" s="1"/>
      <c r="AJ247" s="1"/>
    </row>
    <row r="248" spans="1:36" ht="12.75">
      <c r="A248" s="116">
        <v>48</v>
      </c>
      <c r="B248" s="194" t="s">
        <v>151</v>
      </c>
      <c r="C248" s="188">
        <v>0.4505</v>
      </c>
      <c r="D248" s="22">
        <f t="shared" si="39"/>
        <v>0.12817354478672846</v>
      </c>
      <c r="S248"/>
      <c r="W248" s="19"/>
      <c r="X248" s="19"/>
      <c r="Y248" s="19"/>
      <c r="Z248" s="19"/>
      <c r="AA248" s="19"/>
      <c r="AB248" s="19"/>
      <c r="AE248" s="1"/>
      <c r="AF248" s="1"/>
      <c r="AG248" s="1"/>
      <c r="AH248" s="1"/>
      <c r="AI248" s="1"/>
      <c r="AJ248" s="1"/>
    </row>
    <row r="249" spans="1:36" ht="12.75">
      <c r="A249" s="116">
        <v>49</v>
      </c>
      <c r="B249" s="194" t="s">
        <v>166</v>
      </c>
      <c r="C249" s="188">
        <v>0.4552</v>
      </c>
      <c r="D249" s="22">
        <f t="shared" si="39"/>
        <v>0.1188594013010629</v>
      </c>
      <c r="S249"/>
      <c r="W249" s="19"/>
      <c r="X249" s="19"/>
      <c r="Y249" s="19"/>
      <c r="Z249" s="19"/>
      <c r="AA249" s="19"/>
      <c r="AB249" s="19"/>
      <c r="AE249" s="1"/>
      <c r="AF249" s="1"/>
      <c r="AG249" s="1"/>
      <c r="AH249" s="1"/>
      <c r="AI249" s="1"/>
      <c r="AJ249" s="1"/>
    </row>
    <row r="250" spans="1:36" ht="12.75">
      <c r="A250" s="116">
        <v>50</v>
      </c>
      <c r="B250" s="194" t="s">
        <v>142</v>
      </c>
      <c r="C250" s="188">
        <v>0.4614</v>
      </c>
      <c r="D250" s="22">
        <f t="shared" si="39"/>
        <v>0.10657265883061044</v>
      </c>
      <c r="S250"/>
      <c r="W250" s="19"/>
      <c r="X250" s="19"/>
      <c r="Y250" s="19"/>
      <c r="Z250" s="19"/>
      <c r="AA250" s="19"/>
      <c r="AB250" s="19"/>
      <c r="AE250" s="1"/>
      <c r="AF250" s="1"/>
      <c r="AG250" s="1"/>
      <c r="AH250" s="1"/>
      <c r="AI250" s="1"/>
      <c r="AJ250" s="1"/>
    </row>
    <row r="251" spans="1:36" ht="12.75">
      <c r="A251" s="116">
        <v>51</v>
      </c>
      <c r="B251" s="194" t="s">
        <v>189</v>
      </c>
      <c r="C251" s="188">
        <v>0.4736</v>
      </c>
      <c r="D251" s="22">
        <f t="shared" si="39"/>
        <v>0.08239552042101028</v>
      </c>
      <c r="S251"/>
      <c r="W251" s="19"/>
      <c r="X251" s="19"/>
      <c r="Y251" s="19"/>
      <c r="Z251" s="19"/>
      <c r="AA251" s="19"/>
      <c r="AB251" s="19"/>
      <c r="AE251" s="1"/>
      <c r="AF251" s="1"/>
      <c r="AG251" s="1"/>
      <c r="AH251" s="1"/>
      <c r="AI251" s="1"/>
      <c r="AJ251" s="1"/>
    </row>
    <row r="252" spans="1:36" ht="12.75">
      <c r="A252" s="116">
        <v>52</v>
      </c>
      <c r="B252" s="194" t="s">
        <v>193</v>
      </c>
      <c r="C252" s="188">
        <v>0.4829</v>
      </c>
      <c r="D252" s="22">
        <f t="shared" si="39"/>
        <v>0.06396540671533159</v>
      </c>
      <c r="S252"/>
      <c r="W252" s="19"/>
      <c r="X252" s="19"/>
      <c r="Y252" s="19"/>
      <c r="Z252" s="19"/>
      <c r="AA252" s="19"/>
      <c r="AB252" s="19"/>
      <c r="AE252" s="1"/>
      <c r="AF252" s="1"/>
      <c r="AG252" s="1"/>
      <c r="AH252" s="1"/>
      <c r="AI252" s="1"/>
      <c r="AJ252" s="1"/>
    </row>
    <row r="253" spans="1:36" ht="12.75">
      <c r="A253" s="116">
        <v>53</v>
      </c>
      <c r="B253" s="194" t="s">
        <v>182</v>
      </c>
      <c r="C253" s="188">
        <v>0.4881</v>
      </c>
      <c r="D253" s="22">
        <f t="shared" si="39"/>
        <v>0.05366039690140372</v>
      </c>
      <c r="S253"/>
      <c r="W253" s="19"/>
      <c r="X253" s="19"/>
      <c r="Y253" s="19"/>
      <c r="Z253" s="19"/>
      <c r="AA253" s="19"/>
      <c r="AB253" s="19"/>
      <c r="AE253" s="1"/>
      <c r="AF253" s="1"/>
      <c r="AG253" s="1"/>
      <c r="AH253" s="1"/>
      <c r="AI253" s="1"/>
      <c r="AJ253" s="1"/>
    </row>
    <row r="254" spans="1:36" ht="12.75">
      <c r="A254" s="116">
        <v>54</v>
      </c>
      <c r="B254" s="194" t="s">
        <v>145</v>
      </c>
      <c r="C254" s="188">
        <v>0.4893</v>
      </c>
      <c r="D254" s="22">
        <f t="shared" si="39"/>
        <v>0.05128231771357414</v>
      </c>
      <c r="S254"/>
      <c r="W254" s="19"/>
      <c r="X254" s="19"/>
      <c r="Y254" s="19"/>
      <c r="Z254" s="19"/>
      <c r="AA254" s="19"/>
      <c r="AB254" s="19"/>
      <c r="AE254" s="1"/>
      <c r="AF254" s="1"/>
      <c r="AG254" s="1"/>
      <c r="AH254" s="1"/>
      <c r="AI254" s="1"/>
      <c r="AJ254" s="1"/>
    </row>
    <row r="255" spans="1:36" ht="12.75">
      <c r="A255" s="116">
        <v>55</v>
      </c>
      <c r="B255" s="194" t="s">
        <v>156</v>
      </c>
      <c r="C255" s="188">
        <v>0.49</v>
      </c>
      <c r="D255" s="22">
        <f t="shared" si="39"/>
        <v>0.049895104854006965</v>
      </c>
      <c r="S255"/>
      <c r="W255" s="19"/>
      <c r="X255" s="19"/>
      <c r="Y255" s="19"/>
      <c r="Z255" s="19"/>
      <c r="AA255" s="19"/>
      <c r="AB255" s="19"/>
      <c r="AE255" s="1"/>
      <c r="AF255" s="1"/>
      <c r="AG255" s="1"/>
      <c r="AH255" s="1"/>
      <c r="AI255" s="1"/>
      <c r="AJ255" s="1"/>
    </row>
    <row r="256" spans="1:36" ht="12.75">
      <c r="A256" s="116">
        <v>56</v>
      </c>
      <c r="B256" s="194" t="s">
        <v>216</v>
      </c>
      <c r="C256" s="188">
        <v>0.4938</v>
      </c>
      <c r="D256" s="22">
        <f t="shared" si="39"/>
        <v>0.04236452075921345</v>
      </c>
      <c r="S256"/>
      <c r="W256" s="19"/>
      <c r="X256" s="19"/>
      <c r="Y256" s="19"/>
      <c r="Z256" s="19"/>
      <c r="AA256" s="19"/>
      <c r="AB256" s="19"/>
      <c r="AE256" s="1"/>
      <c r="AF256" s="1"/>
      <c r="AG256" s="1"/>
      <c r="AH256" s="1"/>
      <c r="AI256" s="1"/>
      <c r="AJ256" s="1"/>
    </row>
    <row r="257" spans="1:36" ht="12.75">
      <c r="A257" s="116">
        <v>57</v>
      </c>
      <c r="B257" s="194" t="s">
        <v>204</v>
      </c>
      <c r="C257" s="188">
        <v>0.5005</v>
      </c>
      <c r="D257" s="22">
        <f t="shared" si="39"/>
        <v>0.029086911960498802</v>
      </c>
      <c r="S257"/>
      <c r="W257" s="19"/>
      <c r="X257" s="19"/>
      <c r="Y257" s="19"/>
      <c r="Z257" s="19"/>
      <c r="AA257" s="19"/>
      <c r="AB257" s="19"/>
      <c r="AE257" s="1"/>
      <c r="AF257" s="1"/>
      <c r="AG257" s="1"/>
      <c r="AH257" s="1"/>
      <c r="AI257" s="1"/>
      <c r="AJ257" s="1"/>
    </row>
    <row r="258" spans="1:36" ht="12.75">
      <c r="A258" s="116">
        <v>58</v>
      </c>
      <c r="B258" s="194" t="s">
        <v>208</v>
      </c>
      <c r="C258" s="188">
        <v>0.5043</v>
      </c>
      <c r="D258" s="22">
        <f t="shared" si="39"/>
        <v>0.02155632786570529</v>
      </c>
      <c r="S258"/>
      <c r="W258" s="19"/>
      <c r="X258" s="19"/>
      <c r="Y258" s="19"/>
      <c r="Z258" s="19"/>
      <c r="AA258" s="19"/>
      <c r="AB258" s="19"/>
      <c r="AE258" s="1"/>
      <c r="AF258" s="1"/>
      <c r="AG258" s="1"/>
      <c r="AH258" s="1"/>
      <c r="AI258" s="1"/>
      <c r="AJ258" s="1"/>
    </row>
    <row r="259" spans="1:36" ht="12.75">
      <c r="A259" s="116">
        <v>59</v>
      </c>
      <c r="B259" s="194" t="s">
        <v>200</v>
      </c>
      <c r="C259" s="188">
        <v>0.5157</v>
      </c>
      <c r="D259" s="22">
        <f>-(($K$188-C259)/$K$190)</f>
        <v>0.001035424418675257</v>
      </c>
      <c r="S259"/>
      <c r="W259" s="19"/>
      <c r="X259" s="19"/>
      <c r="Y259" s="19"/>
      <c r="Z259" s="19"/>
      <c r="AA259" s="19"/>
      <c r="AB259" s="19"/>
      <c r="AE259" s="1"/>
      <c r="AF259" s="1"/>
      <c r="AG259" s="1"/>
      <c r="AH259" s="1"/>
      <c r="AI259" s="1"/>
      <c r="AJ259" s="1"/>
    </row>
    <row r="260" spans="1:36" ht="12.75">
      <c r="A260" s="116">
        <v>60</v>
      </c>
      <c r="B260" s="194" t="s">
        <v>194</v>
      </c>
      <c r="C260" s="188">
        <v>0.5529</v>
      </c>
      <c r="D260" s="22">
        <f aca="true" t="shared" si="40" ref="D260:D280">-(($K$188-C260)/$K$190)</f>
        <v>0.07475587924139003</v>
      </c>
      <c r="S260"/>
      <c r="W260" s="19"/>
      <c r="X260" s="19"/>
      <c r="Y260" s="19"/>
      <c r="Z260" s="19"/>
      <c r="AA260" s="19"/>
      <c r="AB260" s="19"/>
      <c r="AE260" s="1"/>
      <c r="AF260" s="1"/>
      <c r="AG260" s="1"/>
      <c r="AH260" s="1"/>
      <c r="AI260" s="1"/>
      <c r="AJ260" s="1"/>
    </row>
    <row r="261" spans="1:36" ht="12.75">
      <c r="A261" s="116">
        <v>61</v>
      </c>
      <c r="B261" s="194" t="s">
        <v>213</v>
      </c>
      <c r="C261" s="188">
        <v>0.5619</v>
      </c>
      <c r="D261" s="22">
        <f t="shared" si="40"/>
        <v>0.0925914731501114</v>
      </c>
      <c r="S261"/>
      <c r="W261" s="19"/>
      <c r="X261" s="19"/>
      <c r="Y261" s="19"/>
      <c r="Z261" s="19"/>
      <c r="AA261" s="19"/>
      <c r="AB261" s="19"/>
      <c r="AE261" s="1"/>
      <c r="AF261" s="1"/>
      <c r="AG261" s="1"/>
      <c r="AH261" s="1"/>
      <c r="AI261" s="1"/>
      <c r="AJ261" s="1"/>
    </row>
    <row r="262" spans="1:36" ht="12.75">
      <c r="A262" s="116">
        <v>62</v>
      </c>
      <c r="B262" s="194" t="s">
        <v>215</v>
      </c>
      <c r="C262" s="188">
        <v>0.5868</v>
      </c>
      <c r="D262" s="22">
        <f t="shared" si="40"/>
        <v>0.1419366162975739</v>
      </c>
      <c r="S262"/>
      <c r="W262" s="19"/>
      <c r="X262" s="19"/>
      <c r="Y262" s="19"/>
      <c r="Z262" s="19"/>
      <c r="AA262" s="19"/>
      <c r="AB262" s="19"/>
      <c r="AE262" s="1"/>
      <c r="AF262" s="1"/>
      <c r="AG262" s="1"/>
      <c r="AH262" s="1"/>
      <c r="AI262" s="1"/>
      <c r="AJ262" s="1"/>
    </row>
    <row r="263" spans="1:36" ht="12.75">
      <c r="A263" s="116">
        <v>63</v>
      </c>
      <c r="B263" s="194" t="s">
        <v>210</v>
      </c>
      <c r="C263" s="188">
        <v>0.6143</v>
      </c>
      <c r="D263" s="22">
        <f t="shared" si="40"/>
        <v>0.19643426435200023</v>
      </c>
      <c r="S263"/>
      <c r="W263" s="19"/>
      <c r="X263" s="19"/>
      <c r="Y263" s="19"/>
      <c r="Z263" s="19"/>
      <c r="AA263" s="19"/>
      <c r="AB263" s="19"/>
      <c r="AE263" s="1"/>
      <c r="AF263" s="1"/>
      <c r="AG263" s="1"/>
      <c r="AH263" s="1"/>
      <c r="AI263" s="1"/>
      <c r="AJ263" s="1"/>
    </row>
    <row r="264" spans="1:36" ht="12.75">
      <c r="A264" s="116">
        <v>64</v>
      </c>
      <c r="B264" s="194" t="s">
        <v>162</v>
      </c>
      <c r="C264" s="188">
        <v>0.6157</v>
      </c>
      <c r="D264" s="22">
        <f t="shared" si="40"/>
        <v>0.1992086900711348</v>
      </c>
      <c r="S264"/>
      <c r="W264" s="19"/>
      <c r="X264" s="19"/>
      <c r="Y264" s="19"/>
      <c r="Z264" s="19"/>
      <c r="AA264" s="19"/>
      <c r="AB264" s="19"/>
      <c r="AE264" s="1"/>
      <c r="AF264" s="1"/>
      <c r="AG264" s="1"/>
      <c r="AH264" s="1"/>
      <c r="AI264" s="1"/>
      <c r="AJ264" s="1"/>
    </row>
    <row r="265" spans="1:36" ht="12.75">
      <c r="A265" s="116">
        <v>65</v>
      </c>
      <c r="B265" s="194" t="s">
        <v>178</v>
      </c>
      <c r="C265" s="188">
        <v>0.6424</v>
      </c>
      <c r="D265" s="22">
        <f t="shared" si="40"/>
        <v>0.2521209520003414</v>
      </c>
      <c r="S265"/>
      <c r="W265" s="19"/>
      <c r="X265" s="19"/>
      <c r="Y265" s="19"/>
      <c r="Z265" s="19"/>
      <c r="AA265" s="19"/>
      <c r="AB265" s="19"/>
      <c r="AE265" s="1"/>
      <c r="AF265" s="1"/>
      <c r="AG265" s="1"/>
      <c r="AH265" s="1"/>
      <c r="AI265" s="1"/>
      <c r="AJ265" s="1"/>
    </row>
    <row r="266" spans="1:36" ht="12.75">
      <c r="A266" s="116">
        <v>66</v>
      </c>
      <c r="B266" s="194" t="s">
        <v>219</v>
      </c>
      <c r="C266" s="188">
        <v>0.6662</v>
      </c>
      <c r="D266" s="22">
        <f t="shared" si="40"/>
        <v>0.2992861892256269</v>
      </c>
      <c r="S266"/>
      <c r="W266" s="19"/>
      <c r="X266" s="19"/>
      <c r="Y266" s="19"/>
      <c r="Z266" s="19"/>
      <c r="AA266" s="19"/>
      <c r="AB266" s="19"/>
      <c r="AE266" s="1"/>
      <c r="AF266" s="1"/>
      <c r="AG266" s="1"/>
      <c r="AH266" s="1"/>
      <c r="AI266" s="1"/>
      <c r="AJ266" s="1"/>
    </row>
    <row r="267" spans="1:36" ht="12.75">
      <c r="A267" s="116">
        <v>67</v>
      </c>
      <c r="B267" s="194" t="s">
        <v>187</v>
      </c>
      <c r="C267" s="188">
        <v>0.6863</v>
      </c>
      <c r="D267" s="22">
        <f t="shared" si="40"/>
        <v>0.33911901562177127</v>
      </c>
      <c r="S267"/>
      <c r="W267" s="19"/>
      <c r="X267" s="19"/>
      <c r="Y267" s="19"/>
      <c r="Z267" s="19"/>
      <c r="AA267" s="19"/>
      <c r="AB267" s="19"/>
      <c r="AE267" s="1"/>
      <c r="AF267" s="1"/>
      <c r="AG267" s="1"/>
      <c r="AH267" s="1"/>
      <c r="AI267" s="1"/>
      <c r="AJ267" s="1"/>
    </row>
    <row r="268" spans="1:36" ht="12.75">
      <c r="A268" s="116">
        <v>68</v>
      </c>
      <c r="B268" s="194" t="s">
        <v>150</v>
      </c>
      <c r="C268" s="188">
        <v>0.7168</v>
      </c>
      <c r="D268" s="22">
        <f t="shared" si="40"/>
        <v>0.39956186164577134</v>
      </c>
      <c r="S268"/>
      <c r="W268" s="19"/>
      <c r="X268" s="19"/>
      <c r="Y268" s="19"/>
      <c r="Z268" s="19"/>
      <c r="AA268" s="19"/>
      <c r="AB268" s="19"/>
      <c r="AE268" s="1"/>
      <c r="AF268" s="1"/>
      <c r="AG268" s="1"/>
      <c r="AH268" s="1"/>
      <c r="AI268" s="1"/>
      <c r="AJ268" s="1"/>
    </row>
    <row r="269" spans="1:36" ht="12.75">
      <c r="A269" s="116">
        <v>69</v>
      </c>
      <c r="B269" s="194" t="s">
        <v>143</v>
      </c>
      <c r="C269" s="188">
        <v>0.7352</v>
      </c>
      <c r="D269" s="22">
        <f t="shared" si="40"/>
        <v>0.4360257425258239</v>
      </c>
      <c r="S269"/>
      <c r="W269" s="19"/>
      <c r="X269" s="19"/>
      <c r="Y269" s="19"/>
      <c r="Z269" s="19"/>
      <c r="AA269" s="19"/>
      <c r="AB269" s="19"/>
      <c r="AE269" s="1"/>
      <c r="AF269" s="1"/>
      <c r="AG269" s="1"/>
      <c r="AH269" s="1"/>
      <c r="AI269" s="1"/>
      <c r="AJ269" s="1"/>
    </row>
    <row r="270" spans="1:36" ht="12.75">
      <c r="A270" s="116">
        <v>70</v>
      </c>
      <c r="B270" s="194" t="s">
        <v>202</v>
      </c>
      <c r="C270" s="188">
        <v>0.8393</v>
      </c>
      <c r="D270" s="22">
        <f t="shared" si="40"/>
        <v>0.6423241120700345</v>
      </c>
      <c r="S270"/>
      <c r="W270" s="19"/>
      <c r="X270" s="19"/>
      <c r="Y270" s="19"/>
      <c r="Z270" s="19"/>
      <c r="AA270" s="19"/>
      <c r="AB270" s="19"/>
      <c r="AE270" s="1"/>
      <c r="AF270" s="1"/>
      <c r="AG270" s="1"/>
      <c r="AH270" s="1"/>
      <c r="AI270" s="1"/>
      <c r="AJ270" s="1"/>
    </row>
    <row r="271" spans="1:36" ht="12.75">
      <c r="A271" s="116">
        <v>71</v>
      </c>
      <c r="B271" s="194" t="s">
        <v>195</v>
      </c>
      <c r="C271" s="188">
        <v>0.9067</v>
      </c>
      <c r="D271" s="22">
        <f t="shared" si="40"/>
        <v>0.775892893119792</v>
      </c>
      <c r="S271"/>
      <c r="W271" s="19"/>
      <c r="X271" s="19"/>
      <c r="Y271" s="19"/>
      <c r="Z271" s="19"/>
      <c r="AA271" s="19"/>
      <c r="AB271" s="19"/>
      <c r="AE271" s="1"/>
      <c r="AF271" s="1"/>
      <c r="AG271" s="1"/>
      <c r="AH271" s="1"/>
      <c r="AI271" s="1"/>
      <c r="AJ271" s="1"/>
    </row>
    <row r="272" spans="1:36" ht="12.75">
      <c r="A272" s="116">
        <v>72</v>
      </c>
      <c r="B272" s="194" t="s">
        <v>176</v>
      </c>
      <c r="C272" s="188">
        <v>0.9071</v>
      </c>
      <c r="D272" s="22">
        <f t="shared" si="40"/>
        <v>0.776685586182402</v>
      </c>
      <c r="S272"/>
      <c r="W272" s="19"/>
      <c r="X272" s="19"/>
      <c r="Y272" s="19"/>
      <c r="Z272" s="19"/>
      <c r="AA272" s="19"/>
      <c r="AB272" s="19"/>
      <c r="AE272" s="1"/>
      <c r="AF272" s="1"/>
      <c r="AG272" s="1"/>
      <c r="AH272" s="1"/>
      <c r="AI272" s="1"/>
      <c r="AJ272" s="1"/>
    </row>
    <row r="273" spans="1:36" ht="12.75">
      <c r="A273" s="116">
        <v>73</v>
      </c>
      <c r="B273" s="194" t="s">
        <v>214</v>
      </c>
      <c r="C273" s="188">
        <v>1.0464</v>
      </c>
      <c r="D273" s="22">
        <f t="shared" si="40"/>
        <v>1.0527409452362781</v>
      </c>
      <c r="S273"/>
      <c r="W273" s="19"/>
      <c r="X273" s="19"/>
      <c r="Y273" s="19"/>
      <c r="Z273" s="19"/>
      <c r="AA273" s="19"/>
      <c r="AB273" s="19"/>
      <c r="AE273" s="1"/>
      <c r="AF273" s="1"/>
      <c r="AG273" s="1"/>
      <c r="AH273" s="1"/>
      <c r="AI273" s="1"/>
      <c r="AJ273" s="1"/>
    </row>
    <row r="274" spans="1:36" ht="12.75">
      <c r="A274" s="116">
        <v>74</v>
      </c>
      <c r="B274" s="194" t="s">
        <v>160</v>
      </c>
      <c r="C274" s="188">
        <v>1.0571</v>
      </c>
      <c r="D274" s="22">
        <f t="shared" si="40"/>
        <v>1.0739454846610912</v>
      </c>
      <c r="S274"/>
      <c r="W274" s="19"/>
      <c r="X274" s="19"/>
      <c r="Y274" s="19"/>
      <c r="Z274" s="19"/>
      <c r="AA274" s="19"/>
      <c r="AB274" s="19"/>
      <c r="AE274" s="1"/>
      <c r="AF274" s="1"/>
      <c r="AG274" s="1"/>
      <c r="AH274" s="1"/>
      <c r="AI274" s="1"/>
      <c r="AJ274" s="1"/>
    </row>
    <row r="275" spans="1:36" ht="12.75">
      <c r="A275" s="116">
        <v>75</v>
      </c>
      <c r="B275" s="194" t="s">
        <v>185</v>
      </c>
      <c r="C275" s="188">
        <v>1.1214</v>
      </c>
      <c r="D275" s="22">
        <f t="shared" si="40"/>
        <v>1.2013708944756227</v>
      </c>
      <c r="S275"/>
      <c r="W275" s="19"/>
      <c r="X275" s="19"/>
      <c r="Y275" s="19"/>
      <c r="Z275" s="19"/>
      <c r="AA275" s="19"/>
      <c r="AB275" s="19"/>
      <c r="AE275" s="1"/>
      <c r="AF275" s="1"/>
      <c r="AG275" s="1"/>
      <c r="AH275" s="1"/>
      <c r="AI275" s="1"/>
      <c r="AJ275" s="1"/>
    </row>
    <row r="276" spans="1:36" ht="12.75">
      <c r="A276" s="116">
        <v>76</v>
      </c>
      <c r="B276" s="194" t="s">
        <v>190</v>
      </c>
      <c r="C276" s="188">
        <v>1.2514</v>
      </c>
      <c r="D276" s="22">
        <f t="shared" si="40"/>
        <v>1.4589961398238205</v>
      </c>
      <c r="S276"/>
      <c r="W276" s="19"/>
      <c r="X276" s="19"/>
      <c r="Y276" s="19"/>
      <c r="Z276" s="19"/>
      <c r="AA276" s="19"/>
      <c r="AB276" s="19"/>
      <c r="AE276" s="1"/>
      <c r="AF276" s="1"/>
      <c r="AG276" s="1"/>
      <c r="AH276" s="1"/>
      <c r="AI276" s="1"/>
      <c r="AJ276" s="1"/>
    </row>
    <row r="277" spans="1:36" ht="12.75">
      <c r="A277" s="116">
        <v>77</v>
      </c>
      <c r="B277" s="194" t="s">
        <v>192</v>
      </c>
      <c r="C277" s="188">
        <v>1.3257</v>
      </c>
      <c r="D277" s="22">
        <f t="shared" si="40"/>
        <v>1.606238876203598</v>
      </c>
      <c r="S277"/>
      <c r="W277" s="19"/>
      <c r="X277" s="19"/>
      <c r="Y277" s="19"/>
      <c r="Z277" s="19"/>
      <c r="AA277" s="19"/>
      <c r="AB277" s="19"/>
      <c r="AE277" s="1"/>
      <c r="AF277" s="1"/>
      <c r="AG277" s="1"/>
      <c r="AH277" s="1"/>
      <c r="AI277" s="1"/>
      <c r="AJ277" s="1"/>
    </row>
    <row r="278" spans="1:36" ht="12.75">
      <c r="A278" s="116">
        <v>78</v>
      </c>
      <c r="B278" s="194" t="s">
        <v>154</v>
      </c>
      <c r="C278" s="188">
        <v>1.8286</v>
      </c>
      <c r="D278" s="22">
        <f t="shared" si="40"/>
        <v>2.602852229169817</v>
      </c>
      <c r="S278"/>
      <c r="W278" s="19"/>
      <c r="X278" s="19"/>
      <c r="Y278" s="19"/>
      <c r="Z278" s="19"/>
      <c r="AA278" s="19"/>
      <c r="AB278" s="19"/>
      <c r="AE278" s="1"/>
      <c r="AF278" s="1"/>
      <c r="AG278" s="1"/>
      <c r="AH278" s="1"/>
      <c r="AI278" s="1"/>
      <c r="AJ278" s="1"/>
    </row>
    <row r="279" spans="1:36" ht="12.75">
      <c r="A279" s="116">
        <v>79</v>
      </c>
      <c r="B279" s="194" t="s">
        <v>159</v>
      </c>
      <c r="C279" s="188">
        <v>2.4986</v>
      </c>
      <c r="D279" s="22">
        <f t="shared" si="40"/>
        <v>3.9306131090412966</v>
      </c>
      <c r="S279"/>
      <c r="W279" s="19"/>
      <c r="X279" s="19"/>
      <c r="Y279" s="19"/>
      <c r="Z279" s="19"/>
      <c r="AA279" s="19"/>
      <c r="AB279" s="19"/>
      <c r="AE279" s="1"/>
      <c r="AF279" s="1"/>
      <c r="AG279" s="1"/>
      <c r="AH279" s="1"/>
      <c r="AI279" s="1"/>
      <c r="AJ279" s="1"/>
    </row>
    <row r="280" spans="1:36" ht="12.75">
      <c r="A280" s="116">
        <v>80</v>
      </c>
      <c r="B280" s="194" t="s">
        <v>175</v>
      </c>
      <c r="C280" s="188">
        <v>3.41</v>
      </c>
      <c r="D280" s="22">
        <f t="shared" si="40"/>
        <v>5.736764252197813</v>
      </c>
      <c r="S280"/>
      <c r="W280" s="19"/>
      <c r="X280" s="19"/>
      <c r="Y280" s="19"/>
      <c r="Z280" s="19"/>
      <c r="AA280" s="19"/>
      <c r="AB280" s="19"/>
      <c r="AE280" s="1"/>
      <c r="AF280" s="1"/>
      <c r="AG280" s="1"/>
      <c r="AH280" s="1"/>
      <c r="AI280" s="1"/>
      <c r="AJ280" s="1"/>
    </row>
    <row r="281" spans="1:3" ht="12.75">
      <c r="A281" s="49"/>
      <c r="B281" s="97"/>
      <c r="C281" s="124"/>
    </row>
    <row r="282" spans="1:8" ht="12.75">
      <c r="A282" s="3" t="s">
        <v>104</v>
      </c>
      <c r="B282" s="132" t="s">
        <v>105</v>
      </c>
      <c r="C282" s="124"/>
      <c r="D282" s="45"/>
      <c r="E282" s="45"/>
      <c r="F282" s="45"/>
      <c r="G282" s="45"/>
      <c r="H282" s="45"/>
    </row>
    <row r="283" ht="12.75">
      <c r="B283" s="41"/>
    </row>
    <row r="284" spans="2:3" ht="13.5" thickBot="1">
      <c r="B284" s="118"/>
      <c r="C284" s="50"/>
    </row>
    <row r="285" spans="1:11" ht="12.75">
      <c r="A285" s="233" t="s">
        <v>140</v>
      </c>
      <c r="B285" s="162" t="s">
        <v>28</v>
      </c>
      <c r="C285" s="16" t="s">
        <v>20</v>
      </c>
      <c r="D285" s="162" t="s">
        <v>21</v>
      </c>
      <c r="E285" s="16" t="s">
        <v>22</v>
      </c>
      <c r="F285" s="162" t="s">
        <v>23</v>
      </c>
      <c r="G285" s="16" t="s">
        <v>24</v>
      </c>
      <c r="H285" s="16" t="s">
        <v>25</v>
      </c>
      <c r="I285" s="162" t="s">
        <v>26</v>
      </c>
      <c r="J285" s="16" t="s">
        <v>27</v>
      </c>
      <c r="K285" s="23" t="s">
        <v>31</v>
      </c>
    </row>
    <row r="286" spans="1:11" ht="13.5" thickBot="1">
      <c r="A286" s="234"/>
      <c r="B286" s="163" t="s">
        <v>29</v>
      </c>
      <c r="C286" s="17" t="s">
        <v>19</v>
      </c>
      <c r="D286" s="163" t="s">
        <v>19</v>
      </c>
      <c r="E286" s="17" t="s">
        <v>19</v>
      </c>
      <c r="F286" s="163" t="s">
        <v>19</v>
      </c>
      <c r="G286" s="17" t="s">
        <v>19</v>
      </c>
      <c r="H286" s="17" t="s">
        <v>19</v>
      </c>
      <c r="I286" s="163" t="s">
        <v>19</v>
      </c>
      <c r="J286" s="17" t="s">
        <v>19</v>
      </c>
      <c r="K286" s="112" t="s">
        <v>30</v>
      </c>
    </row>
    <row r="287" spans="1:11" ht="12.75">
      <c r="A287" s="115">
        <v>1</v>
      </c>
      <c r="B287" s="101" t="str">
        <f aca="true" t="shared" si="41" ref="B287:J291">+B108</f>
        <v>V - 001</v>
      </c>
      <c r="C287" s="109">
        <f>+C108</f>
        <v>0.17666666666666667</v>
      </c>
      <c r="D287" s="21">
        <f>+D108</f>
        <v>0</v>
      </c>
      <c r="E287" s="21">
        <f aca="true" t="shared" si="42" ref="E287:J287">+E108</f>
        <v>0.27</v>
      </c>
      <c r="F287" s="21">
        <f t="shared" si="42"/>
        <v>0.4066666666666667</v>
      </c>
      <c r="G287" s="21">
        <f t="shared" si="42"/>
        <v>0.4033333333333333</v>
      </c>
      <c r="H287" s="21">
        <f t="shared" si="42"/>
        <v>0.47333333333333333</v>
      </c>
      <c r="I287" s="21">
        <f t="shared" si="42"/>
        <v>0.6366666666666666</v>
      </c>
      <c r="J287" s="21">
        <f t="shared" si="42"/>
        <v>0.7533333333333333</v>
      </c>
      <c r="K287" s="28">
        <f>AVERAGE(D287:J287)</f>
        <v>0.4204761904761905</v>
      </c>
    </row>
    <row r="288" spans="1:11" ht="12.75">
      <c r="A288" s="116">
        <v>2</v>
      </c>
      <c r="B288" s="101" t="str">
        <f t="shared" si="41"/>
        <v>V - 002</v>
      </c>
      <c r="C288" s="109">
        <f t="shared" si="41"/>
        <v>0.44</v>
      </c>
      <c r="D288" s="21">
        <f t="shared" si="41"/>
        <v>0.7033333333333333</v>
      </c>
      <c r="E288" s="21">
        <f t="shared" si="41"/>
        <v>0.049999999999999996</v>
      </c>
      <c r="F288" s="21">
        <f t="shared" si="41"/>
        <v>0.12666666666666668</v>
      </c>
      <c r="G288" s="21">
        <f t="shared" si="41"/>
        <v>0.5266666666666667</v>
      </c>
      <c r="H288" s="21">
        <f t="shared" si="41"/>
        <v>0.7233333333333333</v>
      </c>
      <c r="I288" s="21">
        <f t="shared" si="41"/>
        <v>0.7733333333333333</v>
      </c>
      <c r="J288" s="21">
        <f t="shared" si="41"/>
        <v>0.32666666666666666</v>
      </c>
      <c r="K288" s="28">
        <f aca="true" t="shared" si="43" ref="K288:K348">AVERAGE(D288:J288)</f>
        <v>0.4614285714285714</v>
      </c>
    </row>
    <row r="289" spans="1:11" ht="12.75">
      <c r="A289" s="115">
        <v>3</v>
      </c>
      <c r="B289" s="101" t="str">
        <f aca="true" t="shared" si="44" ref="B289:B299">+B110</f>
        <v>V - 003</v>
      </c>
      <c r="C289" s="109">
        <f t="shared" si="41"/>
        <v>0.155</v>
      </c>
      <c r="D289" s="21">
        <f t="shared" si="41"/>
        <v>0.705</v>
      </c>
      <c r="E289" s="21">
        <f t="shared" si="41"/>
        <v>2.76</v>
      </c>
      <c r="F289" s="21">
        <f t="shared" si="41"/>
        <v>0.37</v>
      </c>
      <c r="G289" s="21">
        <f t="shared" si="41"/>
        <v>0.775</v>
      </c>
      <c r="H289" s="21">
        <f t="shared" si="41"/>
        <v>0.24</v>
      </c>
      <c r="I289" s="21">
        <f t="shared" si="41"/>
        <v>0.295</v>
      </c>
      <c r="J289" s="21">
        <f t="shared" si="41"/>
        <v>0</v>
      </c>
      <c r="K289" s="28">
        <f t="shared" si="43"/>
        <v>0.7350000000000001</v>
      </c>
    </row>
    <row r="290" spans="1:11" ht="12.75">
      <c r="A290" s="116">
        <v>4</v>
      </c>
      <c r="B290" s="101" t="str">
        <f t="shared" si="44"/>
        <v>V - 004</v>
      </c>
      <c r="C290" s="109">
        <f t="shared" si="41"/>
        <v>0.132</v>
      </c>
      <c r="D290" s="21">
        <f t="shared" si="41"/>
        <v>0.008</v>
      </c>
      <c r="E290" s="21">
        <f t="shared" si="41"/>
        <v>0.4</v>
      </c>
      <c r="F290" s="21">
        <f t="shared" si="41"/>
        <v>0.134</v>
      </c>
      <c r="G290" s="21">
        <f t="shared" si="41"/>
        <v>0.41200000000000003</v>
      </c>
      <c r="H290" s="21">
        <f t="shared" si="41"/>
        <v>0.3</v>
      </c>
      <c r="I290" s="21">
        <f t="shared" si="41"/>
        <v>0.094</v>
      </c>
      <c r="J290" s="21">
        <f t="shared" si="41"/>
        <v>0.48200000000000004</v>
      </c>
      <c r="K290" s="28">
        <f t="shared" si="43"/>
        <v>0.26142857142857145</v>
      </c>
    </row>
    <row r="291" spans="1:11" ht="12.75">
      <c r="A291" s="115">
        <v>5</v>
      </c>
      <c r="B291" s="101" t="str">
        <f t="shared" si="44"/>
        <v>V - 005</v>
      </c>
      <c r="C291" s="109">
        <f t="shared" si="41"/>
        <v>2.175</v>
      </c>
      <c r="D291" s="21">
        <f t="shared" si="41"/>
        <v>1.11</v>
      </c>
      <c r="E291" s="21">
        <f t="shared" si="41"/>
        <v>0.085</v>
      </c>
      <c r="F291" s="21">
        <f t="shared" si="41"/>
        <v>0.31</v>
      </c>
      <c r="G291" s="21">
        <f t="shared" si="41"/>
        <v>0.26</v>
      </c>
      <c r="H291" s="21">
        <f t="shared" si="41"/>
        <v>1.35</v>
      </c>
      <c r="I291" s="21">
        <f t="shared" si="41"/>
        <v>0.13</v>
      </c>
      <c r="J291" s="21">
        <f t="shared" si="41"/>
        <v>0.18</v>
      </c>
      <c r="K291" s="28">
        <f t="shared" si="43"/>
        <v>0.4892857142857143</v>
      </c>
    </row>
    <row r="292" spans="1:11" ht="12.75">
      <c r="A292" s="116">
        <v>6</v>
      </c>
      <c r="B292" s="101" t="str">
        <f t="shared" si="44"/>
        <v>V - 006</v>
      </c>
      <c r="C292" s="109">
        <f aca="true" t="shared" si="45" ref="C292:J299">+C113</f>
        <v>0.13666666666666666</v>
      </c>
      <c r="D292" s="21">
        <f t="shared" si="45"/>
        <v>0.89</v>
      </c>
      <c r="E292" s="21">
        <f t="shared" si="45"/>
        <v>0.006666666666666667</v>
      </c>
      <c r="F292" s="21">
        <f t="shared" si="45"/>
        <v>0.07333333333333333</v>
      </c>
      <c r="G292" s="21">
        <f t="shared" si="45"/>
        <v>0.11333333333333334</v>
      </c>
      <c r="H292" s="21">
        <f t="shared" si="45"/>
        <v>0.15</v>
      </c>
      <c r="I292" s="21">
        <f t="shared" si="45"/>
        <v>0.07333333333333333</v>
      </c>
      <c r="J292" s="21">
        <f t="shared" si="45"/>
        <v>0.3466666666666667</v>
      </c>
      <c r="K292" s="28">
        <f t="shared" si="43"/>
        <v>0.2361904761904762</v>
      </c>
    </row>
    <row r="293" spans="1:11" ht="12.75">
      <c r="A293" s="115">
        <v>7</v>
      </c>
      <c r="B293" s="101" t="str">
        <f t="shared" si="44"/>
        <v>V - 007</v>
      </c>
      <c r="C293" s="109">
        <f t="shared" si="45"/>
        <v>0.018333333333333333</v>
      </c>
      <c r="D293" s="21">
        <f t="shared" si="45"/>
        <v>0.03833333333333334</v>
      </c>
      <c r="E293" s="21">
        <f t="shared" si="45"/>
        <v>0.18666666666666668</v>
      </c>
      <c r="F293" s="21">
        <f t="shared" si="45"/>
        <v>0.21666666666666667</v>
      </c>
      <c r="G293" s="21">
        <f t="shared" si="45"/>
        <v>0.49500000000000005</v>
      </c>
      <c r="H293" s="21">
        <f t="shared" si="45"/>
        <v>0.8516666666666667</v>
      </c>
      <c r="I293" s="21">
        <f t="shared" si="45"/>
        <v>0.4366666666666667</v>
      </c>
      <c r="J293" s="21">
        <f t="shared" si="45"/>
        <v>0.19333333333333333</v>
      </c>
      <c r="K293" s="28">
        <f t="shared" si="43"/>
        <v>0.3454761904761905</v>
      </c>
    </row>
    <row r="294" spans="1:11" ht="12.75">
      <c r="A294" s="116">
        <v>8</v>
      </c>
      <c r="B294" s="101" t="str">
        <f t="shared" si="44"/>
        <v>V - 008</v>
      </c>
      <c r="C294" s="109">
        <f t="shared" si="45"/>
        <v>0.2714285714285714</v>
      </c>
      <c r="D294" s="21">
        <f t="shared" si="45"/>
        <v>0.017142857142857144</v>
      </c>
      <c r="E294" s="21">
        <f t="shared" si="45"/>
        <v>0.20285714285714285</v>
      </c>
      <c r="F294" s="21">
        <f t="shared" si="45"/>
        <v>0.055714285714285716</v>
      </c>
      <c r="G294" s="21">
        <f t="shared" si="45"/>
        <v>0.10142857142857142</v>
      </c>
      <c r="H294" s="21">
        <f t="shared" si="45"/>
        <v>0.045714285714285714</v>
      </c>
      <c r="I294" s="21">
        <f t="shared" si="45"/>
        <v>0.04428571428571428</v>
      </c>
      <c r="J294" s="21">
        <f t="shared" si="45"/>
        <v>0.06857142857142857</v>
      </c>
      <c r="K294" s="28">
        <f t="shared" si="43"/>
        <v>0.07653061224489796</v>
      </c>
    </row>
    <row r="295" spans="1:11" ht="12.75">
      <c r="A295" s="115">
        <v>9</v>
      </c>
      <c r="B295" s="101" t="str">
        <f t="shared" si="44"/>
        <v>V - 009</v>
      </c>
      <c r="C295" s="109">
        <f t="shared" si="45"/>
        <v>0.685</v>
      </c>
      <c r="D295" s="21">
        <f t="shared" si="45"/>
        <v>0.075</v>
      </c>
      <c r="E295" s="21">
        <f t="shared" si="45"/>
        <v>0</v>
      </c>
      <c r="F295" s="21">
        <f t="shared" si="45"/>
        <v>0.48</v>
      </c>
      <c r="G295" s="21">
        <f t="shared" si="45"/>
        <v>0.15</v>
      </c>
      <c r="H295" s="21">
        <f t="shared" si="45"/>
        <v>0.205</v>
      </c>
      <c r="I295" s="21">
        <f t="shared" si="45"/>
        <v>0.34</v>
      </c>
      <c r="J295" s="21">
        <f t="shared" si="45"/>
        <v>0.205</v>
      </c>
      <c r="K295" s="28">
        <f t="shared" si="43"/>
        <v>0.20785714285714288</v>
      </c>
    </row>
    <row r="296" spans="1:11" ht="12.75">
      <c r="A296" s="116">
        <v>10</v>
      </c>
      <c r="B296" s="101" t="str">
        <f t="shared" si="44"/>
        <v>V - 010</v>
      </c>
      <c r="C296" s="109">
        <f t="shared" si="45"/>
        <v>2.1575</v>
      </c>
      <c r="D296" s="21">
        <f t="shared" si="45"/>
        <v>0.56</v>
      </c>
      <c r="E296" s="21">
        <f t="shared" si="45"/>
        <v>0.235</v>
      </c>
      <c r="F296" s="21">
        <f t="shared" si="45"/>
        <v>1.1775</v>
      </c>
      <c r="G296" s="21">
        <f t="shared" si="45"/>
        <v>0.5075</v>
      </c>
      <c r="H296" s="21">
        <f t="shared" si="45"/>
        <v>0.8375</v>
      </c>
      <c r="I296" s="21">
        <f t="shared" si="45"/>
        <v>0.7275</v>
      </c>
      <c r="J296" s="21">
        <f t="shared" si="45"/>
        <v>0.9725</v>
      </c>
      <c r="K296" s="28">
        <f t="shared" si="43"/>
        <v>0.7167857142857142</v>
      </c>
    </row>
    <row r="297" spans="1:11" ht="12.75">
      <c r="A297" s="115">
        <v>11</v>
      </c>
      <c r="B297" s="101" t="str">
        <f t="shared" si="44"/>
        <v>V - 011</v>
      </c>
      <c r="C297" s="109">
        <f t="shared" si="45"/>
        <v>0.77</v>
      </c>
      <c r="D297" s="21">
        <f t="shared" si="45"/>
        <v>0.6</v>
      </c>
      <c r="E297" s="21">
        <f t="shared" si="45"/>
        <v>0</v>
      </c>
      <c r="F297" s="21">
        <f t="shared" si="45"/>
        <v>0.45999999999999996</v>
      </c>
      <c r="G297" s="21">
        <f t="shared" si="45"/>
        <v>0.8300000000000001</v>
      </c>
      <c r="H297" s="21">
        <f t="shared" si="45"/>
        <v>0.3333333333333333</v>
      </c>
      <c r="I297" s="21">
        <f t="shared" si="45"/>
        <v>0.4666666666666666</v>
      </c>
      <c r="J297" s="21">
        <f t="shared" si="45"/>
        <v>0.4633333333333333</v>
      </c>
      <c r="K297" s="28">
        <f t="shared" si="43"/>
        <v>0.45047619047619053</v>
      </c>
    </row>
    <row r="298" spans="1:11" ht="12.75">
      <c r="A298" s="116">
        <v>12</v>
      </c>
      <c r="B298" s="101" t="str">
        <f t="shared" si="44"/>
        <v>V - 012</v>
      </c>
      <c r="C298" s="109">
        <f t="shared" si="45"/>
        <v>0.46</v>
      </c>
      <c r="D298" s="21">
        <f t="shared" si="45"/>
        <v>0.13</v>
      </c>
      <c r="E298" s="21">
        <f t="shared" si="45"/>
        <v>0</v>
      </c>
      <c r="F298" s="21">
        <f t="shared" si="45"/>
        <v>0.03</v>
      </c>
      <c r="G298" s="21">
        <f t="shared" si="45"/>
        <v>0.52</v>
      </c>
      <c r="H298" s="21">
        <f t="shared" si="45"/>
        <v>0.08</v>
      </c>
      <c r="I298" s="21">
        <f t="shared" si="45"/>
        <v>0.085</v>
      </c>
      <c r="J298" s="21">
        <f t="shared" si="45"/>
        <v>0</v>
      </c>
      <c r="K298" s="28">
        <f t="shared" si="43"/>
        <v>0.1207142857142857</v>
      </c>
    </row>
    <row r="299" spans="1:11" ht="12.75">
      <c r="A299" s="115">
        <v>13</v>
      </c>
      <c r="B299" s="101" t="str">
        <f t="shared" si="44"/>
        <v>V - 013</v>
      </c>
      <c r="C299" s="109">
        <f t="shared" si="45"/>
        <v>0.9333333333333332</v>
      </c>
      <c r="D299" s="21">
        <f t="shared" si="45"/>
        <v>0.12666666666666668</v>
      </c>
      <c r="E299" s="21">
        <f t="shared" si="45"/>
        <v>0.45333333333333337</v>
      </c>
      <c r="F299" s="21">
        <f t="shared" si="45"/>
        <v>0.06333333333333334</v>
      </c>
      <c r="G299" s="21">
        <f t="shared" si="45"/>
        <v>0.3666666666666667</v>
      </c>
      <c r="H299" s="21">
        <f t="shared" si="45"/>
        <v>0.9966666666666667</v>
      </c>
      <c r="I299" s="21">
        <f t="shared" si="45"/>
        <v>0.15</v>
      </c>
      <c r="J299" s="21">
        <f t="shared" si="45"/>
        <v>0.27666666666666667</v>
      </c>
      <c r="K299" s="28">
        <f t="shared" si="43"/>
        <v>0.34761904761904766</v>
      </c>
    </row>
    <row r="300" spans="1:11" ht="12.75">
      <c r="A300" s="116">
        <v>14</v>
      </c>
      <c r="B300" s="101" t="str">
        <f aca="true" t="shared" si="46" ref="B300:J300">+B122</f>
        <v>V - 015</v>
      </c>
      <c r="C300" s="109">
        <f t="shared" si="46"/>
        <v>0.20333333333333334</v>
      </c>
      <c r="D300" s="21">
        <f t="shared" si="46"/>
        <v>0.26</v>
      </c>
      <c r="E300" s="21">
        <f t="shared" si="46"/>
        <v>0.06666666666666667</v>
      </c>
      <c r="F300" s="21">
        <f t="shared" si="46"/>
        <v>0.13666666666666666</v>
      </c>
      <c r="G300" s="21">
        <f t="shared" si="46"/>
        <v>0.2733333333333333</v>
      </c>
      <c r="H300" s="21">
        <f t="shared" si="46"/>
        <v>0.16666666666666666</v>
      </c>
      <c r="I300" s="21">
        <f t="shared" si="46"/>
        <v>0.2333333333333333</v>
      </c>
      <c r="J300" s="21">
        <f t="shared" si="46"/>
        <v>0.18000000000000002</v>
      </c>
      <c r="K300" s="28">
        <f t="shared" si="43"/>
        <v>0.18809523809523807</v>
      </c>
    </row>
    <row r="301" spans="1:11" ht="12.75">
      <c r="A301" s="115">
        <v>15</v>
      </c>
      <c r="B301" s="101" t="str">
        <f aca="true" t="shared" si="47" ref="B301:J301">+B123</f>
        <v>V - 016</v>
      </c>
      <c r="C301" s="109">
        <f t="shared" si="47"/>
        <v>2.06</v>
      </c>
      <c r="D301" s="21">
        <f t="shared" si="47"/>
        <v>0.1</v>
      </c>
      <c r="E301" s="21">
        <f t="shared" si="47"/>
        <v>0.185</v>
      </c>
      <c r="F301" s="21">
        <f t="shared" si="47"/>
        <v>0.23</v>
      </c>
      <c r="G301" s="21">
        <f t="shared" si="47"/>
        <v>0.7</v>
      </c>
      <c r="H301" s="21">
        <f t="shared" si="47"/>
        <v>0.775</v>
      </c>
      <c r="I301" s="21">
        <f t="shared" si="47"/>
        <v>0.755</v>
      </c>
      <c r="J301" s="21">
        <f t="shared" si="47"/>
        <v>0.685</v>
      </c>
      <c r="K301" s="28">
        <f t="shared" si="43"/>
        <v>0.48999999999999994</v>
      </c>
    </row>
    <row r="302" spans="1:11" ht="12.75">
      <c r="A302" s="116">
        <v>16</v>
      </c>
      <c r="B302" s="101" t="str">
        <f aca="true" t="shared" si="48" ref="B302:J302">+B124</f>
        <v>V - 017</v>
      </c>
      <c r="C302" s="109">
        <f t="shared" si="48"/>
        <v>0.31666666666666665</v>
      </c>
      <c r="D302" s="21">
        <f t="shared" si="48"/>
        <v>0.051666666666666666</v>
      </c>
      <c r="E302" s="21">
        <f t="shared" si="48"/>
        <v>0.22166666666666668</v>
      </c>
      <c r="F302" s="21">
        <f t="shared" si="48"/>
        <v>0.18833333333333332</v>
      </c>
      <c r="G302" s="21">
        <f t="shared" si="48"/>
        <v>0.09166666666666667</v>
      </c>
      <c r="H302" s="21">
        <f t="shared" si="48"/>
        <v>0.05333333333333334</v>
      </c>
      <c r="I302" s="21">
        <f t="shared" si="48"/>
        <v>0.04666666666666667</v>
      </c>
      <c r="J302" s="21">
        <f t="shared" si="48"/>
        <v>0.085</v>
      </c>
      <c r="K302" s="28">
        <f t="shared" si="43"/>
        <v>0.10547619047619047</v>
      </c>
    </row>
    <row r="303" spans="1:11" ht="12.75">
      <c r="A303" s="115">
        <v>17</v>
      </c>
      <c r="B303" s="101" t="str">
        <f aca="true" t="shared" si="49" ref="B303:J303">+B125</f>
        <v>V - 018</v>
      </c>
      <c r="C303" s="109">
        <f t="shared" si="49"/>
        <v>0.26666666666666666</v>
      </c>
      <c r="D303" s="21">
        <f t="shared" si="49"/>
        <v>1.88</v>
      </c>
      <c r="E303" s="21">
        <f t="shared" si="49"/>
        <v>0.03333333333333333</v>
      </c>
      <c r="F303" s="21">
        <f t="shared" si="49"/>
        <v>0.24</v>
      </c>
      <c r="G303" s="21">
        <f t="shared" si="49"/>
        <v>0.05333333333333334</v>
      </c>
      <c r="H303" s="21">
        <f t="shared" si="49"/>
        <v>0.66</v>
      </c>
      <c r="I303" s="21">
        <f t="shared" si="49"/>
        <v>0.03333333333333333</v>
      </c>
      <c r="J303" s="21">
        <f t="shared" si="49"/>
        <v>0.03666666666666667</v>
      </c>
      <c r="K303" s="28">
        <f t="shared" si="43"/>
        <v>0.4195238095238095</v>
      </c>
    </row>
    <row r="304" spans="1:11" ht="12.75">
      <c r="A304" s="116">
        <v>18</v>
      </c>
      <c r="B304" s="101" t="str">
        <f aca="true" t="shared" si="50" ref="B304:E318">+B127</f>
        <v>V - 020</v>
      </c>
      <c r="C304" s="109">
        <f t="shared" si="50"/>
        <v>1.5</v>
      </c>
      <c r="D304" s="21">
        <f t="shared" si="50"/>
        <v>0.24</v>
      </c>
      <c r="E304" s="21">
        <f t="shared" si="50"/>
        <v>2.5</v>
      </c>
      <c r="F304" s="21">
        <f aca="true" t="shared" si="51" ref="F304:J318">+F127</f>
        <v>0.84</v>
      </c>
      <c r="G304" s="21">
        <f t="shared" si="51"/>
        <v>0.36</v>
      </c>
      <c r="H304" s="21">
        <f t="shared" si="51"/>
        <v>0.86</v>
      </c>
      <c r="I304" s="21">
        <f t="shared" si="51"/>
        <v>0.17</v>
      </c>
      <c r="J304" s="21">
        <f t="shared" si="51"/>
        <v>2.43</v>
      </c>
      <c r="K304" s="28">
        <f t="shared" si="43"/>
        <v>1.0571428571428572</v>
      </c>
    </row>
    <row r="305" spans="1:11" ht="12.75">
      <c r="A305" s="115">
        <v>19</v>
      </c>
      <c r="B305" s="101" t="str">
        <f t="shared" si="50"/>
        <v>V - 021</v>
      </c>
      <c r="C305" s="109">
        <f t="shared" si="50"/>
        <v>0.08666666666666667</v>
      </c>
      <c r="D305" s="21">
        <f t="shared" si="50"/>
        <v>0.04666666666666667</v>
      </c>
      <c r="E305" s="21">
        <f t="shared" si="50"/>
        <v>0</v>
      </c>
      <c r="F305" s="21">
        <f t="shared" si="51"/>
        <v>0.12</v>
      </c>
      <c r="G305" s="21">
        <f t="shared" si="51"/>
        <v>0.21666666666666667</v>
      </c>
      <c r="H305" s="21">
        <f t="shared" si="51"/>
        <v>0.27999999999999997</v>
      </c>
      <c r="I305" s="21">
        <f t="shared" si="51"/>
        <v>0.023333333333333334</v>
      </c>
      <c r="J305" s="21">
        <f t="shared" si="51"/>
        <v>0.5933333333333334</v>
      </c>
      <c r="K305" s="28">
        <f t="shared" si="43"/>
        <v>0.18285714285714286</v>
      </c>
    </row>
    <row r="306" spans="1:11" ht="12.75">
      <c r="A306" s="116">
        <v>20</v>
      </c>
      <c r="B306" s="101" t="str">
        <f t="shared" si="50"/>
        <v>V - 022</v>
      </c>
      <c r="C306" s="109">
        <f t="shared" si="50"/>
        <v>1.0433333333333332</v>
      </c>
      <c r="D306" s="21">
        <f t="shared" si="50"/>
        <v>0.37000000000000005</v>
      </c>
      <c r="E306" s="21">
        <f t="shared" si="50"/>
        <v>0</v>
      </c>
      <c r="F306" s="21">
        <f t="shared" si="51"/>
        <v>0</v>
      </c>
      <c r="G306" s="21">
        <f t="shared" si="51"/>
        <v>1.5899999999999999</v>
      </c>
      <c r="H306" s="21">
        <f t="shared" si="51"/>
        <v>0.7799999999999999</v>
      </c>
      <c r="I306" s="21">
        <f t="shared" si="51"/>
        <v>0.8833333333333333</v>
      </c>
      <c r="J306" s="21">
        <f t="shared" si="51"/>
        <v>0.6866666666666666</v>
      </c>
      <c r="K306" s="28">
        <f t="shared" si="43"/>
        <v>0.6157142857142857</v>
      </c>
    </row>
    <row r="307" spans="1:11" ht="12.75">
      <c r="A307" s="115">
        <v>21</v>
      </c>
      <c r="B307" s="101" t="str">
        <f t="shared" si="50"/>
        <v>V - 023</v>
      </c>
      <c r="C307" s="109">
        <f t="shared" si="50"/>
        <v>0.25466666666666665</v>
      </c>
      <c r="D307" s="21">
        <f t="shared" si="50"/>
        <v>0.116</v>
      </c>
      <c r="E307" s="21">
        <f t="shared" si="50"/>
        <v>0.07866666666666666</v>
      </c>
      <c r="F307" s="21">
        <f t="shared" si="51"/>
        <v>0.13666666666666666</v>
      </c>
      <c r="G307" s="21">
        <f t="shared" si="51"/>
        <v>0.12333333333333334</v>
      </c>
      <c r="H307" s="21">
        <f t="shared" si="51"/>
        <v>0.12866666666666665</v>
      </c>
      <c r="I307" s="21">
        <f t="shared" si="51"/>
        <v>0.12933333333333333</v>
      </c>
      <c r="J307" s="21">
        <f t="shared" si="51"/>
        <v>0.16666666666666666</v>
      </c>
      <c r="K307" s="28">
        <f t="shared" si="43"/>
        <v>0.1256190476190476</v>
      </c>
    </row>
    <row r="308" spans="1:11" ht="12.75">
      <c r="A308" s="116">
        <v>22</v>
      </c>
      <c r="B308" s="101" t="str">
        <f t="shared" si="50"/>
        <v>V - 024</v>
      </c>
      <c r="C308" s="109">
        <f t="shared" si="50"/>
        <v>0.6975</v>
      </c>
      <c r="D308" s="21">
        <f t="shared" si="50"/>
        <v>0.285</v>
      </c>
      <c r="E308" s="21">
        <f t="shared" si="50"/>
        <v>0</v>
      </c>
      <c r="F308" s="21">
        <f t="shared" si="51"/>
        <v>0.705</v>
      </c>
      <c r="G308" s="21">
        <f t="shared" si="51"/>
        <v>0.7075</v>
      </c>
      <c r="H308" s="21">
        <f t="shared" si="51"/>
        <v>0.63</v>
      </c>
      <c r="I308" s="21">
        <f t="shared" si="51"/>
        <v>0.155</v>
      </c>
      <c r="J308" s="21">
        <f t="shared" si="51"/>
        <v>0.035</v>
      </c>
      <c r="K308" s="28">
        <f t="shared" si="43"/>
        <v>0.35964285714285715</v>
      </c>
    </row>
    <row r="309" spans="1:11" ht="12.75">
      <c r="A309" s="115">
        <v>23</v>
      </c>
      <c r="B309" s="101" t="str">
        <f t="shared" si="50"/>
        <v>V - 025</v>
      </c>
      <c r="C309" s="109">
        <f t="shared" si="50"/>
        <v>1.05</v>
      </c>
      <c r="D309" s="21">
        <f t="shared" si="50"/>
        <v>0</v>
      </c>
      <c r="E309" s="21">
        <f t="shared" si="50"/>
        <v>0.035</v>
      </c>
      <c r="F309" s="21">
        <f t="shared" si="51"/>
        <v>0.225</v>
      </c>
      <c r="G309" s="21">
        <f t="shared" si="51"/>
        <v>0.295</v>
      </c>
      <c r="H309" s="21">
        <f t="shared" si="51"/>
        <v>0.435</v>
      </c>
      <c r="I309" s="21">
        <f t="shared" si="51"/>
        <v>0.23</v>
      </c>
      <c r="J309" s="21">
        <f t="shared" si="51"/>
        <v>0.65</v>
      </c>
      <c r="K309" s="28">
        <f t="shared" si="43"/>
        <v>0.2671428571428572</v>
      </c>
    </row>
    <row r="310" spans="1:11" ht="12.75">
      <c r="A310" s="116">
        <v>24</v>
      </c>
      <c r="B310" s="101" t="str">
        <f t="shared" si="50"/>
        <v>V - 026</v>
      </c>
      <c r="C310" s="109">
        <f t="shared" si="50"/>
        <v>0.3466666666666667</v>
      </c>
      <c r="D310" s="21">
        <f t="shared" si="50"/>
        <v>0.13333333333333333</v>
      </c>
      <c r="E310" s="21">
        <f t="shared" si="50"/>
        <v>0.45</v>
      </c>
      <c r="F310" s="21">
        <f t="shared" si="51"/>
        <v>0</v>
      </c>
      <c r="G310" s="21">
        <f t="shared" si="51"/>
        <v>0.9433333333333334</v>
      </c>
      <c r="H310" s="21">
        <f t="shared" si="51"/>
        <v>0.57</v>
      </c>
      <c r="I310" s="21">
        <f t="shared" si="51"/>
        <v>0.5433333333333333</v>
      </c>
      <c r="J310" s="21">
        <f t="shared" si="51"/>
        <v>0.5466666666666666</v>
      </c>
      <c r="K310" s="28">
        <f t="shared" si="43"/>
        <v>0.4552380952380952</v>
      </c>
    </row>
    <row r="311" spans="1:11" ht="12.75">
      <c r="A311" s="115">
        <v>25</v>
      </c>
      <c r="B311" s="101" t="str">
        <f t="shared" si="50"/>
        <v>V - 027</v>
      </c>
      <c r="C311" s="109">
        <f t="shared" si="50"/>
        <v>0.3625</v>
      </c>
      <c r="D311" s="21">
        <f t="shared" si="50"/>
        <v>0.275</v>
      </c>
      <c r="E311" s="21">
        <f t="shared" si="50"/>
        <v>0.1725</v>
      </c>
      <c r="F311" s="21">
        <f t="shared" si="51"/>
        <v>0.0625</v>
      </c>
      <c r="G311" s="21">
        <f t="shared" si="51"/>
        <v>0.16</v>
      </c>
      <c r="H311" s="21">
        <f t="shared" si="51"/>
        <v>0.0675</v>
      </c>
      <c r="I311" s="21">
        <f t="shared" si="51"/>
        <v>0.0425</v>
      </c>
      <c r="J311" s="21">
        <f t="shared" si="51"/>
        <v>0.1075</v>
      </c>
      <c r="K311" s="28">
        <f t="shared" si="43"/>
        <v>0.1267857142857143</v>
      </c>
    </row>
    <row r="312" spans="1:11" ht="12.75">
      <c r="A312" s="116">
        <v>26</v>
      </c>
      <c r="B312" s="101" t="str">
        <f t="shared" si="50"/>
        <v>V - 028</v>
      </c>
      <c r="C312" s="109">
        <f t="shared" si="50"/>
        <v>0.075</v>
      </c>
      <c r="D312" s="21">
        <f t="shared" si="50"/>
        <v>0.0175</v>
      </c>
      <c r="E312" s="21">
        <f t="shared" si="50"/>
        <v>0.055</v>
      </c>
      <c r="F312" s="21">
        <f t="shared" si="51"/>
        <v>0.3275</v>
      </c>
      <c r="G312" s="21">
        <f t="shared" si="51"/>
        <v>0.99</v>
      </c>
      <c r="H312" s="21">
        <f t="shared" si="51"/>
        <v>0.0575</v>
      </c>
      <c r="I312" s="21">
        <f t="shared" si="51"/>
        <v>0.0325</v>
      </c>
      <c r="J312" s="21">
        <f t="shared" si="51"/>
        <v>0.165</v>
      </c>
      <c r="K312" s="28">
        <f t="shared" si="43"/>
        <v>0.23500000000000004</v>
      </c>
    </row>
    <row r="313" spans="1:11" ht="12.75">
      <c r="A313" s="115">
        <v>27</v>
      </c>
      <c r="B313" s="101" t="str">
        <f t="shared" si="50"/>
        <v>V - 029</v>
      </c>
      <c r="C313" s="109">
        <f t="shared" si="50"/>
        <v>0.09000000000000001</v>
      </c>
      <c r="D313" s="21">
        <f t="shared" si="50"/>
        <v>0.06999999999999999</v>
      </c>
      <c r="E313" s="21">
        <f t="shared" si="50"/>
        <v>0.3066666666666667</v>
      </c>
      <c r="F313" s="21">
        <f t="shared" si="51"/>
        <v>0.31</v>
      </c>
      <c r="G313" s="21">
        <f t="shared" si="51"/>
        <v>1.74</v>
      </c>
      <c r="H313" s="21">
        <f t="shared" si="51"/>
        <v>0.03</v>
      </c>
      <c r="I313" s="21">
        <f t="shared" si="51"/>
        <v>0.023333333333333334</v>
      </c>
      <c r="J313" s="21">
        <f t="shared" si="51"/>
        <v>0.4566666666666667</v>
      </c>
      <c r="K313" s="28">
        <f t="shared" si="43"/>
        <v>0.4195238095238095</v>
      </c>
    </row>
    <row r="314" spans="1:11" ht="12.75">
      <c r="A314" s="116">
        <v>28</v>
      </c>
      <c r="B314" s="101" t="str">
        <f t="shared" si="50"/>
        <v>V - 030</v>
      </c>
      <c r="C314" s="109">
        <f t="shared" si="50"/>
        <v>1.135</v>
      </c>
      <c r="D314" s="21">
        <f t="shared" si="50"/>
        <v>0</v>
      </c>
      <c r="E314" s="21">
        <f t="shared" si="50"/>
        <v>0.085</v>
      </c>
      <c r="F314" s="21">
        <f t="shared" si="51"/>
        <v>0.29</v>
      </c>
      <c r="G314" s="21">
        <f t="shared" si="51"/>
        <v>0.115</v>
      </c>
      <c r="H314" s="21">
        <f t="shared" si="51"/>
        <v>0.32</v>
      </c>
      <c r="I314" s="21">
        <f t="shared" si="51"/>
        <v>0.11</v>
      </c>
      <c r="J314" s="21">
        <f t="shared" si="51"/>
        <v>0.96</v>
      </c>
      <c r="K314" s="28">
        <f t="shared" si="43"/>
        <v>0.26857142857142857</v>
      </c>
    </row>
    <row r="315" spans="1:11" ht="12.75">
      <c r="A315" s="115">
        <v>29</v>
      </c>
      <c r="B315" s="101" t="str">
        <f t="shared" si="50"/>
        <v>V - 031</v>
      </c>
      <c r="C315" s="109">
        <f t="shared" si="50"/>
        <v>0.04666666666666667</v>
      </c>
      <c r="D315" s="21">
        <f t="shared" si="50"/>
        <v>0</v>
      </c>
      <c r="E315" s="21">
        <f t="shared" si="50"/>
        <v>0.6699999999999999</v>
      </c>
      <c r="F315" s="21">
        <f t="shared" si="51"/>
        <v>0.38999999999999996</v>
      </c>
      <c r="G315" s="21">
        <f t="shared" si="51"/>
        <v>0.61</v>
      </c>
      <c r="H315" s="21">
        <f t="shared" si="51"/>
        <v>0.22333333333333336</v>
      </c>
      <c r="I315" s="21">
        <f t="shared" si="51"/>
        <v>0.2916666666666667</v>
      </c>
      <c r="J315" s="21">
        <f t="shared" si="51"/>
        <v>0.4066666666666667</v>
      </c>
      <c r="K315" s="28">
        <f t="shared" si="43"/>
        <v>0.37023809523809526</v>
      </c>
    </row>
    <row r="316" spans="1:11" ht="12.75">
      <c r="A316" s="116">
        <v>30</v>
      </c>
      <c r="B316" s="101" t="str">
        <f t="shared" si="50"/>
        <v>V - 032</v>
      </c>
      <c r="C316" s="109">
        <f t="shared" si="50"/>
        <v>0.4825</v>
      </c>
      <c r="D316" s="21">
        <f t="shared" si="50"/>
        <v>0.135</v>
      </c>
      <c r="E316" s="21">
        <f t="shared" si="50"/>
        <v>0.1</v>
      </c>
      <c r="F316" s="21">
        <f t="shared" si="51"/>
        <v>0.1525</v>
      </c>
      <c r="G316" s="21">
        <f t="shared" si="51"/>
        <v>0.2025</v>
      </c>
      <c r="H316" s="21">
        <f t="shared" si="51"/>
        <v>0.1825</v>
      </c>
      <c r="I316" s="21">
        <f t="shared" si="51"/>
        <v>0.2425</v>
      </c>
      <c r="J316" s="21">
        <f t="shared" si="51"/>
        <v>0.6825</v>
      </c>
      <c r="K316" s="28">
        <f t="shared" si="43"/>
        <v>0.24250000000000002</v>
      </c>
    </row>
    <row r="317" spans="1:11" ht="12.75">
      <c r="A317" s="115">
        <v>31</v>
      </c>
      <c r="B317" s="101" t="str">
        <f t="shared" si="50"/>
        <v>V - 033</v>
      </c>
      <c r="C317" s="109">
        <f t="shared" si="50"/>
        <v>0.352</v>
      </c>
      <c r="D317" s="21">
        <f t="shared" si="50"/>
        <v>0.466</v>
      </c>
      <c r="E317" s="21">
        <f t="shared" si="50"/>
        <v>0.032</v>
      </c>
      <c r="F317" s="21">
        <f t="shared" si="51"/>
        <v>0.016</v>
      </c>
      <c r="G317" s="21">
        <f t="shared" si="51"/>
        <v>0.05600000000000001</v>
      </c>
      <c r="H317" s="21">
        <f t="shared" si="51"/>
        <v>0.242</v>
      </c>
      <c r="I317" s="21">
        <f t="shared" si="51"/>
        <v>0.10800000000000001</v>
      </c>
      <c r="J317" s="21">
        <f t="shared" si="51"/>
        <v>0</v>
      </c>
      <c r="K317" s="28">
        <f t="shared" si="43"/>
        <v>0.13142857142857142</v>
      </c>
    </row>
    <row r="318" spans="1:11" ht="12.75">
      <c r="A318" s="116">
        <v>32</v>
      </c>
      <c r="B318" s="101" t="str">
        <f t="shared" si="50"/>
        <v>V - 034</v>
      </c>
      <c r="C318" s="109">
        <f t="shared" si="50"/>
        <v>0.26</v>
      </c>
      <c r="D318" s="21">
        <f t="shared" si="50"/>
        <v>0</v>
      </c>
      <c r="E318" s="21">
        <f t="shared" si="50"/>
        <v>0</v>
      </c>
      <c r="F318" s="21">
        <f t="shared" si="51"/>
        <v>0.36</v>
      </c>
      <c r="G318" s="21">
        <f t="shared" si="51"/>
        <v>0.61</v>
      </c>
      <c r="H318" s="21">
        <f t="shared" si="51"/>
        <v>0.81</v>
      </c>
      <c r="I318" s="21">
        <f t="shared" si="51"/>
        <v>0.77</v>
      </c>
      <c r="J318" s="21">
        <f t="shared" si="51"/>
        <v>0.35</v>
      </c>
      <c r="K318" s="28">
        <f t="shared" si="43"/>
        <v>0.41428571428571426</v>
      </c>
    </row>
    <row r="319" spans="1:11" ht="12.75">
      <c r="A319" s="115">
        <v>33</v>
      </c>
      <c r="B319" s="101" t="str">
        <f aca="true" t="shared" si="52" ref="B319:E338">+B143</f>
        <v>V - 036</v>
      </c>
      <c r="C319" s="109">
        <f t="shared" si="52"/>
        <v>0.55</v>
      </c>
      <c r="D319" s="21">
        <f t="shared" si="52"/>
        <v>0.25</v>
      </c>
      <c r="E319" s="21">
        <f t="shared" si="52"/>
        <v>0.84</v>
      </c>
      <c r="F319" s="21">
        <f aca="true" t="shared" si="53" ref="F319:J328">+F143</f>
        <v>1.57</v>
      </c>
      <c r="G319" s="21">
        <f t="shared" si="53"/>
        <v>0.77</v>
      </c>
      <c r="H319" s="21">
        <f t="shared" si="53"/>
        <v>2.05</v>
      </c>
      <c r="I319" s="21">
        <f t="shared" si="53"/>
        <v>0.38</v>
      </c>
      <c r="J319" s="21">
        <f t="shared" si="53"/>
        <v>0.49</v>
      </c>
      <c r="K319" s="28">
        <f t="shared" si="43"/>
        <v>0.9071428571428573</v>
      </c>
    </row>
    <row r="320" spans="1:11" ht="12.75">
      <c r="A320" s="116">
        <v>34</v>
      </c>
      <c r="B320" s="101" t="str">
        <f t="shared" si="52"/>
        <v>V - 037</v>
      </c>
      <c r="C320" s="109">
        <f t="shared" si="52"/>
        <v>0.4066666666666667</v>
      </c>
      <c r="D320" s="21">
        <f t="shared" si="52"/>
        <v>0.3233333333333333</v>
      </c>
      <c r="E320" s="21">
        <f t="shared" si="52"/>
        <v>0.07666666666666667</v>
      </c>
      <c r="F320" s="21">
        <f t="shared" si="53"/>
        <v>0.37666666666666665</v>
      </c>
      <c r="G320" s="21">
        <f t="shared" si="53"/>
        <v>0.02666666666666667</v>
      </c>
      <c r="H320" s="21">
        <f t="shared" si="53"/>
        <v>1.1266666666666667</v>
      </c>
      <c r="I320" s="21">
        <f t="shared" si="53"/>
        <v>0.26</v>
      </c>
      <c r="J320" s="21">
        <f t="shared" si="53"/>
        <v>0.25333333333333335</v>
      </c>
      <c r="K320" s="28">
        <f t="shared" si="43"/>
        <v>0.34904761904761905</v>
      </c>
    </row>
    <row r="321" spans="1:11" ht="12.75">
      <c r="A321" s="115">
        <v>35</v>
      </c>
      <c r="B321" s="101" t="str">
        <f t="shared" si="52"/>
        <v>V - 038</v>
      </c>
      <c r="C321" s="109">
        <f t="shared" si="52"/>
        <v>0.8266666666666667</v>
      </c>
      <c r="D321" s="21">
        <f t="shared" si="52"/>
        <v>0.4033333333333333</v>
      </c>
      <c r="E321" s="21">
        <f t="shared" si="52"/>
        <v>0</v>
      </c>
      <c r="F321" s="21">
        <f t="shared" si="53"/>
        <v>0.44</v>
      </c>
      <c r="G321" s="21">
        <f t="shared" si="53"/>
        <v>0.87</v>
      </c>
      <c r="H321" s="21">
        <f t="shared" si="53"/>
        <v>1.4566666666666668</v>
      </c>
      <c r="I321" s="21">
        <f t="shared" si="53"/>
        <v>0.68</v>
      </c>
      <c r="J321" s="21">
        <f t="shared" si="53"/>
        <v>0.6466666666666666</v>
      </c>
      <c r="K321" s="28">
        <f t="shared" si="43"/>
        <v>0.6423809523809524</v>
      </c>
    </row>
    <row r="322" spans="1:11" ht="12.75">
      <c r="A322" s="116">
        <v>36</v>
      </c>
      <c r="B322" s="101" t="str">
        <f t="shared" si="52"/>
        <v>V - 039</v>
      </c>
      <c r="C322" s="109">
        <f t="shared" si="52"/>
        <v>0.79</v>
      </c>
      <c r="D322" s="21">
        <f t="shared" si="52"/>
        <v>0.24</v>
      </c>
      <c r="E322" s="21">
        <f t="shared" si="52"/>
        <v>0.685</v>
      </c>
      <c r="F322" s="21">
        <f t="shared" si="53"/>
        <v>0.7575</v>
      </c>
      <c r="G322" s="21">
        <f t="shared" si="53"/>
        <v>0.2325</v>
      </c>
      <c r="H322" s="21">
        <f t="shared" si="53"/>
        <v>0.365</v>
      </c>
      <c r="I322" s="21">
        <f t="shared" si="53"/>
        <v>0.145</v>
      </c>
      <c r="J322" s="21">
        <f t="shared" si="53"/>
        <v>0.245</v>
      </c>
      <c r="K322" s="28">
        <f t="shared" si="43"/>
        <v>0.3814285714285715</v>
      </c>
    </row>
    <row r="323" spans="1:11" ht="12.75">
      <c r="A323" s="115">
        <v>37</v>
      </c>
      <c r="B323" s="101" t="str">
        <f t="shared" si="52"/>
        <v>V - 040</v>
      </c>
      <c r="C323" s="109">
        <f t="shared" si="52"/>
        <v>0.4266666666666667</v>
      </c>
      <c r="D323" s="21">
        <f t="shared" si="52"/>
        <v>0.4566666666666667</v>
      </c>
      <c r="E323" s="21">
        <f t="shared" si="52"/>
        <v>0.58</v>
      </c>
      <c r="F323" s="21">
        <f t="shared" si="53"/>
        <v>0.11333333333333334</v>
      </c>
      <c r="G323" s="21">
        <f t="shared" si="53"/>
        <v>0.12666666666666668</v>
      </c>
      <c r="H323" s="21">
        <f t="shared" si="53"/>
        <v>0.58</v>
      </c>
      <c r="I323" s="21">
        <f t="shared" si="53"/>
        <v>0.29</v>
      </c>
      <c r="J323" s="21">
        <f t="shared" si="53"/>
        <v>0.18666666666666668</v>
      </c>
      <c r="K323" s="28">
        <f t="shared" si="43"/>
        <v>0.3333333333333333</v>
      </c>
    </row>
    <row r="324" spans="1:11" ht="12.75">
      <c r="A324" s="116">
        <v>38</v>
      </c>
      <c r="B324" s="101" t="str">
        <f t="shared" si="52"/>
        <v>V - 041</v>
      </c>
      <c r="C324" s="109">
        <f t="shared" si="52"/>
        <v>0.25333333333333335</v>
      </c>
      <c r="D324" s="21">
        <f t="shared" si="52"/>
        <v>0.21666666666666667</v>
      </c>
      <c r="E324" s="21">
        <f t="shared" si="52"/>
        <v>0.43</v>
      </c>
      <c r="F324" s="21">
        <f t="shared" si="53"/>
        <v>0.03</v>
      </c>
      <c r="G324" s="21">
        <f t="shared" si="53"/>
        <v>0.3666666666666667</v>
      </c>
      <c r="H324" s="21">
        <f t="shared" si="53"/>
        <v>0.47</v>
      </c>
      <c r="I324" s="21">
        <f t="shared" si="53"/>
        <v>0.5033333333333333</v>
      </c>
      <c r="J324" s="21">
        <f t="shared" si="53"/>
        <v>0.08333333333333333</v>
      </c>
      <c r="K324" s="28">
        <f t="shared" si="43"/>
        <v>0.3</v>
      </c>
    </row>
    <row r="325" spans="1:11" ht="12.75">
      <c r="A325" s="115">
        <v>39</v>
      </c>
      <c r="B325" s="101" t="str">
        <f t="shared" si="52"/>
        <v>V - 042</v>
      </c>
      <c r="C325" s="109">
        <f t="shared" si="52"/>
        <v>0.37999999999999995</v>
      </c>
      <c r="D325" s="21">
        <f t="shared" si="52"/>
        <v>0.6466666666666666</v>
      </c>
      <c r="E325" s="21">
        <f t="shared" si="52"/>
        <v>0.29333333333333333</v>
      </c>
      <c r="F325" s="21">
        <f t="shared" si="53"/>
        <v>0.07333333333333333</v>
      </c>
      <c r="G325" s="21">
        <f t="shared" si="53"/>
        <v>0.34</v>
      </c>
      <c r="H325" s="21">
        <f t="shared" si="53"/>
        <v>0.8766666666666666</v>
      </c>
      <c r="I325" s="21">
        <f t="shared" si="53"/>
        <v>0.6233333333333334</v>
      </c>
      <c r="J325" s="21">
        <f t="shared" si="53"/>
        <v>0.5633333333333334</v>
      </c>
      <c r="K325" s="28">
        <f t="shared" si="43"/>
        <v>0.48809523809523814</v>
      </c>
    </row>
    <row r="326" spans="1:11" ht="12.75">
      <c r="A326" s="116">
        <v>40</v>
      </c>
      <c r="B326" s="101" t="str">
        <f t="shared" si="52"/>
        <v>V - 043</v>
      </c>
      <c r="C326" s="109">
        <f t="shared" si="52"/>
        <v>0.415</v>
      </c>
      <c r="D326" s="21">
        <f t="shared" si="52"/>
        <v>0.04625</v>
      </c>
      <c r="E326" s="21">
        <f t="shared" si="52"/>
        <v>0.27375</v>
      </c>
      <c r="F326" s="21">
        <f t="shared" si="53"/>
        <v>0.26125</v>
      </c>
      <c r="G326" s="21">
        <f t="shared" si="53"/>
        <v>0.5075</v>
      </c>
      <c r="H326" s="21">
        <f t="shared" si="53"/>
        <v>0.055</v>
      </c>
      <c r="I326" s="21">
        <f t="shared" si="53"/>
        <v>0.24625</v>
      </c>
      <c r="J326" s="21">
        <f t="shared" si="53"/>
        <v>0.10125</v>
      </c>
      <c r="K326" s="28">
        <f t="shared" si="43"/>
        <v>0.2130357142857143</v>
      </c>
    </row>
    <row r="327" spans="1:11" ht="12.75">
      <c r="A327" s="115">
        <v>41</v>
      </c>
      <c r="B327" s="101" t="str">
        <f t="shared" si="52"/>
        <v>V - 044</v>
      </c>
      <c r="C327" s="109">
        <f t="shared" si="52"/>
        <v>0.2333333333333333</v>
      </c>
      <c r="D327" s="21">
        <f t="shared" si="52"/>
        <v>0.08333333333333333</v>
      </c>
      <c r="E327" s="21">
        <f t="shared" si="52"/>
        <v>0.4166666666666667</v>
      </c>
      <c r="F327" s="21">
        <f t="shared" si="53"/>
        <v>0.5066666666666667</v>
      </c>
      <c r="G327" s="21">
        <f t="shared" si="53"/>
        <v>0.33166666666666667</v>
      </c>
      <c r="H327" s="21">
        <f t="shared" si="53"/>
        <v>0.49333333333333335</v>
      </c>
      <c r="I327" s="21">
        <f t="shared" si="53"/>
        <v>0.235</v>
      </c>
      <c r="J327" s="21">
        <f t="shared" si="53"/>
        <v>0.16666666666666666</v>
      </c>
      <c r="K327" s="28">
        <f t="shared" si="43"/>
        <v>0.3190476190476191</v>
      </c>
    </row>
    <row r="328" spans="1:11" ht="12.75">
      <c r="A328" s="116">
        <v>42</v>
      </c>
      <c r="B328" s="101" t="str">
        <f t="shared" si="52"/>
        <v>V - 045</v>
      </c>
      <c r="C328" s="109">
        <f t="shared" si="52"/>
        <v>1.375</v>
      </c>
      <c r="D328" s="21">
        <f t="shared" si="52"/>
        <v>0.4</v>
      </c>
      <c r="E328" s="21">
        <f t="shared" si="52"/>
        <v>1.17</v>
      </c>
      <c r="F328" s="21">
        <f t="shared" si="53"/>
        <v>1.58</v>
      </c>
      <c r="G328" s="21">
        <f t="shared" si="53"/>
        <v>2.83</v>
      </c>
      <c r="H328" s="21">
        <f t="shared" si="53"/>
        <v>0.225</v>
      </c>
      <c r="I328" s="21">
        <f t="shared" si="53"/>
        <v>1.265</v>
      </c>
      <c r="J328" s="21">
        <f t="shared" si="53"/>
        <v>0.38</v>
      </c>
      <c r="K328" s="28">
        <f t="shared" si="43"/>
        <v>1.1214285714285714</v>
      </c>
    </row>
    <row r="329" spans="1:11" ht="12.75">
      <c r="A329" s="115">
        <v>43</v>
      </c>
      <c r="B329" s="101" t="str">
        <f t="shared" si="52"/>
        <v>V - 046</v>
      </c>
      <c r="C329" s="109">
        <f t="shared" si="52"/>
        <v>0.15666666666666665</v>
      </c>
      <c r="D329" s="21">
        <f t="shared" si="52"/>
        <v>0.25</v>
      </c>
      <c r="E329" s="21">
        <f t="shared" si="52"/>
        <v>0.16</v>
      </c>
      <c r="F329" s="21">
        <f aca="true" t="shared" si="54" ref="F329:J338">+F153</f>
        <v>0.48333333333333334</v>
      </c>
      <c r="G329" s="21">
        <f t="shared" si="54"/>
        <v>0.44333333333333336</v>
      </c>
      <c r="H329" s="21">
        <f t="shared" si="54"/>
        <v>0.39999999999999997</v>
      </c>
      <c r="I329" s="21">
        <f t="shared" si="54"/>
        <v>0.45333333333333337</v>
      </c>
      <c r="J329" s="21">
        <f t="shared" si="54"/>
        <v>0.3833333333333333</v>
      </c>
      <c r="K329" s="28">
        <f t="shared" si="43"/>
        <v>0.3676190476190476</v>
      </c>
    </row>
    <row r="330" spans="1:11" ht="12.75">
      <c r="A330" s="116">
        <v>44</v>
      </c>
      <c r="B330" s="101" t="str">
        <f t="shared" si="52"/>
        <v>V - 047</v>
      </c>
      <c r="C330" s="109">
        <f t="shared" si="52"/>
        <v>1.088</v>
      </c>
      <c r="D330" s="21">
        <f t="shared" si="52"/>
        <v>0.576</v>
      </c>
      <c r="E330" s="21">
        <f t="shared" si="52"/>
        <v>0.162</v>
      </c>
      <c r="F330" s="21">
        <f t="shared" si="54"/>
        <v>0.294</v>
      </c>
      <c r="G330" s="21">
        <f t="shared" si="54"/>
        <v>0.844</v>
      </c>
      <c r="H330" s="21">
        <f t="shared" si="54"/>
        <v>1.074</v>
      </c>
      <c r="I330" s="21">
        <f t="shared" si="54"/>
        <v>0.632</v>
      </c>
      <c r="J330" s="21">
        <f t="shared" si="54"/>
        <v>1.222</v>
      </c>
      <c r="K330" s="28">
        <f t="shared" si="43"/>
        <v>0.6862857142857143</v>
      </c>
    </row>
    <row r="331" spans="1:11" ht="12.75">
      <c r="A331" s="115">
        <v>45</v>
      </c>
      <c r="B331" s="101" t="str">
        <f t="shared" si="52"/>
        <v>V - 048</v>
      </c>
      <c r="C331" s="109">
        <f t="shared" si="52"/>
        <v>0.378</v>
      </c>
      <c r="D331" s="21">
        <f t="shared" si="52"/>
        <v>0</v>
      </c>
      <c r="E331" s="21">
        <f t="shared" si="52"/>
        <v>0.63</v>
      </c>
      <c r="F331" s="21">
        <f t="shared" si="54"/>
        <v>0.906</v>
      </c>
      <c r="G331" s="21">
        <f t="shared" si="54"/>
        <v>0.42400000000000004</v>
      </c>
      <c r="H331" s="21">
        <f t="shared" si="54"/>
        <v>0.27799999999999997</v>
      </c>
      <c r="I331" s="21">
        <f t="shared" si="54"/>
        <v>0.27</v>
      </c>
      <c r="J331" s="21">
        <f t="shared" si="54"/>
        <v>0.364</v>
      </c>
      <c r="K331" s="28">
        <f t="shared" si="43"/>
        <v>0.41028571428571425</v>
      </c>
    </row>
    <row r="332" spans="1:11" ht="12.75">
      <c r="A332" s="116">
        <v>46</v>
      </c>
      <c r="B332" s="101" t="str">
        <f t="shared" si="52"/>
        <v>V - 049</v>
      </c>
      <c r="C332" s="109">
        <f t="shared" si="52"/>
        <v>0.55</v>
      </c>
      <c r="D332" s="21">
        <f t="shared" si="52"/>
        <v>0.66</v>
      </c>
      <c r="E332" s="21">
        <f t="shared" si="52"/>
        <v>0</v>
      </c>
      <c r="F332" s="21">
        <f t="shared" si="54"/>
        <v>1.565</v>
      </c>
      <c r="G332" s="21">
        <f t="shared" si="54"/>
        <v>0.34</v>
      </c>
      <c r="H332" s="21">
        <f t="shared" si="54"/>
        <v>0.325</v>
      </c>
      <c r="I332" s="21">
        <f t="shared" si="54"/>
        <v>0.425</v>
      </c>
      <c r="J332" s="21">
        <f t="shared" si="54"/>
        <v>0</v>
      </c>
      <c r="K332" s="28">
        <f t="shared" si="43"/>
        <v>0.4735714285714286</v>
      </c>
    </row>
    <row r="333" spans="1:11" ht="12.75">
      <c r="A333" s="115">
        <v>47</v>
      </c>
      <c r="B333" s="101" t="str">
        <f t="shared" si="52"/>
        <v>V - 050</v>
      </c>
      <c r="C333" s="109">
        <f t="shared" si="52"/>
        <v>2.65</v>
      </c>
      <c r="D333" s="21">
        <f t="shared" si="52"/>
        <v>0.16</v>
      </c>
      <c r="E333" s="21">
        <f t="shared" si="52"/>
        <v>0.28</v>
      </c>
      <c r="F333" s="21">
        <f t="shared" si="54"/>
        <v>0.98</v>
      </c>
      <c r="G333" s="21">
        <f t="shared" si="54"/>
        <v>0.61</v>
      </c>
      <c r="H333" s="21">
        <f t="shared" si="54"/>
        <v>0.37</v>
      </c>
      <c r="I333" s="21">
        <f t="shared" si="54"/>
        <v>2.08</v>
      </c>
      <c r="J333" s="21">
        <f t="shared" si="54"/>
        <v>4.28</v>
      </c>
      <c r="K333" s="28">
        <f t="shared" si="43"/>
        <v>1.2514285714285716</v>
      </c>
    </row>
    <row r="334" spans="1:11" ht="12.75">
      <c r="A334" s="116">
        <v>48</v>
      </c>
      <c r="B334" s="101" t="str">
        <f t="shared" si="52"/>
        <v>V - 051</v>
      </c>
      <c r="C334" s="109">
        <f t="shared" si="52"/>
        <v>0.265</v>
      </c>
      <c r="D334" s="21">
        <f t="shared" si="52"/>
        <v>0.1675</v>
      </c>
      <c r="E334" s="21">
        <f t="shared" si="52"/>
        <v>0.405</v>
      </c>
      <c r="F334" s="21">
        <f t="shared" si="54"/>
        <v>0.3225</v>
      </c>
      <c r="G334" s="21">
        <f t="shared" si="54"/>
        <v>0.005</v>
      </c>
      <c r="H334" s="21">
        <f t="shared" si="54"/>
        <v>0.24</v>
      </c>
      <c r="I334" s="21">
        <f t="shared" si="54"/>
        <v>0.2875</v>
      </c>
      <c r="J334" s="21">
        <f t="shared" si="54"/>
        <v>0.485</v>
      </c>
      <c r="K334" s="28">
        <f t="shared" si="43"/>
        <v>0.27321428571428574</v>
      </c>
    </row>
    <row r="335" spans="1:11" ht="12.75">
      <c r="A335" s="115">
        <v>49</v>
      </c>
      <c r="B335" s="101" t="str">
        <f t="shared" si="52"/>
        <v>V - 052</v>
      </c>
      <c r="C335" s="109">
        <f t="shared" si="52"/>
        <v>1.7466666666666668</v>
      </c>
      <c r="D335" s="21">
        <f t="shared" si="52"/>
        <v>2.473333333333333</v>
      </c>
      <c r="E335" s="21">
        <f t="shared" si="52"/>
        <v>0.8533333333333334</v>
      </c>
      <c r="F335" s="21">
        <f t="shared" si="54"/>
        <v>1.02</v>
      </c>
      <c r="G335" s="21">
        <f t="shared" si="54"/>
        <v>0.13666666666666666</v>
      </c>
      <c r="H335" s="21">
        <f t="shared" si="54"/>
        <v>2.6333333333333333</v>
      </c>
      <c r="I335" s="21">
        <f t="shared" si="54"/>
        <v>1.1199999999999999</v>
      </c>
      <c r="J335" s="21">
        <f t="shared" si="54"/>
        <v>1.0433333333333332</v>
      </c>
      <c r="K335" s="28">
        <f t="shared" si="43"/>
        <v>1.3257142857142856</v>
      </c>
    </row>
    <row r="336" spans="1:11" ht="12.75">
      <c r="A336" s="116">
        <v>50</v>
      </c>
      <c r="B336" s="101" t="str">
        <f t="shared" si="52"/>
        <v>V - 053</v>
      </c>
      <c r="C336" s="109">
        <f t="shared" si="52"/>
        <v>1.92</v>
      </c>
      <c r="D336" s="21">
        <f t="shared" si="52"/>
        <v>0.32</v>
      </c>
      <c r="E336" s="21">
        <f t="shared" si="52"/>
        <v>0.98</v>
      </c>
      <c r="F336" s="21">
        <f t="shared" si="54"/>
        <v>0.28</v>
      </c>
      <c r="G336" s="21">
        <f t="shared" si="54"/>
        <v>0.11</v>
      </c>
      <c r="H336" s="21">
        <f t="shared" si="54"/>
        <v>0.54</v>
      </c>
      <c r="I336" s="21">
        <f t="shared" si="54"/>
        <v>0.81</v>
      </c>
      <c r="J336" s="21">
        <f t="shared" si="54"/>
        <v>0.34</v>
      </c>
      <c r="K336" s="28">
        <f t="shared" si="43"/>
        <v>0.48285714285714293</v>
      </c>
    </row>
    <row r="337" spans="1:11" ht="12.75">
      <c r="A337" s="115">
        <v>51</v>
      </c>
      <c r="B337" s="101" t="str">
        <f t="shared" si="52"/>
        <v>V - 054</v>
      </c>
      <c r="C337" s="109">
        <f t="shared" si="52"/>
        <v>0.605</v>
      </c>
      <c r="D337" s="21">
        <f t="shared" si="52"/>
        <v>0.615</v>
      </c>
      <c r="E337" s="21">
        <f t="shared" si="52"/>
        <v>0</v>
      </c>
      <c r="F337" s="21">
        <f t="shared" si="54"/>
        <v>0.16</v>
      </c>
      <c r="G337" s="21">
        <f t="shared" si="54"/>
        <v>0.76</v>
      </c>
      <c r="H337" s="21">
        <f t="shared" si="54"/>
        <v>1.15</v>
      </c>
      <c r="I337" s="21">
        <f t="shared" si="54"/>
        <v>0.055</v>
      </c>
      <c r="J337" s="21">
        <f t="shared" si="54"/>
        <v>1.13</v>
      </c>
      <c r="K337" s="28">
        <f t="shared" si="43"/>
        <v>0.5528571428571428</v>
      </c>
    </row>
    <row r="338" spans="1:11" ht="12.75">
      <c r="A338" s="116">
        <v>52</v>
      </c>
      <c r="B338" s="101" t="str">
        <f t="shared" si="52"/>
        <v>V - 055</v>
      </c>
      <c r="C338" s="109">
        <f t="shared" si="52"/>
        <v>0.18333333333333335</v>
      </c>
      <c r="D338" s="21">
        <f t="shared" si="52"/>
        <v>1.0966666666666667</v>
      </c>
      <c r="E338" s="21">
        <f t="shared" si="52"/>
        <v>0.10333333333333333</v>
      </c>
      <c r="F338" s="21">
        <f t="shared" si="54"/>
        <v>0.25333333333333335</v>
      </c>
      <c r="G338" s="21">
        <f t="shared" si="54"/>
        <v>1.6433333333333333</v>
      </c>
      <c r="H338" s="21">
        <f t="shared" si="54"/>
        <v>1.4666666666666668</v>
      </c>
      <c r="I338" s="21">
        <f t="shared" si="54"/>
        <v>1.0633333333333332</v>
      </c>
      <c r="J338" s="21">
        <f t="shared" si="54"/>
        <v>0.7200000000000001</v>
      </c>
      <c r="K338" s="28">
        <f t="shared" si="43"/>
        <v>0.9066666666666666</v>
      </c>
    </row>
    <row r="339" spans="1:11" ht="12.75">
      <c r="A339" s="115">
        <v>53</v>
      </c>
      <c r="B339" s="101" t="str">
        <f aca="true" t="shared" si="55" ref="B339:E352">+B163</f>
        <v>V - 056</v>
      </c>
      <c r="C339" s="109">
        <f t="shared" si="55"/>
        <v>2.77</v>
      </c>
      <c r="D339" s="21">
        <f t="shared" si="55"/>
        <v>1.08</v>
      </c>
      <c r="E339" s="21">
        <f t="shared" si="55"/>
        <v>0</v>
      </c>
      <c r="F339" s="21">
        <f aca="true" t="shared" si="56" ref="F339:J348">+F163</f>
        <v>0.64</v>
      </c>
      <c r="G339" s="21">
        <f t="shared" si="56"/>
        <v>0.5</v>
      </c>
      <c r="H339" s="21">
        <f t="shared" si="56"/>
        <v>0.12</v>
      </c>
      <c r="I339" s="21">
        <f t="shared" si="56"/>
        <v>0.46</v>
      </c>
      <c r="J339" s="21">
        <f t="shared" si="56"/>
        <v>0.03</v>
      </c>
      <c r="K339" s="28">
        <f t="shared" si="43"/>
        <v>0.4042857142857143</v>
      </c>
    </row>
    <row r="340" spans="1:11" ht="12.75">
      <c r="A340" s="116">
        <v>54</v>
      </c>
      <c r="B340" s="101" t="str">
        <f t="shared" si="55"/>
        <v>V - 057</v>
      </c>
      <c r="C340" s="109">
        <f t="shared" si="55"/>
        <v>2.225</v>
      </c>
      <c r="D340" s="21">
        <f t="shared" si="55"/>
        <v>0.4</v>
      </c>
      <c r="E340" s="21">
        <f t="shared" si="55"/>
        <v>0.535</v>
      </c>
      <c r="F340" s="21">
        <f t="shared" si="56"/>
        <v>0.11</v>
      </c>
      <c r="G340" s="21">
        <f t="shared" si="56"/>
        <v>0</v>
      </c>
      <c r="H340" s="21">
        <f t="shared" si="56"/>
        <v>0.475</v>
      </c>
      <c r="I340" s="21">
        <f t="shared" si="56"/>
        <v>0.91</v>
      </c>
      <c r="J340" s="21">
        <f t="shared" si="56"/>
        <v>0.5</v>
      </c>
      <c r="K340" s="28">
        <f t="shared" si="43"/>
        <v>0.4185714285714286</v>
      </c>
    </row>
    <row r="341" spans="1:11" ht="12.75">
      <c r="A341" s="115">
        <v>55</v>
      </c>
      <c r="B341" s="101" t="str">
        <f t="shared" si="55"/>
        <v>V - 058</v>
      </c>
      <c r="C341" s="109">
        <f t="shared" si="55"/>
        <v>0</v>
      </c>
      <c r="D341" s="21">
        <f t="shared" si="55"/>
        <v>0</v>
      </c>
      <c r="E341" s="21">
        <f t="shared" si="55"/>
        <v>0.21666666666666667</v>
      </c>
      <c r="F341" s="21">
        <f t="shared" si="56"/>
        <v>0.13999999999999999</v>
      </c>
      <c r="G341" s="21">
        <f t="shared" si="56"/>
        <v>0.31666666666666665</v>
      </c>
      <c r="H341" s="21">
        <f t="shared" si="56"/>
        <v>0.19666666666666666</v>
      </c>
      <c r="I341" s="21">
        <f t="shared" si="56"/>
        <v>0.27</v>
      </c>
      <c r="J341" s="21">
        <f t="shared" si="56"/>
        <v>0.27666666666666667</v>
      </c>
      <c r="K341" s="28">
        <f t="shared" si="43"/>
        <v>0.20238095238095238</v>
      </c>
    </row>
    <row r="342" spans="1:11" ht="12.75">
      <c r="A342" s="116">
        <v>56</v>
      </c>
      <c r="B342" s="101" t="str">
        <f t="shared" si="55"/>
        <v>V - 059</v>
      </c>
      <c r="C342" s="109">
        <f t="shared" si="55"/>
        <v>0.255</v>
      </c>
      <c r="D342" s="21">
        <f t="shared" si="55"/>
        <v>0.095</v>
      </c>
      <c r="E342" s="21">
        <f t="shared" si="55"/>
        <v>0.185</v>
      </c>
      <c r="F342" s="21">
        <f t="shared" si="56"/>
        <v>0.08</v>
      </c>
      <c r="G342" s="21">
        <f t="shared" si="56"/>
        <v>0.0875</v>
      </c>
      <c r="H342" s="21">
        <f t="shared" si="56"/>
        <v>0.2675</v>
      </c>
      <c r="I342" s="21">
        <f t="shared" si="56"/>
        <v>0.255</v>
      </c>
      <c r="J342" s="21">
        <f t="shared" si="56"/>
        <v>0.25</v>
      </c>
      <c r="K342" s="28">
        <f t="shared" si="43"/>
        <v>0.17428571428571432</v>
      </c>
    </row>
    <row r="343" spans="1:11" ht="12.75">
      <c r="A343" s="115">
        <v>57</v>
      </c>
      <c r="B343" s="101" t="str">
        <f t="shared" si="55"/>
        <v>V - 060</v>
      </c>
      <c r="C343" s="109">
        <f t="shared" si="55"/>
        <v>1.1733333333333333</v>
      </c>
      <c r="D343" s="21">
        <f t="shared" si="55"/>
        <v>0.5733333333333334</v>
      </c>
      <c r="E343" s="21">
        <f t="shared" si="55"/>
        <v>0.6033333333333334</v>
      </c>
      <c r="F343" s="21">
        <f t="shared" si="56"/>
        <v>0</v>
      </c>
      <c r="G343" s="21">
        <f t="shared" si="56"/>
        <v>0.7666666666666666</v>
      </c>
      <c r="H343" s="21">
        <f t="shared" si="56"/>
        <v>0.7066666666666667</v>
      </c>
      <c r="I343" s="21">
        <f t="shared" si="56"/>
        <v>0.5499999999999999</v>
      </c>
      <c r="J343" s="21">
        <f t="shared" si="56"/>
        <v>0.41</v>
      </c>
      <c r="K343" s="28">
        <f t="shared" si="43"/>
        <v>0.5157142857142857</v>
      </c>
    </row>
    <row r="344" spans="1:11" ht="12.75">
      <c r="A344" s="116">
        <v>58</v>
      </c>
      <c r="B344" s="101" t="str">
        <f t="shared" si="55"/>
        <v>V - 061</v>
      </c>
      <c r="C344" s="109">
        <f t="shared" si="55"/>
        <v>0.385</v>
      </c>
      <c r="D344" s="21">
        <f t="shared" si="55"/>
        <v>0.6416666666666667</v>
      </c>
      <c r="E344" s="21">
        <f t="shared" si="55"/>
        <v>0.5116666666666666</v>
      </c>
      <c r="F344" s="21">
        <f t="shared" si="56"/>
        <v>0</v>
      </c>
      <c r="G344" s="21">
        <f t="shared" si="56"/>
        <v>0</v>
      </c>
      <c r="H344" s="21">
        <f t="shared" si="56"/>
        <v>0.5</v>
      </c>
      <c r="I344" s="21">
        <f t="shared" si="56"/>
        <v>0.6333333333333333</v>
      </c>
      <c r="J344" s="21">
        <f t="shared" si="56"/>
        <v>0.3333333333333333</v>
      </c>
      <c r="K344" s="28">
        <f t="shared" si="43"/>
        <v>0.3742857142857143</v>
      </c>
    </row>
    <row r="345" spans="1:11" ht="12.75">
      <c r="A345" s="115">
        <v>59</v>
      </c>
      <c r="B345" s="101" t="str">
        <f t="shared" si="55"/>
        <v>V - 062</v>
      </c>
      <c r="C345" s="109">
        <f t="shared" si="55"/>
        <v>0.27</v>
      </c>
      <c r="D345" s="21">
        <f t="shared" si="55"/>
        <v>2.9</v>
      </c>
      <c r="E345" s="21">
        <f t="shared" si="55"/>
        <v>0.875</v>
      </c>
      <c r="F345" s="21">
        <f t="shared" si="56"/>
        <v>0.275</v>
      </c>
      <c r="G345" s="21">
        <f t="shared" si="56"/>
        <v>0.26</v>
      </c>
      <c r="H345" s="21">
        <f t="shared" si="56"/>
        <v>0.555</v>
      </c>
      <c r="I345" s="21">
        <f t="shared" si="56"/>
        <v>0.51</v>
      </c>
      <c r="J345" s="21">
        <f t="shared" si="56"/>
        <v>0.5</v>
      </c>
      <c r="K345" s="28">
        <f t="shared" si="43"/>
        <v>0.8392857142857142</v>
      </c>
    </row>
    <row r="346" spans="1:11" ht="12.75">
      <c r="A346" s="116">
        <v>60</v>
      </c>
      <c r="B346" s="101" t="str">
        <f t="shared" si="55"/>
        <v>V - 063</v>
      </c>
      <c r="C346" s="109">
        <f t="shared" si="55"/>
        <v>0.4633333333333333</v>
      </c>
      <c r="D346" s="21">
        <f t="shared" si="55"/>
        <v>0.38666666666666666</v>
      </c>
      <c r="E346" s="21">
        <f t="shared" si="55"/>
        <v>0.47</v>
      </c>
      <c r="F346" s="21">
        <f t="shared" si="56"/>
        <v>0.48333333333333334</v>
      </c>
      <c r="G346" s="21">
        <f t="shared" si="56"/>
        <v>0.39666666666666667</v>
      </c>
      <c r="H346" s="21">
        <f t="shared" si="56"/>
        <v>0.21666666666666667</v>
      </c>
      <c r="I346" s="21">
        <f t="shared" si="56"/>
        <v>0.3466666666666667</v>
      </c>
      <c r="J346" s="21">
        <f t="shared" si="56"/>
        <v>0</v>
      </c>
      <c r="K346" s="28">
        <f t="shared" si="43"/>
        <v>0.3285714285714286</v>
      </c>
    </row>
    <row r="347" spans="1:11" ht="12.75">
      <c r="A347" s="115">
        <v>61</v>
      </c>
      <c r="B347" s="101" t="str">
        <f t="shared" si="55"/>
        <v>V - 064</v>
      </c>
      <c r="C347" s="109">
        <f t="shared" si="55"/>
        <v>0.47</v>
      </c>
      <c r="D347" s="21">
        <f t="shared" si="55"/>
        <v>0.03333333333333333</v>
      </c>
      <c r="E347" s="21">
        <f t="shared" si="55"/>
        <v>0.15666666666666665</v>
      </c>
      <c r="F347" s="21">
        <f t="shared" si="56"/>
        <v>0.49</v>
      </c>
      <c r="G347" s="21">
        <f t="shared" si="56"/>
        <v>0.4666666666666666</v>
      </c>
      <c r="H347" s="21">
        <f t="shared" si="56"/>
        <v>1.0066666666666666</v>
      </c>
      <c r="I347" s="21">
        <f t="shared" si="56"/>
        <v>0.6833333333333332</v>
      </c>
      <c r="J347" s="21">
        <f t="shared" si="56"/>
        <v>0.6666666666666666</v>
      </c>
      <c r="K347" s="28">
        <f t="shared" si="43"/>
        <v>0.5004761904761904</v>
      </c>
    </row>
    <row r="348" spans="1:11" ht="12.75">
      <c r="A348" s="116">
        <v>62</v>
      </c>
      <c r="B348" s="101" t="str">
        <f t="shared" si="55"/>
        <v>V - 065</v>
      </c>
      <c r="C348" s="109">
        <f t="shared" si="55"/>
        <v>0.515</v>
      </c>
      <c r="D348" s="21">
        <f t="shared" si="55"/>
        <v>0.28</v>
      </c>
      <c r="E348" s="21">
        <f t="shared" si="55"/>
        <v>0</v>
      </c>
      <c r="F348" s="21">
        <f t="shared" si="56"/>
        <v>0.38</v>
      </c>
      <c r="G348" s="21">
        <f t="shared" si="56"/>
        <v>0.27</v>
      </c>
      <c r="H348" s="21">
        <f t="shared" si="56"/>
        <v>0</v>
      </c>
      <c r="I348" s="21">
        <f t="shared" si="56"/>
        <v>0.21</v>
      </c>
      <c r="J348" s="21">
        <f t="shared" si="56"/>
        <v>0.495</v>
      </c>
      <c r="K348" s="28">
        <f t="shared" si="43"/>
        <v>0.2335714285714286</v>
      </c>
    </row>
    <row r="349" spans="1:11" ht="12.75">
      <c r="A349" s="115">
        <v>63</v>
      </c>
      <c r="B349" s="101" t="str">
        <f t="shared" si="55"/>
        <v>V - 066</v>
      </c>
      <c r="C349" s="109">
        <f t="shared" si="55"/>
        <v>0.5877777777777777</v>
      </c>
      <c r="D349" s="21">
        <f t="shared" si="55"/>
        <v>0.15888888888888889</v>
      </c>
      <c r="E349" s="21">
        <f t="shared" si="55"/>
        <v>0.061111111111111116</v>
      </c>
      <c r="F349" s="21">
        <f aca="true" t="shared" si="57" ref="F349:J352">+F173</f>
        <v>0.03222222222222222</v>
      </c>
      <c r="G349" s="21">
        <f t="shared" si="57"/>
        <v>0.11777777777777779</v>
      </c>
      <c r="H349" s="21">
        <f t="shared" si="57"/>
        <v>0.017777777777777778</v>
      </c>
      <c r="I349" s="21">
        <f t="shared" si="57"/>
        <v>0.01888888888888889</v>
      </c>
      <c r="J349" s="21">
        <f t="shared" si="57"/>
        <v>0.07111111111111111</v>
      </c>
      <c r="K349" s="28">
        <f aca="true" t="shared" si="58" ref="K349:K363">AVERAGE(D349:J349)</f>
        <v>0.06825396825396826</v>
      </c>
    </row>
    <row r="350" spans="1:11" ht="12.75">
      <c r="A350" s="116">
        <v>64</v>
      </c>
      <c r="B350" s="101" t="str">
        <f t="shared" si="55"/>
        <v>V - 067</v>
      </c>
      <c r="C350" s="109">
        <f t="shared" si="55"/>
        <v>0</v>
      </c>
      <c r="D350" s="21">
        <f t="shared" si="55"/>
        <v>0.42</v>
      </c>
      <c r="E350" s="21">
        <f t="shared" si="55"/>
        <v>0.065</v>
      </c>
      <c r="F350" s="21">
        <f t="shared" si="57"/>
        <v>0.205</v>
      </c>
      <c r="G350" s="21">
        <f t="shared" si="57"/>
        <v>0.455</v>
      </c>
      <c r="H350" s="21">
        <f t="shared" si="57"/>
        <v>0.505</v>
      </c>
      <c r="I350" s="21">
        <f t="shared" si="57"/>
        <v>0.855</v>
      </c>
      <c r="J350" s="21">
        <f t="shared" si="57"/>
        <v>0.5</v>
      </c>
      <c r="K350" s="28">
        <f t="shared" si="58"/>
        <v>0.42928571428571427</v>
      </c>
    </row>
    <row r="351" spans="1:11" ht="12.75">
      <c r="A351" s="115">
        <v>65</v>
      </c>
      <c r="B351" s="101" t="str">
        <f t="shared" si="55"/>
        <v>V - 068</v>
      </c>
      <c r="C351" s="109">
        <f t="shared" si="55"/>
        <v>1.0833333333333333</v>
      </c>
      <c r="D351" s="21">
        <f t="shared" si="55"/>
        <v>0.31</v>
      </c>
      <c r="E351" s="21">
        <f t="shared" si="55"/>
        <v>0.08666666666666667</v>
      </c>
      <c r="F351" s="21">
        <f t="shared" si="57"/>
        <v>0.26666666666666666</v>
      </c>
      <c r="G351" s="21">
        <f t="shared" si="57"/>
        <v>1.6033333333333333</v>
      </c>
      <c r="H351" s="21">
        <f t="shared" si="57"/>
        <v>0.5666666666666667</v>
      </c>
      <c r="I351" s="21">
        <f t="shared" si="57"/>
        <v>0.36000000000000004</v>
      </c>
      <c r="J351" s="21">
        <f t="shared" si="57"/>
        <v>0.33666666666666667</v>
      </c>
      <c r="K351" s="28">
        <f t="shared" si="58"/>
        <v>0.5042857142857142</v>
      </c>
    </row>
    <row r="352" spans="1:11" ht="12.75">
      <c r="A352" s="116">
        <v>66</v>
      </c>
      <c r="B352" s="101" t="str">
        <f t="shared" si="55"/>
        <v>V - 069</v>
      </c>
      <c r="C352" s="109">
        <f t="shared" si="55"/>
        <v>0.28833333333333333</v>
      </c>
      <c r="D352" s="21">
        <f t="shared" si="55"/>
        <v>0.49500000000000005</v>
      </c>
      <c r="E352" s="21">
        <f t="shared" si="55"/>
        <v>0</v>
      </c>
      <c r="F352" s="21">
        <f t="shared" si="57"/>
        <v>0.2966666666666667</v>
      </c>
      <c r="G352" s="21">
        <f t="shared" si="57"/>
        <v>0.37999999999999995</v>
      </c>
      <c r="H352" s="21">
        <f t="shared" si="57"/>
        <v>0.06999999999999999</v>
      </c>
      <c r="I352" s="21">
        <f t="shared" si="57"/>
        <v>0.47333333333333333</v>
      </c>
      <c r="J352" s="21">
        <f t="shared" si="57"/>
        <v>0.5016666666666666</v>
      </c>
      <c r="K352" s="28">
        <f t="shared" si="58"/>
        <v>0.3166666666666667</v>
      </c>
    </row>
    <row r="353" spans="1:11" ht="12.75">
      <c r="A353" s="115">
        <v>67</v>
      </c>
      <c r="B353" s="101" t="str">
        <f aca="true" t="shared" si="59" ref="B353:B363">+B177</f>
        <v>V - 070</v>
      </c>
      <c r="C353" s="109">
        <f aca="true" t="shared" si="60" ref="C353:J363">+C177</f>
        <v>1.48</v>
      </c>
      <c r="D353" s="21">
        <f t="shared" si="60"/>
        <v>0</v>
      </c>
      <c r="E353" s="21">
        <f t="shared" si="60"/>
        <v>0.705</v>
      </c>
      <c r="F353" s="21">
        <f t="shared" si="60"/>
        <v>0.17</v>
      </c>
      <c r="G353" s="21">
        <f t="shared" si="60"/>
        <v>1.48</v>
      </c>
      <c r="H353" s="21">
        <f t="shared" si="60"/>
        <v>0.385</v>
      </c>
      <c r="I353" s="21">
        <f t="shared" si="60"/>
        <v>0.88</v>
      </c>
      <c r="J353" s="21">
        <f t="shared" si="60"/>
        <v>0.68</v>
      </c>
      <c r="K353" s="28">
        <f t="shared" si="58"/>
        <v>0.6142857142857142</v>
      </c>
    </row>
    <row r="354" spans="1:11" ht="12.75">
      <c r="A354" s="116">
        <v>68</v>
      </c>
      <c r="B354" s="101" t="str">
        <f t="shared" si="59"/>
        <v>V - 071</v>
      </c>
      <c r="C354" s="109">
        <f t="shared" si="60"/>
        <v>0.3466666666666667</v>
      </c>
      <c r="D354" s="21">
        <f t="shared" si="60"/>
        <v>0.05666666666666667</v>
      </c>
      <c r="E354" s="21">
        <f t="shared" si="60"/>
        <v>0.12833333333333333</v>
      </c>
      <c r="F354" s="21">
        <f t="shared" si="60"/>
        <v>0.2333333333333333</v>
      </c>
      <c r="G354" s="21">
        <f t="shared" si="60"/>
        <v>0.04833333333333333</v>
      </c>
      <c r="H354" s="21">
        <f t="shared" si="60"/>
        <v>0.034999999999999996</v>
      </c>
      <c r="I354" s="21">
        <f t="shared" si="60"/>
        <v>0.07166666666666667</v>
      </c>
      <c r="J354" s="21">
        <f t="shared" si="60"/>
        <v>0.06666666666666667</v>
      </c>
      <c r="K354" s="28">
        <f t="shared" si="58"/>
        <v>0.09142857142857143</v>
      </c>
    </row>
    <row r="355" spans="1:11" ht="12.75">
      <c r="A355" s="115">
        <v>69</v>
      </c>
      <c r="B355" s="101" t="str">
        <f t="shared" si="59"/>
        <v>V - 072</v>
      </c>
      <c r="C355" s="109">
        <f t="shared" si="60"/>
        <v>0</v>
      </c>
      <c r="D355" s="21">
        <f t="shared" si="60"/>
        <v>0</v>
      </c>
      <c r="E355" s="21">
        <f t="shared" si="60"/>
        <v>0</v>
      </c>
      <c r="F355" s="21">
        <f t="shared" si="60"/>
        <v>0</v>
      </c>
      <c r="G355" s="21">
        <f t="shared" si="60"/>
        <v>0.095</v>
      </c>
      <c r="H355" s="21">
        <f t="shared" si="60"/>
        <v>0.38</v>
      </c>
      <c r="I355" s="21">
        <f t="shared" si="60"/>
        <v>0.335</v>
      </c>
      <c r="J355" s="21">
        <f t="shared" si="60"/>
        <v>1.45</v>
      </c>
      <c r="K355" s="28">
        <f t="shared" si="58"/>
        <v>0.32285714285714284</v>
      </c>
    </row>
    <row r="356" spans="1:11" ht="12.75">
      <c r="A356" s="116">
        <v>70</v>
      </c>
      <c r="B356" s="101" t="str">
        <f t="shared" si="59"/>
        <v>V - 073</v>
      </c>
      <c r="C356" s="109">
        <f t="shared" si="60"/>
        <v>0.48333333333333334</v>
      </c>
      <c r="D356" s="21">
        <f t="shared" si="60"/>
        <v>0.29333333333333333</v>
      </c>
      <c r="E356" s="21">
        <f t="shared" si="60"/>
        <v>0</v>
      </c>
      <c r="F356" s="21">
        <f t="shared" si="60"/>
        <v>0.19999999999999998</v>
      </c>
      <c r="G356" s="21">
        <f t="shared" si="60"/>
        <v>0.6066666666666667</v>
      </c>
      <c r="H356" s="21">
        <f t="shared" si="60"/>
        <v>1.2633333333333334</v>
      </c>
      <c r="I356" s="21">
        <f t="shared" si="60"/>
        <v>1.1733333333333333</v>
      </c>
      <c r="J356" s="21">
        <f t="shared" si="60"/>
        <v>0.39666666666666667</v>
      </c>
      <c r="K356" s="28">
        <f t="shared" si="58"/>
        <v>0.5619047619047619</v>
      </c>
    </row>
    <row r="357" spans="1:11" ht="12.75">
      <c r="A357" s="115">
        <v>71</v>
      </c>
      <c r="B357" s="101" t="str">
        <f t="shared" si="59"/>
        <v>V - 074</v>
      </c>
      <c r="C357" s="109">
        <f t="shared" si="60"/>
        <v>0</v>
      </c>
      <c r="D357" s="21">
        <f t="shared" si="60"/>
        <v>0.89</v>
      </c>
      <c r="E357" s="21">
        <f t="shared" si="60"/>
        <v>0.115</v>
      </c>
      <c r="F357" s="21">
        <f t="shared" si="60"/>
        <v>0.235</v>
      </c>
      <c r="G357" s="21">
        <f t="shared" si="60"/>
        <v>0.445</v>
      </c>
      <c r="H357" s="21">
        <f t="shared" si="60"/>
        <v>2.25</v>
      </c>
      <c r="I357" s="21">
        <f t="shared" si="60"/>
        <v>1.6</v>
      </c>
      <c r="J357" s="21">
        <f t="shared" si="60"/>
        <v>1.79</v>
      </c>
      <c r="K357" s="28">
        <f t="shared" si="58"/>
        <v>1.0464285714285715</v>
      </c>
    </row>
    <row r="358" spans="1:11" ht="12.75">
      <c r="A358" s="116">
        <v>72</v>
      </c>
      <c r="B358" s="101" t="str">
        <f t="shared" si="59"/>
        <v>V - 075</v>
      </c>
      <c r="C358" s="109">
        <f t="shared" si="60"/>
        <v>0.1025</v>
      </c>
      <c r="D358" s="21">
        <f t="shared" si="60"/>
        <v>1.0575</v>
      </c>
      <c r="E358" s="21">
        <f t="shared" si="60"/>
        <v>0.6525</v>
      </c>
      <c r="F358" s="21">
        <f t="shared" si="60"/>
        <v>0</v>
      </c>
      <c r="G358" s="21">
        <f t="shared" si="60"/>
        <v>0.23</v>
      </c>
      <c r="H358" s="21">
        <f t="shared" si="60"/>
        <v>0.705</v>
      </c>
      <c r="I358" s="21">
        <f t="shared" si="60"/>
        <v>0.925</v>
      </c>
      <c r="J358" s="21">
        <f t="shared" si="60"/>
        <v>0.5375</v>
      </c>
      <c r="K358" s="28">
        <f t="shared" si="58"/>
        <v>0.5867857142857142</v>
      </c>
    </row>
    <row r="359" spans="1:11" ht="12.75">
      <c r="A359" s="115">
        <v>73</v>
      </c>
      <c r="B359" s="101" t="str">
        <f t="shared" si="59"/>
        <v>V - 076</v>
      </c>
      <c r="C359" s="109">
        <f t="shared" si="60"/>
        <v>0.18000000000000002</v>
      </c>
      <c r="D359" s="21">
        <f t="shared" si="60"/>
        <v>0.12666666666666668</v>
      </c>
      <c r="E359" s="21">
        <f t="shared" si="60"/>
        <v>0.8266666666666667</v>
      </c>
      <c r="F359" s="21">
        <f t="shared" si="60"/>
        <v>0.27999999999999997</v>
      </c>
      <c r="G359" s="21">
        <f t="shared" si="60"/>
        <v>1.1433333333333333</v>
      </c>
      <c r="H359" s="21">
        <f t="shared" si="60"/>
        <v>0.17</v>
      </c>
      <c r="I359" s="21">
        <f t="shared" si="60"/>
        <v>0.6</v>
      </c>
      <c r="J359" s="21">
        <f t="shared" si="60"/>
        <v>0.31</v>
      </c>
      <c r="K359" s="28">
        <f t="shared" si="58"/>
        <v>0.49380952380952386</v>
      </c>
    </row>
    <row r="360" spans="1:11" ht="12.75">
      <c r="A360" s="116">
        <v>74</v>
      </c>
      <c r="B360" s="101" t="str">
        <f t="shared" si="59"/>
        <v>V - 077</v>
      </c>
      <c r="C360" s="109">
        <f t="shared" si="60"/>
        <v>0.37000000000000005</v>
      </c>
      <c r="D360" s="21">
        <f t="shared" si="60"/>
        <v>0.21333333333333335</v>
      </c>
      <c r="E360" s="21">
        <f t="shared" si="60"/>
        <v>0.13666666666666666</v>
      </c>
      <c r="F360" s="21">
        <f t="shared" si="60"/>
        <v>0.03666666666666667</v>
      </c>
      <c r="G360" s="21">
        <f t="shared" si="60"/>
        <v>0.45</v>
      </c>
      <c r="H360" s="21">
        <f t="shared" si="60"/>
        <v>0.785</v>
      </c>
      <c r="I360" s="21">
        <f t="shared" si="60"/>
        <v>0.6633333333333333</v>
      </c>
      <c r="J360" s="21">
        <f t="shared" si="60"/>
        <v>0.4066666666666667</v>
      </c>
      <c r="K360" s="28">
        <f t="shared" si="58"/>
        <v>0.38452380952380955</v>
      </c>
    </row>
    <row r="361" spans="1:11" ht="12.75">
      <c r="A361" s="115">
        <v>75</v>
      </c>
      <c r="B361" s="101" t="str">
        <f t="shared" si="59"/>
        <v>V - 078</v>
      </c>
      <c r="C361" s="109">
        <f t="shared" si="60"/>
        <v>0.384</v>
      </c>
      <c r="D361" s="21">
        <f t="shared" si="60"/>
        <v>0.05600000000000001</v>
      </c>
      <c r="E361" s="21">
        <f t="shared" si="60"/>
        <v>0.044</v>
      </c>
      <c r="F361" s="21">
        <f t="shared" si="60"/>
        <v>0.236</v>
      </c>
      <c r="G361" s="21">
        <f t="shared" si="60"/>
        <v>0.16</v>
      </c>
      <c r="H361" s="21">
        <f t="shared" si="60"/>
        <v>0.172</v>
      </c>
      <c r="I361" s="21">
        <f t="shared" si="60"/>
        <v>0.13799999999999998</v>
      </c>
      <c r="J361" s="21">
        <f t="shared" si="60"/>
        <v>0.25</v>
      </c>
      <c r="K361" s="28">
        <f t="shared" si="58"/>
        <v>0.15085714285714286</v>
      </c>
    </row>
    <row r="362" spans="1:11" ht="12.75">
      <c r="A362" s="116">
        <v>76</v>
      </c>
      <c r="B362" s="101" t="str">
        <f t="shared" si="59"/>
        <v>V - 079</v>
      </c>
      <c r="C362" s="109">
        <f t="shared" si="60"/>
        <v>0</v>
      </c>
      <c r="D362" s="21">
        <f t="shared" si="60"/>
        <v>0.18000000000000002</v>
      </c>
      <c r="E362" s="21">
        <f t="shared" si="60"/>
        <v>0.3333333333333333</v>
      </c>
      <c r="F362" s="21">
        <f t="shared" si="60"/>
        <v>0.09333333333333334</v>
      </c>
      <c r="G362" s="21">
        <f t="shared" si="60"/>
        <v>2.3000000000000003</v>
      </c>
      <c r="H362" s="21">
        <f t="shared" si="60"/>
        <v>0.54</v>
      </c>
      <c r="I362" s="21">
        <f t="shared" si="60"/>
        <v>0.5466666666666666</v>
      </c>
      <c r="J362" s="21">
        <f t="shared" si="60"/>
        <v>0.6699999999999999</v>
      </c>
      <c r="K362" s="28">
        <f t="shared" si="58"/>
        <v>0.6661904761904763</v>
      </c>
    </row>
    <row r="363" spans="1:11" ht="12.75">
      <c r="A363" s="115">
        <v>77</v>
      </c>
      <c r="B363" s="101" t="str">
        <f t="shared" si="59"/>
        <v>V - 080</v>
      </c>
      <c r="C363" s="109">
        <f t="shared" si="60"/>
        <v>0.225</v>
      </c>
      <c r="D363" s="21">
        <f t="shared" si="60"/>
        <v>0.0475</v>
      </c>
      <c r="E363" s="21">
        <f t="shared" si="60"/>
        <v>0.1275</v>
      </c>
      <c r="F363" s="21">
        <f t="shared" si="60"/>
        <v>0.325</v>
      </c>
      <c r="G363" s="21">
        <f t="shared" si="60"/>
        <v>0.2025</v>
      </c>
      <c r="H363" s="21">
        <f t="shared" si="60"/>
        <v>0.055</v>
      </c>
      <c r="I363" s="21">
        <f t="shared" si="60"/>
        <v>0.0725</v>
      </c>
      <c r="J363" s="21">
        <f t="shared" si="60"/>
        <v>0</v>
      </c>
      <c r="K363" s="28">
        <f t="shared" si="58"/>
        <v>0.11857142857142858</v>
      </c>
    </row>
    <row r="364" spans="2:11" ht="13.5" thickBot="1">
      <c r="B364" s="51"/>
      <c r="J364" s="87" t="s">
        <v>79</v>
      </c>
      <c r="K364" s="40">
        <f>AVERAGE(K287:K363)</f>
        <v>0.4347669920782167</v>
      </c>
    </row>
    <row r="365" spans="10:16" ht="38.25">
      <c r="J365" s="160" t="s">
        <v>74</v>
      </c>
      <c r="K365" s="40">
        <f>VAR(K287:K363)</f>
        <v>0.07340869692246317</v>
      </c>
      <c r="M365" s="231" t="s">
        <v>38</v>
      </c>
      <c r="N365" s="158" t="s">
        <v>138</v>
      </c>
      <c r="O365" s="158" t="s">
        <v>137</v>
      </c>
      <c r="P365" s="158" t="s">
        <v>136</v>
      </c>
    </row>
    <row r="366" spans="10:16" ht="13.5" thickBot="1">
      <c r="J366" s="87" t="s">
        <v>75</v>
      </c>
      <c r="K366" s="125">
        <f>STDEV(K287:K363)</f>
        <v>0.270940393670754</v>
      </c>
      <c r="M366" s="232"/>
      <c r="N366" s="159" t="s">
        <v>139</v>
      </c>
      <c r="O366" s="29" t="s">
        <v>39</v>
      </c>
      <c r="P366" s="29" t="s">
        <v>337</v>
      </c>
    </row>
    <row r="367" spans="4:16" ht="13.5" thickBot="1">
      <c r="D367" s="53"/>
      <c r="M367" s="192" t="s">
        <v>321</v>
      </c>
      <c r="N367" s="30">
        <v>1885</v>
      </c>
      <c r="O367" s="183">
        <f>K364</f>
        <v>0.4347669920782167</v>
      </c>
      <c r="P367" s="30">
        <f>O367*N367</f>
        <v>819.5357800674384</v>
      </c>
    </row>
    <row r="370" spans="1:3" ht="12.75">
      <c r="A370" s="3" t="s">
        <v>106</v>
      </c>
      <c r="B370" s="132" t="s">
        <v>107</v>
      </c>
      <c r="C370" s="45"/>
    </row>
    <row r="371" ht="12.75">
      <c r="B371" s="41"/>
    </row>
    <row r="373" spans="2:14" ht="12.75">
      <c r="B373" s="41"/>
      <c r="C373" s="42"/>
      <c r="D373" s="42"/>
      <c r="E373" s="79"/>
      <c r="F373" s="79"/>
      <c r="G373" s="79"/>
      <c r="H373" s="79"/>
      <c r="I373" s="79"/>
      <c r="J373" s="79"/>
      <c r="K373" s="79"/>
      <c r="L373" s="79"/>
      <c r="M373" s="79"/>
      <c r="N373" s="79"/>
    </row>
    <row r="374" spans="2:14" ht="12.75">
      <c r="B374" s="73" t="s">
        <v>42</v>
      </c>
      <c r="C374" s="42" t="s">
        <v>41</v>
      </c>
      <c r="D374" s="42"/>
      <c r="E374" s="42"/>
      <c r="F374" s="42"/>
      <c r="G374" s="42"/>
      <c r="H374" s="42"/>
      <c r="I374" s="42"/>
      <c r="J374" s="42"/>
      <c r="K374" s="15"/>
      <c r="L374" s="42"/>
      <c r="M374" s="15"/>
      <c r="N374" s="42"/>
    </row>
    <row r="375" spans="2:14" ht="12.75">
      <c r="B375" s="73" t="s">
        <v>43</v>
      </c>
      <c r="C375" s="71">
        <v>377</v>
      </c>
      <c r="D375" s="42" t="s">
        <v>51</v>
      </c>
      <c r="E375" s="42"/>
      <c r="F375" s="42"/>
      <c r="G375" s="42"/>
      <c r="H375" s="42"/>
      <c r="I375" s="42"/>
      <c r="J375" s="42"/>
      <c r="K375" s="15"/>
      <c r="L375" s="42"/>
      <c r="M375" s="15"/>
      <c r="N375" s="42"/>
    </row>
    <row r="376" spans="2:14" ht="12.75">
      <c r="B376" s="73" t="s">
        <v>45</v>
      </c>
      <c r="C376" s="42">
        <v>1.96</v>
      </c>
      <c r="D376" s="42"/>
      <c r="E376" s="42"/>
      <c r="F376" s="42"/>
      <c r="G376" s="42"/>
      <c r="H376" s="42"/>
      <c r="I376" s="42"/>
      <c r="J376" s="42"/>
      <c r="K376" s="15"/>
      <c r="L376" s="42"/>
      <c r="M376" s="15"/>
      <c r="N376" s="42"/>
    </row>
    <row r="377" spans="2:14" ht="12.75">
      <c r="B377" s="75" t="s">
        <v>47</v>
      </c>
      <c r="C377" s="66">
        <f>+K366</f>
        <v>0.270940393670754</v>
      </c>
      <c r="D377" s="42" t="s">
        <v>52</v>
      </c>
      <c r="E377" s="42"/>
      <c r="F377" s="42"/>
      <c r="G377" s="42"/>
      <c r="H377" s="42"/>
      <c r="I377" s="42"/>
      <c r="J377" s="42"/>
      <c r="K377" s="15"/>
      <c r="L377" s="42"/>
      <c r="M377" s="15"/>
      <c r="N377" s="42"/>
    </row>
    <row r="378" spans="2:14" ht="12.75">
      <c r="B378" s="75" t="s">
        <v>49</v>
      </c>
      <c r="C378" s="66">
        <v>0.053</v>
      </c>
      <c r="D378" s="42" t="s">
        <v>52</v>
      </c>
      <c r="E378" s="42"/>
      <c r="F378" s="42"/>
      <c r="G378" s="42"/>
      <c r="H378" s="42"/>
      <c r="I378" s="42"/>
      <c r="J378" s="42"/>
      <c r="K378" s="15"/>
      <c r="L378" s="42"/>
      <c r="M378" s="15"/>
      <c r="N378" s="42"/>
    </row>
    <row r="379" spans="2:14" ht="12.75">
      <c r="B379" s="42"/>
      <c r="C379" s="42"/>
      <c r="D379" s="42"/>
      <c r="E379" s="42"/>
      <c r="F379" s="42"/>
      <c r="G379" s="42"/>
      <c r="H379" s="42"/>
      <c r="I379" s="42"/>
      <c r="J379" s="42"/>
      <c r="K379" s="15"/>
      <c r="L379" s="42"/>
      <c r="M379" s="15"/>
      <c r="N379" s="42"/>
    </row>
    <row r="380" spans="2:14" ht="12.75">
      <c r="B380" s="42"/>
      <c r="C380" s="42"/>
      <c r="D380" s="42"/>
      <c r="E380" s="42"/>
      <c r="F380" s="42"/>
      <c r="G380" s="42"/>
      <c r="H380" s="42"/>
      <c r="I380" s="42"/>
      <c r="J380" s="42"/>
      <c r="K380" s="15"/>
      <c r="L380" s="42"/>
      <c r="M380" s="15"/>
      <c r="N380" s="42"/>
    </row>
    <row r="381" spans="2:14" ht="13.5" thickBot="1">
      <c r="B381" s="73" t="s">
        <v>42</v>
      </c>
      <c r="C381" s="36">
        <f>+C376^2</f>
        <v>3.8415999999999997</v>
      </c>
      <c r="D381" s="34" t="s">
        <v>32</v>
      </c>
      <c r="E381" s="35">
        <f>+C375</f>
        <v>377</v>
      </c>
      <c r="F381" s="34" t="s">
        <v>32</v>
      </c>
      <c r="G381" s="33">
        <f>C377^2</f>
        <v>0.07340869692246316</v>
      </c>
      <c r="H381" s="33"/>
      <c r="I381" s="33"/>
      <c r="J381" s="15" t="s">
        <v>54</v>
      </c>
      <c r="K381" s="36">
        <f>+C381*E381*G381</f>
        <v>106.31658248669508</v>
      </c>
      <c r="L381" s="15" t="s">
        <v>54</v>
      </c>
      <c r="M381" s="71">
        <f>+K381/K382</f>
        <v>79.44799688247909</v>
      </c>
      <c r="N381" s="42"/>
    </row>
    <row r="382" spans="2:14" ht="12.75">
      <c r="B382" s="42"/>
      <c r="C382" s="43">
        <f>+C375-1</f>
        <v>376</v>
      </c>
      <c r="D382" s="15" t="s">
        <v>32</v>
      </c>
      <c r="E382" s="15">
        <f>+C378^2</f>
        <v>0.002809</v>
      </c>
      <c r="F382" s="15" t="s">
        <v>53</v>
      </c>
      <c r="G382" s="15">
        <f>+C376^2</f>
        <v>3.8415999999999997</v>
      </c>
      <c r="H382" s="15" t="s">
        <v>32</v>
      </c>
      <c r="I382" s="15">
        <f>+C377^2</f>
        <v>0.07340869692246316</v>
      </c>
      <c r="J382" s="15"/>
      <c r="K382" s="42">
        <f>+(C382*E382)+(G382*I382)</f>
        <v>1.3381908500973345</v>
      </c>
      <c r="L382" s="15"/>
      <c r="M382" s="42"/>
      <c r="N382" s="42"/>
    </row>
    <row r="383" spans="2:14" ht="12.75">
      <c r="B383" s="42"/>
      <c r="C383" s="42"/>
      <c r="D383" s="42"/>
      <c r="E383" s="42"/>
      <c r="F383" s="42"/>
      <c r="G383" s="42"/>
      <c r="H383" s="42"/>
      <c r="I383" s="42"/>
      <c r="J383" s="42"/>
      <c r="K383" s="15"/>
      <c r="L383" s="42"/>
      <c r="M383" s="15"/>
      <c r="N383" s="42"/>
    </row>
    <row r="384" spans="2:14" ht="12.75">
      <c r="B384" s="42"/>
      <c r="C384" s="73"/>
      <c r="D384" s="42"/>
      <c r="E384" s="42"/>
      <c r="F384" s="42"/>
      <c r="G384" s="42"/>
      <c r="H384" s="42"/>
      <c r="I384" s="42"/>
      <c r="J384" s="42"/>
      <c r="K384" s="15"/>
      <c r="L384" s="42"/>
      <c r="M384" s="15"/>
      <c r="N384" s="42"/>
    </row>
    <row r="385" spans="2:14" ht="12.75">
      <c r="B385" s="126" t="s">
        <v>320</v>
      </c>
      <c r="D385" s="42"/>
      <c r="E385" s="42"/>
      <c r="F385" s="42"/>
      <c r="G385" s="42"/>
      <c r="H385" s="42"/>
      <c r="I385" s="42"/>
      <c r="J385" s="42"/>
      <c r="K385" s="15"/>
      <c r="L385" s="42"/>
      <c r="M385" s="15"/>
      <c r="N385" s="42"/>
    </row>
    <row r="386" spans="2:14" ht="12.75">
      <c r="B386" s="42"/>
      <c r="C386" s="77"/>
      <c r="D386" s="42"/>
      <c r="E386" s="42"/>
      <c r="F386" s="42"/>
      <c r="G386" s="42"/>
      <c r="H386" s="42"/>
      <c r="I386" s="42"/>
      <c r="J386" s="42"/>
      <c r="K386" s="15"/>
      <c r="L386" s="42"/>
      <c r="M386" s="15"/>
      <c r="N386" s="42"/>
    </row>
    <row r="387" spans="2:14" ht="12.75">
      <c r="B387" s="42"/>
      <c r="C387" s="77"/>
      <c r="D387" s="42"/>
      <c r="E387" s="42"/>
      <c r="F387" s="42"/>
      <c r="G387" s="42"/>
      <c r="H387" s="42"/>
      <c r="I387" s="42"/>
      <c r="J387" s="42"/>
      <c r="K387" s="15"/>
      <c r="L387" s="42"/>
      <c r="M387" s="15"/>
      <c r="N387" s="42"/>
    </row>
    <row r="388" spans="2:14" ht="12.75">
      <c r="B388" s="42"/>
      <c r="C388" s="42"/>
      <c r="D388" s="42"/>
      <c r="E388" s="42"/>
      <c r="F388" s="42"/>
      <c r="G388" s="42"/>
      <c r="H388" s="42"/>
      <c r="I388" s="42"/>
      <c r="J388" s="42"/>
      <c r="K388" s="15"/>
      <c r="L388" s="42"/>
      <c r="M388" s="15"/>
      <c r="N388" s="42"/>
    </row>
    <row r="389" spans="2:14" ht="12.75">
      <c r="B389" s="42"/>
      <c r="C389" s="42"/>
      <c r="D389" s="42"/>
      <c r="E389" s="42"/>
      <c r="F389" s="42"/>
      <c r="G389" s="42"/>
      <c r="H389" s="42"/>
      <c r="I389" s="42"/>
      <c r="J389" s="42"/>
      <c r="K389" s="15"/>
      <c r="L389" s="42"/>
      <c r="M389" s="15"/>
      <c r="N389" s="42"/>
    </row>
    <row r="390" spans="2:14" ht="12.75">
      <c r="B390" s="42"/>
      <c r="C390" s="42"/>
      <c r="D390" s="42"/>
      <c r="E390" s="42"/>
      <c r="F390" s="42"/>
      <c r="G390" s="42"/>
      <c r="H390" s="42"/>
      <c r="I390" s="42"/>
      <c r="J390" s="42"/>
      <c r="K390" s="15"/>
      <c r="L390" s="42"/>
      <c r="M390" s="15"/>
      <c r="N390" s="42"/>
    </row>
    <row r="391" spans="2:14" ht="12.75">
      <c r="B391" s="42"/>
      <c r="F391" s="42"/>
      <c r="G391" s="42"/>
      <c r="H391" s="42"/>
      <c r="I391" s="42"/>
      <c r="J391" s="42"/>
      <c r="K391" s="15"/>
      <c r="L391" s="42"/>
      <c r="M391" s="15"/>
      <c r="N391" s="42"/>
    </row>
    <row r="392" spans="2:14" ht="12.75">
      <c r="B392" s="42"/>
      <c r="F392" s="42"/>
      <c r="G392" s="42"/>
      <c r="H392" s="42"/>
      <c r="I392" s="42"/>
      <c r="J392" s="42"/>
      <c r="K392" s="15"/>
      <c r="L392" s="42"/>
      <c r="M392" s="15"/>
      <c r="N392" s="42"/>
    </row>
    <row r="393" spans="2:14" ht="12.75">
      <c r="B393" s="42"/>
      <c r="F393" s="42"/>
      <c r="G393" s="42"/>
      <c r="H393" s="42"/>
      <c r="I393" s="42"/>
      <c r="J393" s="42"/>
      <c r="K393" s="15"/>
      <c r="L393" s="42"/>
      <c r="M393" s="15"/>
      <c r="N393" s="42"/>
    </row>
    <row r="394" spans="2:14" ht="12.75">
      <c r="B394" s="42"/>
      <c r="F394" s="42"/>
      <c r="G394" s="42"/>
      <c r="H394" s="42"/>
      <c r="I394" s="42"/>
      <c r="J394" s="42"/>
      <c r="K394" s="15"/>
      <c r="L394" s="42"/>
      <c r="M394" s="15"/>
      <c r="N394" s="42"/>
    </row>
    <row r="395" spans="2:14" ht="12.75">
      <c r="B395" s="42"/>
      <c r="F395" s="42"/>
      <c r="G395" s="42"/>
      <c r="H395" s="42"/>
      <c r="I395" s="42"/>
      <c r="J395" s="42"/>
      <c r="K395" s="15"/>
      <c r="L395" s="42"/>
      <c r="M395" s="15"/>
      <c r="N395" s="42"/>
    </row>
    <row r="396" spans="2:14" ht="12.75">
      <c r="B396" s="42"/>
      <c r="F396" s="42"/>
      <c r="G396" s="42"/>
      <c r="H396" s="42"/>
      <c r="I396" s="42"/>
      <c r="J396" s="42"/>
      <c r="K396" s="15"/>
      <c r="L396" s="42"/>
      <c r="M396" s="15"/>
      <c r="N396" s="42"/>
    </row>
    <row r="397" spans="2:14" ht="12.75">
      <c r="B397" s="42"/>
      <c r="F397" s="42"/>
      <c r="G397" s="42"/>
      <c r="H397" s="42"/>
      <c r="I397" s="42"/>
      <c r="J397" s="42"/>
      <c r="K397" s="15"/>
      <c r="L397" s="42"/>
      <c r="M397" s="15"/>
      <c r="N397" s="42"/>
    </row>
    <row r="398" spans="2:14" ht="12.75">
      <c r="B398" s="42"/>
      <c r="C398" s="42"/>
      <c r="D398" s="42"/>
      <c r="E398" s="42"/>
      <c r="F398" s="42"/>
      <c r="G398" s="42"/>
      <c r="H398" s="42"/>
      <c r="I398" s="42"/>
      <c r="J398" s="42"/>
      <c r="K398" s="15"/>
      <c r="L398" s="42"/>
      <c r="M398" s="15"/>
      <c r="N398" s="42"/>
    </row>
    <row r="399" spans="2:14" ht="12.75">
      <c r="B399" s="42"/>
      <c r="C399" s="42"/>
      <c r="D399" s="42"/>
      <c r="E399" s="42"/>
      <c r="F399" s="42"/>
      <c r="G399" s="42"/>
      <c r="H399" s="42"/>
      <c r="I399" s="42"/>
      <c r="J399" s="42"/>
      <c r="K399" s="15"/>
      <c r="L399" s="42"/>
      <c r="M399" s="15"/>
      <c r="N399" s="42"/>
    </row>
    <row r="400" spans="2:14" ht="12.75">
      <c r="B400" s="42"/>
      <c r="C400" s="42"/>
      <c r="D400" s="42"/>
      <c r="E400" s="42"/>
      <c r="F400" s="42"/>
      <c r="G400" s="42"/>
      <c r="H400" s="42"/>
      <c r="I400" s="42"/>
      <c r="J400" s="42"/>
      <c r="K400" s="15"/>
      <c r="L400" s="42"/>
      <c r="M400" s="15"/>
      <c r="N400" s="42"/>
    </row>
    <row r="401" spans="2:14" ht="12.75">
      <c r="B401" s="42"/>
      <c r="C401" s="42"/>
      <c r="D401" s="42"/>
      <c r="E401" s="42"/>
      <c r="F401" s="42"/>
      <c r="G401" s="42"/>
      <c r="H401" s="42"/>
      <c r="I401" s="42"/>
      <c r="J401" s="42"/>
      <c r="K401" s="15"/>
      <c r="L401" s="42"/>
      <c r="M401" s="15"/>
      <c r="N401" s="42"/>
    </row>
    <row r="402" ht="12.75">
      <c r="B402" s="42"/>
    </row>
    <row r="403" ht="12.75">
      <c r="B403" s="42"/>
    </row>
    <row r="404" spans="2:14" ht="12.75">
      <c r="B404" s="42"/>
      <c r="C404" s="42"/>
      <c r="D404" s="42"/>
      <c r="E404" s="42"/>
      <c r="F404" s="42"/>
      <c r="G404" s="42"/>
      <c r="H404" s="42"/>
      <c r="I404" s="42"/>
      <c r="J404" s="42"/>
      <c r="K404" s="15"/>
      <c r="L404" s="42"/>
      <c r="M404" s="15"/>
      <c r="N404" s="42"/>
    </row>
    <row r="405" spans="2:14" ht="12.75">
      <c r="B405" s="42"/>
      <c r="E405" s="42"/>
      <c r="F405" s="42"/>
      <c r="G405" s="42"/>
      <c r="H405" s="42"/>
      <c r="I405" s="42"/>
      <c r="J405" s="42"/>
      <c r="K405" s="15"/>
      <c r="L405" s="42"/>
      <c r="M405" s="15"/>
      <c r="N405" s="42"/>
    </row>
    <row r="406" spans="2:14" ht="12.75">
      <c r="B406" s="42"/>
      <c r="E406" s="42"/>
      <c r="F406" s="42"/>
      <c r="G406" s="42"/>
      <c r="H406" s="42"/>
      <c r="I406" s="42"/>
      <c r="J406" s="42"/>
      <c r="K406" s="15"/>
      <c r="L406" s="42"/>
      <c r="M406" s="15"/>
      <c r="N406" s="42"/>
    </row>
    <row r="407" spans="2:14" ht="12.75">
      <c r="B407" s="42"/>
      <c r="E407" s="42"/>
      <c r="F407" s="42"/>
      <c r="G407" s="42"/>
      <c r="H407" s="42"/>
      <c r="I407" s="42"/>
      <c r="J407" s="42"/>
      <c r="K407" s="15"/>
      <c r="L407" s="42"/>
      <c r="M407" s="15"/>
      <c r="N407" s="42"/>
    </row>
    <row r="408" spans="2:14" ht="12.75">
      <c r="B408" s="42"/>
      <c r="E408" s="42"/>
      <c r="F408" s="42"/>
      <c r="G408" s="42"/>
      <c r="H408" s="42"/>
      <c r="I408" s="42"/>
      <c r="J408" s="42"/>
      <c r="K408" s="15"/>
      <c r="L408" s="42"/>
      <c r="M408" s="15"/>
      <c r="N408" s="42"/>
    </row>
    <row r="409" spans="2:14" ht="13.5" thickBot="1">
      <c r="B409" s="42"/>
      <c r="C409" s="33"/>
      <c r="D409" s="33"/>
      <c r="E409" s="33"/>
      <c r="F409" s="33"/>
      <c r="G409" s="33"/>
      <c r="H409" s="33"/>
      <c r="I409" s="33"/>
      <c r="J409" s="33"/>
      <c r="K409" s="34"/>
      <c r="L409" s="33"/>
      <c r="M409" s="34"/>
      <c r="N409" s="33"/>
    </row>
  </sheetData>
  <sheetProtection/>
  <mergeCells count="18">
    <mergeCell ref="M365:M366"/>
    <mergeCell ref="A285:A286"/>
    <mergeCell ref="N6:N7"/>
    <mergeCell ref="P6:P7"/>
    <mergeCell ref="R6:R7"/>
    <mergeCell ref="F211:H211"/>
    <mergeCell ref="D199:D200"/>
    <mergeCell ref="F210:G210"/>
    <mergeCell ref="A5:S5"/>
    <mergeCell ref="A6:A8"/>
    <mergeCell ref="A105:K105"/>
    <mergeCell ref="B6:B8"/>
    <mergeCell ref="C6:C8"/>
    <mergeCell ref="D6:D7"/>
    <mergeCell ref="F6:F7"/>
    <mergeCell ref="H6:H7"/>
    <mergeCell ref="J6:J7"/>
    <mergeCell ref="L6:L7"/>
  </mergeCells>
  <printOptions/>
  <pageMargins left="0.36" right="0.51" top="1" bottom="0.7" header="0" footer="0"/>
  <pageSetup horizontalDpi="300" verticalDpi="300" orientation="landscape" paperSize="9" scale="50" r:id="rId4"/>
  <rowBreaks count="3" manualBreakCount="3">
    <brk id="59" max="18" man="1"/>
    <brk id="102" max="18" man="1"/>
    <brk id="368" max="18" man="1"/>
  </rowBreaks>
  <colBreaks count="1" manualBreakCount="1">
    <brk id="19" min="4" max="415" man="1"/>
  </colBreaks>
  <drawing r:id="rId3"/>
  <legacyDrawing r:id="rId2"/>
  <oleObjects>
    <oleObject progId="Equation.3" shapeId="371531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E33"/>
  <sheetViews>
    <sheetView view="pageBreakPreview" zoomScale="130" zoomScaleSheetLayoutView="130" zoomScalePageLayoutView="0" workbookViewId="0" topLeftCell="A4">
      <selection activeCell="D15" sqref="D15"/>
    </sheetView>
  </sheetViews>
  <sheetFormatPr defaultColWidth="11.421875" defaultRowHeight="12.75"/>
  <cols>
    <col min="1" max="3" width="11.421875" style="1" customWidth="1"/>
    <col min="8" max="8" width="6.7109375" style="0" customWidth="1"/>
    <col min="9" max="9" width="6.421875" style="0" customWidth="1"/>
    <col min="10" max="10" width="8.00390625" style="0" customWidth="1"/>
    <col min="11" max="11" width="7.7109375" style="0" customWidth="1"/>
    <col min="12" max="13" width="7.421875" style="0" customWidth="1"/>
  </cols>
  <sheetData>
    <row r="2" spans="1:5" ht="15.75" thickBot="1">
      <c r="A2" s="242" t="s">
        <v>88</v>
      </c>
      <c r="B2" s="242"/>
      <c r="C2" s="242"/>
      <c r="D2" s="242"/>
      <c r="E2" s="242"/>
    </row>
    <row r="3" spans="1:5" ht="26.25" thickBot="1">
      <c r="A3" s="195"/>
      <c r="B3" s="195"/>
      <c r="C3" s="196" t="s">
        <v>325</v>
      </c>
      <c r="D3" s="196" t="s">
        <v>326</v>
      </c>
      <c r="E3" s="196" t="s">
        <v>327</v>
      </c>
    </row>
    <row r="4" spans="1:5" ht="13.5" thickBot="1">
      <c r="A4" s="195" t="s">
        <v>328</v>
      </c>
      <c r="B4" s="195" t="s">
        <v>329</v>
      </c>
      <c r="C4" s="195">
        <v>60.14</v>
      </c>
      <c r="D4" s="197">
        <v>1.19</v>
      </c>
      <c r="E4" s="197">
        <f aca="true" t="shared" si="0" ref="E4:E11">C4/D4</f>
        <v>50.537815126050425</v>
      </c>
    </row>
    <row r="5" spans="1:5" ht="13.5" thickBot="1">
      <c r="A5" s="195" t="s">
        <v>330</v>
      </c>
      <c r="B5" s="195" t="s">
        <v>57</v>
      </c>
      <c r="C5" s="195">
        <v>37.12</v>
      </c>
      <c r="D5" s="197">
        <v>0.61</v>
      </c>
      <c r="E5" s="197">
        <f t="shared" si="0"/>
        <v>60.85245901639344</v>
      </c>
    </row>
    <row r="6" spans="1:5" ht="13.5" thickBot="1">
      <c r="A6" s="195" t="s">
        <v>331</v>
      </c>
      <c r="B6" s="195" t="s">
        <v>63</v>
      </c>
      <c r="C6" s="195">
        <v>29.01</v>
      </c>
      <c r="D6" s="197">
        <v>0.66</v>
      </c>
      <c r="E6" s="197">
        <f t="shared" si="0"/>
        <v>43.95454545454545</v>
      </c>
    </row>
    <row r="7" spans="1:5" ht="13.5" thickBot="1">
      <c r="A7" s="195" t="s">
        <v>332</v>
      </c>
      <c r="B7" s="195" t="s">
        <v>64</v>
      </c>
      <c r="C7" s="195">
        <v>30.1</v>
      </c>
      <c r="D7" s="197">
        <v>0.8</v>
      </c>
      <c r="E7" s="197">
        <f t="shared" si="0"/>
        <v>37.625</v>
      </c>
    </row>
    <row r="8" spans="1:5" ht="13.5" thickBot="1">
      <c r="A8" s="195" t="s">
        <v>333</v>
      </c>
      <c r="B8" s="195" t="s">
        <v>65</v>
      </c>
      <c r="C8" s="195">
        <v>49.28</v>
      </c>
      <c r="D8" s="197">
        <v>0.99</v>
      </c>
      <c r="E8" s="197">
        <f t="shared" si="0"/>
        <v>49.77777777777778</v>
      </c>
    </row>
    <row r="9" spans="1:5" ht="13.5" thickBot="1">
      <c r="A9" s="195" t="s">
        <v>334</v>
      </c>
      <c r="B9" s="195" t="s">
        <v>66</v>
      </c>
      <c r="C9" s="195">
        <v>50.71</v>
      </c>
      <c r="D9" s="197">
        <v>1.2</v>
      </c>
      <c r="E9" s="197">
        <f t="shared" si="0"/>
        <v>42.25833333333333</v>
      </c>
    </row>
    <row r="10" spans="1:5" ht="13.5" thickBot="1">
      <c r="A10" s="195" t="s">
        <v>335</v>
      </c>
      <c r="B10" s="195" t="s">
        <v>67</v>
      </c>
      <c r="C10" s="195">
        <v>45.61</v>
      </c>
      <c r="D10" s="197">
        <v>0.96</v>
      </c>
      <c r="E10" s="197">
        <f t="shared" si="0"/>
        <v>47.510416666666664</v>
      </c>
    </row>
    <row r="11" spans="1:5" ht="13.5" thickBot="1">
      <c r="A11" s="195" t="s">
        <v>328</v>
      </c>
      <c r="B11" s="195" t="s">
        <v>68</v>
      </c>
      <c r="C11" s="195">
        <v>46.68</v>
      </c>
      <c r="D11" s="197">
        <v>0.74</v>
      </c>
      <c r="E11" s="197">
        <f t="shared" si="0"/>
        <v>63.08108108108108</v>
      </c>
    </row>
    <row r="12" ht="13.5" thickBot="1">
      <c r="E12" s="56"/>
    </row>
    <row r="13" spans="3:5" ht="13.5" thickBot="1">
      <c r="C13" s="198" t="s">
        <v>336</v>
      </c>
      <c r="E13" s="199">
        <f>SUM(E5:E11)/7</f>
        <v>49.29423047568539</v>
      </c>
    </row>
    <row r="18" ht="13.5" thickBot="1"/>
    <row r="19" spans="2:5" ht="12.75">
      <c r="B19" s="200" t="s">
        <v>33</v>
      </c>
      <c r="C19" s="201"/>
      <c r="D19" s="202">
        <v>14.04</v>
      </c>
      <c r="E19" s="203" t="s">
        <v>55</v>
      </c>
    </row>
    <row r="20" spans="2:5" ht="12.75">
      <c r="B20" s="204" t="s">
        <v>34</v>
      </c>
      <c r="C20" s="205"/>
      <c r="D20" s="206">
        <v>0.33</v>
      </c>
      <c r="E20" s="207" t="s">
        <v>56</v>
      </c>
    </row>
    <row r="21" spans="2:5" ht="12.75">
      <c r="B21" s="204" t="s">
        <v>36</v>
      </c>
      <c r="C21" s="205"/>
      <c r="D21" s="206">
        <v>0.6</v>
      </c>
      <c r="E21" s="207" t="s">
        <v>56</v>
      </c>
    </row>
    <row r="22" spans="2:5" ht="12.75">
      <c r="B22" s="204" t="s">
        <v>37</v>
      </c>
      <c r="C22" s="205"/>
      <c r="D22" s="206">
        <v>0.544</v>
      </c>
      <c r="E22" s="207" t="s">
        <v>56</v>
      </c>
    </row>
    <row r="23" spans="2:5" ht="12.75">
      <c r="B23" s="204" t="s">
        <v>35</v>
      </c>
      <c r="C23" s="205"/>
      <c r="D23" s="206">
        <v>0.57</v>
      </c>
      <c r="E23" s="207" t="s">
        <v>56</v>
      </c>
    </row>
    <row r="24" spans="2:5" ht="15" thickBot="1">
      <c r="B24" s="208" t="s">
        <v>60</v>
      </c>
      <c r="C24" s="209"/>
      <c r="D24" s="210">
        <f>PI()*((D23/2)^2)*(D20)</f>
        <v>0.08420803488498421</v>
      </c>
      <c r="E24" s="211" t="s">
        <v>62</v>
      </c>
    </row>
    <row r="25" spans="2:3" ht="13.5" thickBot="1">
      <c r="B25"/>
      <c r="C25"/>
    </row>
    <row r="26" spans="2:5" ht="13.5" thickBot="1">
      <c r="B26" s="239" t="s">
        <v>89</v>
      </c>
      <c r="C26" s="240"/>
      <c r="D26" s="241"/>
      <c r="E26" s="212"/>
    </row>
    <row r="27" spans="2:5" ht="13.5" thickBot="1">
      <c r="B27" s="239" t="s">
        <v>57</v>
      </c>
      <c r="C27" s="240"/>
      <c r="D27" s="241"/>
      <c r="E27" s="143"/>
    </row>
    <row r="28" spans="2:5" ht="13.5" thickBot="1">
      <c r="B28" s="128" t="s">
        <v>61</v>
      </c>
      <c r="C28" s="129" t="s">
        <v>58</v>
      </c>
      <c r="D28" s="130" t="s">
        <v>59</v>
      </c>
      <c r="E28" s="142"/>
    </row>
    <row r="29" spans="2:5" ht="12.75">
      <c r="B29" s="61">
        <v>1</v>
      </c>
      <c r="C29" s="62">
        <v>0</v>
      </c>
      <c r="D29" s="63">
        <f>+C29/$D$24</f>
        <v>0</v>
      </c>
      <c r="E29" s="142"/>
    </row>
    <row r="30" spans="2:5" ht="12.75">
      <c r="B30" s="58"/>
      <c r="C30" s="57"/>
      <c r="D30" s="63"/>
      <c r="E30" s="142"/>
    </row>
    <row r="31" spans="2:5" ht="12.75">
      <c r="B31" s="58"/>
      <c r="C31" s="57"/>
      <c r="D31" s="63"/>
      <c r="E31" s="142"/>
    </row>
    <row r="32" spans="2:5" ht="12.75">
      <c r="B32" s="58"/>
      <c r="C32" s="57"/>
      <c r="D32" s="63"/>
      <c r="E32" s="142"/>
    </row>
    <row r="33" spans="2:5" ht="13.5" thickBot="1">
      <c r="B33" s="59"/>
      <c r="C33" s="8"/>
      <c r="D33" s="60">
        <f>AVERAGE(D29:D32)</f>
        <v>0</v>
      </c>
      <c r="E33" s="142"/>
    </row>
  </sheetData>
  <sheetProtection/>
  <mergeCells count="3">
    <mergeCell ref="B26:D26"/>
    <mergeCell ref="B27:D27"/>
    <mergeCell ref="A2:E2"/>
  </mergeCells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30" zoomScaleNormal="85" zoomScaleSheetLayoutView="130" zoomScalePageLayoutView="0" workbookViewId="0" topLeftCell="A1">
      <selection activeCell="C2" sqref="C1:K16384"/>
    </sheetView>
  </sheetViews>
  <sheetFormatPr defaultColWidth="11.421875" defaultRowHeight="12.75"/>
  <cols>
    <col min="1" max="1" width="3.28125" style="3" bestFit="1" customWidth="1"/>
    <col min="2" max="2" width="40.57421875" style="0" customWidth="1"/>
    <col min="3" max="3" width="10.28125" style="0" hidden="1" customWidth="1"/>
    <col min="4" max="4" width="11.140625" style="0" hidden="1" customWidth="1"/>
    <col min="5" max="5" width="10.57421875" style="0" hidden="1" customWidth="1"/>
    <col min="6" max="6" width="10.8515625" style="0" hidden="1" customWidth="1"/>
    <col min="7" max="7" width="10.7109375" style="0" hidden="1" customWidth="1"/>
    <col min="8" max="8" width="10.28125" style="0" hidden="1" customWidth="1"/>
    <col min="9" max="9" width="10.140625" style="0" hidden="1" customWidth="1"/>
    <col min="10" max="11" width="0" style="0" hidden="1" customWidth="1"/>
  </cols>
  <sheetData>
    <row r="1" spans="1:12" ht="12.75">
      <c r="A1" s="243" t="s">
        <v>108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3" ht="12.75">
      <c r="A2" s="14"/>
      <c r="B2" s="67"/>
      <c r="C2" s="14"/>
    </row>
    <row r="3" spans="1:12" ht="12.75">
      <c r="A3" s="86"/>
      <c r="B3" s="86" t="s">
        <v>8</v>
      </c>
      <c r="C3" s="135" t="s">
        <v>109</v>
      </c>
      <c r="D3" s="135" t="s">
        <v>110</v>
      </c>
      <c r="E3" s="135" t="s">
        <v>111</v>
      </c>
      <c r="F3" s="135" t="s">
        <v>112</v>
      </c>
      <c r="G3" s="135" t="s">
        <v>113</v>
      </c>
      <c r="H3" s="135" t="s">
        <v>114</v>
      </c>
      <c r="I3" s="135" t="s">
        <v>115</v>
      </c>
      <c r="J3" s="135" t="s">
        <v>116</v>
      </c>
      <c r="K3" s="86" t="s">
        <v>70</v>
      </c>
      <c r="L3" s="68" t="s">
        <v>71</v>
      </c>
    </row>
    <row r="4" spans="1:12" ht="12.75">
      <c r="A4" s="5">
        <v>1</v>
      </c>
      <c r="B4" s="6" t="s">
        <v>5</v>
      </c>
      <c r="C4" s="52">
        <v>19.63</v>
      </c>
      <c r="D4" s="20">
        <v>7.14</v>
      </c>
      <c r="E4" s="20">
        <v>2.03</v>
      </c>
      <c r="F4" s="20">
        <v>1.36</v>
      </c>
      <c r="G4" s="20">
        <v>3.16</v>
      </c>
      <c r="H4" s="20">
        <v>4.4</v>
      </c>
      <c r="I4" s="20">
        <v>11.72</v>
      </c>
      <c r="J4" s="20">
        <v>15.1</v>
      </c>
      <c r="K4" s="57">
        <f>AVERAGE(D4:J4)</f>
        <v>6.415714285714286</v>
      </c>
      <c r="L4" s="57">
        <f aca="true" t="shared" si="0" ref="L4:L11">+K4/$K$22*100</f>
        <v>15.249748157873885</v>
      </c>
    </row>
    <row r="5" spans="1:12" ht="12.75">
      <c r="A5" s="5">
        <v>2</v>
      </c>
      <c r="B5" s="6" t="s">
        <v>117</v>
      </c>
      <c r="C5" s="52"/>
      <c r="D5" s="20"/>
      <c r="E5" s="20">
        <v>0.13</v>
      </c>
      <c r="F5" s="20">
        <v>2</v>
      </c>
      <c r="G5" s="20"/>
      <c r="H5" s="20"/>
      <c r="I5" s="20"/>
      <c r="J5" s="20">
        <v>0.38</v>
      </c>
      <c r="K5" s="57">
        <f>AVERAGE(D5:J5)</f>
        <v>0.8366666666666666</v>
      </c>
      <c r="L5" s="57">
        <f t="shared" si="0"/>
        <v>1.9887038902534258</v>
      </c>
    </row>
    <row r="6" spans="1:12" ht="12.75">
      <c r="A6" s="5">
        <v>3</v>
      </c>
      <c r="B6" s="6" t="s">
        <v>72</v>
      </c>
      <c r="C6" s="52">
        <v>2.08</v>
      </c>
      <c r="D6" s="20">
        <v>2.12</v>
      </c>
      <c r="E6" s="20">
        <v>2.88</v>
      </c>
      <c r="F6" s="20">
        <v>3.34</v>
      </c>
      <c r="G6" s="20">
        <v>5.45</v>
      </c>
      <c r="H6" s="20">
        <v>2.48</v>
      </c>
      <c r="I6" s="20">
        <v>1.07</v>
      </c>
      <c r="J6" s="20">
        <v>1.36</v>
      </c>
      <c r="K6" s="57">
        <f>AVERAGE(D6:J6)</f>
        <v>2.6714285714285713</v>
      </c>
      <c r="L6" s="57">
        <f t="shared" si="0"/>
        <v>6.349817202232055</v>
      </c>
    </row>
    <row r="7" spans="1:12" ht="12.75">
      <c r="A7" s="5">
        <v>4</v>
      </c>
      <c r="B7" s="6" t="s">
        <v>6</v>
      </c>
      <c r="C7" s="52">
        <v>2.97</v>
      </c>
      <c r="D7" s="20">
        <v>0.52</v>
      </c>
      <c r="E7" s="20">
        <v>2.1</v>
      </c>
      <c r="F7" s="20">
        <v>2.64</v>
      </c>
      <c r="G7" s="20">
        <v>4.26</v>
      </c>
      <c r="H7" s="20">
        <v>2.84</v>
      </c>
      <c r="I7" s="20">
        <v>1.55</v>
      </c>
      <c r="J7" s="20">
        <v>2.34</v>
      </c>
      <c r="K7" s="57">
        <f aca="true" t="shared" si="1" ref="K7:K19">AVERAGE(D7:J7)</f>
        <v>2.3214285714285716</v>
      </c>
      <c r="L7" s="57">
        <f t="shared" si="0"/>
        <v>5.5178892800144865</v>
      </c>
    </row>
    <row r="8" spans="1:12" ht="12.75">
      <c r="A8" s="5">
        <v>5</v>
      </c>
      <c r="B8" s="6" t="s">
        <v>69</v>
      </c>
      <c r="C8" s="52">
        <v>2.18</v>
      </c>
      <c r="D8" s="20">
        <v>4.33</v>
      </c>
      <c r="E8" s="20">
        <v>4.2</v>
      </c>
      <c r="F8" s="20">
        <v>2.13</v>
      </c>
      <c r="G8" s="20">
        <v>4.44</v>
      </c>
      <c r="H8" s="20">
        <v>4.54</v>
      </c>
      <c r="I8" s="20">
        <v>2.69</v>
      </c>
      <c r="J8" s="20">
        <v>1.94</v>
      </c>
      <c r="K8" s="57">
        <f t="shared" si="1"/>
        <v>3.4671428571428575</v>
      </c>
      <c r="L8" s="57">
        <f t="shared" si="0"/>
        <v>8.241179866212406</v>
      </c>
    </row>
    <row r="9" spans="1:12" ht="12.75">
      <c r="A9" s="5">
        <v>6</v>
      </c>
      <c r="B9" s="6" t="s">
        <v>118</v>
      </c>
      <c r="C9" s="52">
        <v>10.08</v>
      </c>
      <c r="D9" s="20">
        <v>8.44</v>
      </c>
      <c r="E9" s="20">
        <v>5.22</v>
      </c>
      <c r="F9" s="20">
        <v>6.56</v>
      </c>
      <c r="G9" s="20">
        <v>10.71</v>
      </c>
      <c r="H9" s="20">
        <v>10.15</v>
      </c>
      <c r="I9" s="20">
        <v>10.23</v>
      </c>
      <c r="J9" s="20">
        <v>7.64</v>
      </c>
      <c r="K9" s="57">
        <f t="shared" si="1"/>
        <v>8.421428571428573</v>
      </c>
      <c r="L9" s="57">
        <f t="shared" si="0"/>
        <v>20.0172044958064</v>
      </c>
    </row>
    <row r="10" spans="1:12" ht="12.75">
      <c r="A10" s="5">
        <v>7</v>
      </c>
      <c r="B10" s="6" t="s">
        <v>119</v>
      </c>
      <c r="C10" s="52">
        <v>4.88</v>
      </c>
      <c r="D10" s="20">
        <v>3.61</v>
      </c>
      <c r="E10" s="20">
        <v>3.03</v>
      </c>
      <c r="F10" s="20">
        <v>3.3</v>
      </c>
      <c r="G10" s="20">
        <v>3.92</v>
      </c>
      <c r="H10" s="20">
        <v>3.81</v>
      </c>
      <c r="I10" s="20">
        <v>3.84</v>
      </c>
      <c r="J10" s="20">
        <v>3</v>
      </c>
      <c r="K10" s="57">
        <f t="shared" si="1"/>
        <v>3.5014285714285713</v>
      </c>
      <c r="L10" s="57">
        <f t="shared" si="0"/>
        <v>8.322674846348004</v>
      </c>
    </row>
    <row r="11" spans="1:12" ht="12.75">
      <c r="A11" s="5">
        <v>8</v>
      </c>
      <c r="B11" s="6" t="s">
        <v>120</v>
      </c>
      <c r="C11" s="52">
        <v>0.2</v>
      </c>
      <c r="D11" s="20">
        <v>0.12</v>
      </c>
      <c r="E11" s="20">
        <v>0.16</v>
      </c>
      <c r="F11" s="20">
        <v>0.04</v>
      </c>
      <c r="G11" s="20">
        <v>0.22</v>
      </c>
      <c r="H11" s="20">
        <v>0.18</v>
      </c>
      <c r="I11" s="20">
        <v>0.16</v>
      </c>
      <c r="J11" s="20">
        <v>0.08</v>
      </c>
      <c r="K11" s="57">
        <f t="shared" si="1"/>
        <v>0.13714285714285715</v>
      </c>
      <c r="L11" s="57">
        <f t="shared" si="0"/>
        <v>0.3259799205423943</v>
      </c>
    </row>
    <row r="12" spans="1:12" ht="12.75">
      <c r="A12" s="5">
        <v>9</v>
      </c>
      <c r="B12" s="6" t="s">
        <v>322</v>
      </c>
      <c r="C12" s="52"/>
      <c r="D12" s="54"/>
      <c r="E12" s="20"/>
      <c r="F12" s="20"/>
      <c r="G12" s="20"/>
      <c r="H12" s="20"/>
      <c r="I12" s="20"/>
      <c r="J12" s="20"/>
      <c r="K12" s="57">
        <v>0</v>
      </c>
      <c r="L12" s="57">
        <f>+K12/$K$22*100</f>
        <v>0</v>
      </c>
    </row>
    <row r="13" spans="1:12" ht="12.75">
      <c r="A13" s="5">
        <v>10</v>
      </c>
      <c r="B13" s="6" t="s">
        <v>121</v>
      </c>
      <c r="C13" s="52">
        <v>0.34</v>
      </c>
      <c r="D13" s="20">
        <v>0.2</v>
      </c>
      <c r="E13" s="20">
        <v>0.01</v>
      </c>
      <c r="F13" s="20">
        <v>0.65</v>
      </c>
      <c r="G13" s="20">
        <v>0.16</v>
      </c>
      <c r="H13" s="20">
        <v>0.48</v>
      </c>
      <c r="I13" s="20">
        <v>2.22</v>
      </c>
      <c r="J13" s="20">
        <v>0.13</v>
      </c>
      <c r="K13" s="57">
        <f t="shared" si="1"/>
        <v>0.55</v>
      </c>
      <c r="L13" s="57">
        <f>+K13/$K$22*100</f>
        <v>1.3073153063418939</v>
      </c>
    </row>
    <row r="14" spans="1:12" ht="12.75">
      <c r="A14" s="5">
        <v>11</v>
      </c>
      <c r="B14" s="6" t="s">
        <v>323</v>
      </c>
      <c r="C14" s="52">
        <v>3.86</v>
      </c>
      <c r="D14" s="20">
        <v>1.64</v>
      </c>
      <c r="E14" s="20">
        <v>2.34</v>
      </c>
      <c r="F14" s="20">
        <v>2.66</v>
      </c>
      <c r="G14" s="20">
        <v>2.5</v>
      </c>
      <c r="H14" s="20">
        <v>3.65</v>
      </c>
      <c r="I14" s="20">
        <v>3.39</v>
      </c>
      <c r="J14" s="20">
        <v>3.34</v>
      </c>
      <c r="K14" s="57">
        <f t="shared" si="1"/>
        <v>2.7885714285714287</v>
      </c>
      <c r="L14" s="57">
        <f aca="true" t="shared" si="2" ref="L14:L21">+K14/$K$22*100</f>
        <v>6.628258384362018</v>
      </c>
    </row>
    <row r="15" spans="1:12" ht="12.75">
      <c r="A15" s="5">
        <v>12</v>
      </c>
      <c r="B15" s="6" t="s">
        <v>122</v>
      </c>
      <c r="C15" s="52">
        <v>2.43</v>
      </c>
      <c r="D15" s="191">
        <v>0.03</v>
      </c>
      <c r="E15" s="20">
        <v>0.77</v>
      </c>
      <c r="F15" s="20">
        <v>0.34</v>
      </c>
      <c r="G15" s="20">
        <v>0.64</v>
      </c>
      <c r="H15" s="20">
        <v>1.06</v>
      </c>
      <c r="I15" s="20">
        <v>0.48</v>
      </c>
      <c r="J15" s="20">
        <v>1.56</v>
      </c>
      <c r="K15" s="57">
        <f t="shared" si="1"/>
        <v>0.6971428571428573</v>
      </c>
      <c r="L15" s="57">
        <f t="shared" si="2"/>
        <v>1.6570645960905046</v>
      </c>
    </row>
    <row r="16" spans="1:12" ht="12.75">
      <c r="A16" s="5">
        <v>13</v>
      </c>
      <c r="B16" s="136" t="s">
        <v>123</v>
      </c>
      <c r="C16" s="52">
        <v>1.36</v>
      </c>
      <c r="D16" s="20"/>
      <c r="E16" s="20"/>
      <c r="F16" s="20"/>
      <c r="G16" s="20">
        <v>0.25</v>
      </c>
      <c r="H16" s="20">
        <v>1.32</v>
      </c>
      <c r="I16" s="20">
        <v>0.41</v>
      </c>
      <c r="J16" s="20"/>
      <c r="K16" s="57">
        <f t="shared" si="1"/>
        <v>0.66</v>
      </c>
      <c r="L16" s="57">
        <f t="shared" si="2"/>
        <v>1.5687783676102727</v>
      </c>
    </row>
    <row r="17" spans="1:12" ht="12.75">
      <c r="A17" s="5">
        <v>14</v>
      </c>
      <c r="B17" s="6" t="s">
        <v>7</v>
      </c>
      <c r="C17" s="52"/>
      <c r="D17" s="20"/>
      <c r="E17" s="20"/>
      <c r="F17" s="20"/>
      <c r="G17" s="20"/>
      <c r="H17" s="20"/>
      <c r="I17" s="20"/>
      <c r="J17" s="20"/>
      <c r="K17" s="57">
        <v>0</v>
      </c>
      <c r="L17" s="57">
        <f t="shared" si="2"/>
        <v>0</v>
      </c>
    </row>
    <row r="18" spans="1:12" ht="12.75">
      <c r="A18" s="5">
        <v>15</v>
      </c>
      <c r="B18" s="6" t="s">
        <v>124</v>
      </c>
      <c r="C18" s="52"/>
      <c r="D18" s="54"/>
      <c r="E18" s="54"/>
      <c r="F18" s="54"/>
      <c r="G18" s="54"/>
      <c r="H18" s="54"/>
      <c r="I18" s="54"/>
      <c r="J18" s="54"/>
      <c r="K18" s="57">
        <v>0</v>
      </c>
      <c r="L18" s="137">
        <f t="shared" si="2"/>
        <v>0</v>
      </c>
    </row>
    <row r="19" spans="1:12" ht="12.75">
      <c r="A19" s="5">
        <v>16</v>
      </c>
      <c r="B19" s="136" t="s">
        <v>324</v>
      </c>
      <c r="C19" s="52">
        <v>10.13</v>
      </c>
      <c r="D19" s="54">
        <v>8.97</v>
      </c>
      <c r="E19" s="54">
        <v>6.14</v>
      </c>
      <c r="F19" s="54">
        <v>5.08</v>
      </c>
      <c r="G19" s="54">
        <v>13.57</v>
      </c>
      <c r="H19" s="54">
        <v>15.8</v>
      </c>
      <c r="I19" s="54">
        <v>7.85</v>
      </c>
      <c r="J19" s="54">
        <v>9.81</v>
      </c>
      <c r="K19" s="57">
        <f t="shared" si="1"/>
        <v>9.602857142857143</v>
      </c>
      <c r="L19" s="137">
        <f t="shared" si="2"/>
        <v>22.825385686312234</v>
      </c>
    </row>
    <row r="20" spans="1:12" ht="12.75">
      <c r="A20" s="5">
        <v>17</v>
      </c>
      <c r="B20" s="6" t="s">
        <v>125</v>
      </c>
      <c r="C20" s="127"/>
      <c r="D20" s="20"/>
      <c r="E20" s="20"/>
      <c r="F20" s="20"/>
      <c r="G20" s="20"/>
      <c r="H20" s="20"/>
      <c r="I20" s="20"/>
      <c r="J20" s="20"/>
      <c r="K20" s="57">
        <v>0</v>
      </c>
      <c r="L20" s="57">
        <f t="shared" si="2"/>
        <v>0</v>
      </c>
    </row>
    <row r="21" spans="1:12" ht="12.75">
      <c r="A21" s="5">
        <v>18</v>
      </c>
      <c r="B21" s="6" t="s">
        <v>126</v>
      </c>
      <c r="C21" s="127"/>
      <c r="D21" s="20"/>
      <c r="E21" s="20"/>
      <c r="F21" s="20"/>
      <c r="G21" s="20"/>
      <c r="H21" s="20"/>
      <c r="I21" s="20"/>
      <c r="J21" s="20"/>
      <c r="K21" s="57">
        <v>0</v>
      </c>
      <c r="L21" s="57">
        <f t="shared" si="2"/>
        <v>0</v>
      </c>
    </row>
    <row r="22" spans="1:12" ht="12.75">
      <c r="A22" s="14"/>
      <c r="B22" s="7"/>
      <c r="C22" s="66"/>
      <c r="D22" s="66"/>
      <c r="E22" s="32"/>
      <c r="F22" s="32"/>
      <c r="G22" s="32"/>
      <c r="H22" s="32"/>
      <c r="I22" s="32"/>
      <c r="J22" s="32"/>
      <c r="K22" s="32">
        <f>SUM(K4:K21)</f>
        <v>42.07095238095239</v>
      </c>
      <c r="L22" s="32">
        <f>SUM(L4:L21)</f>
        <v>99.99999999999999</v>
      </c>
    </row>
    <row r="23" spans="1:10" ht="12.75">
      <c r="A23" s="14"/>
      <c r="B23" s="7"/>
      <c r="C23" s="66"/>
      <c r="D23" s="66"/>
      <c r="E23" s="66"/>
      <c r="F23" s="66"/>
      <c r="G23" s="66"/>
      <c r="H23" s="66"/>
      <c r="I23" s="66"/>
      <c r="J23" s="66"/>
    </row>
    <row r="24" ht="12.75">
      <c r="J24" s="32"/>
    </row>
    <row r="25" spans="1:10" ht="12.75">
      <c r="A25"/>
      <c r="C25" s="32"/>
      <c r="D25" s="32"/>
      <c r="E25" s="32"/>
      <c r="F25" s="32"/>
      <c r="G25" s="32"/>
      <c r="H25" s="32"/>
      <c r="I25" s="32"/>
      <c r="J25" s="32"/>
    </row>
  </sheetData>
  <sheetProtection/>
  <mergeCells count="1">
    <mergeCell ref="A1:L1"/>
  </mergeCells>
  <printOptions horizontalCentered="1"/>
  <pageMargins left="0.1968503937007874" right="0.1968503937007874" top="0.984251968503937" bottom="0.98425196850393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Caracterizacion</dc:title>
  <dc:subject/>
  <dc:creator>Luis Saenz Jara</dc:creator>
  <cp:keywords/>
  <dc:description/>
  <cp:lastModifiedBy>Tesoreria</cp:lastModifiedBy>
  <cp:lastPrinted>2013-12-13T20:19:43Z</cp:lastPrinted>
  <dcterms:created xsi:type="dcterms:W3CDTF">2006-08-16T15:49:20Z</dcterms:created>
  <dcterms:modified xsi:type="dcterms:W3CDTF">2013-12-20T19:40:26Z</dcterms:modified>
  <cp:category/>
  <cp:version/>
  <cp:contentType/>
  <cp:contentStatus/>
</cp:coreProperties>
</file>