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3BA931C1-ED63-4CBB-8BCD-4D7E45C7DE73}" xr6:coauthVersionLast="47" xr6:coauthVersionMax="47" xr10:uidLastSave="{00000000-0000-0000-0000-000000000000}"/>
  <bookViews>
    <workbookView xWindow="-120" yWindow="-120" windowWidth="20730" windowHeight="11160" tabRatio="887" activeTab="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'CO_CA-ILO-03'!$A$1:$AG$42</definedName>
    <definedName name="_xlnm.Print_Area" localSheetId="7">'CO_m8h_CA-ILO-03'!$A$1:$AG$45</definedName>
    <definedName name="_xlnm.Print_Area" localSheetId="4">'H2S_CA-ILO-03'!$A$2:$AG$43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'NO2_CA-ILO-03'!$A$2:$AG$43</definedName>
    <definedName name="_xlnm.Print_Area" localSheetId="0">'PM10_CA-ILO-03'!$A$1:$AG$43</definedName>
    <definedName name="_xlnm.Print_Area" localSheetId="1">'PM2.5_CA-ILO-03'!$A$1:$AG$44</definedName>
    <definedName name="_xlnm.Print_Area" localSheetId="2">'SO2_CA-ILO-03'!$A$1:$AG$42</definedName>
    <definedName name="_xlnm.Print_Area" localSheetId="3">'SO2_m3h_CA-ILO-03'!$A$1:$AG$41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41" i="47" l="1"/>
  <c r="F6" i="55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<sst xmlns="http://schemas.openxmlformats.org/spreadsheetml/2006/main" count="1507" uniqueCount="373">
  <si>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</si>
  <si>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</si>
  <si>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</si>
  <si>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</si>
  <si>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</si>
  <si>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</si>
  <si>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</si>
  <si>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</si>
  <si>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</si>
  <si>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</si>
  <si>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</si>
  <si>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</si>
  <si>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</si>
  <si>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</si>
  <si>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</si>
  <si>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</si>
  <si>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</si>
  <si>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</si>
  <si>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</si>
  <si>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</si>
  <si>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</si>
  <si>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</si>
  <si>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</si>
  <si>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</si>
  <si>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</si>
  <si>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</si>
  <si>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</si>
  <si>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</si>
  <si>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</si>
  <si>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</si>
  <si>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</si>
  <si>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</si>
  <si>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</si>
  <si>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</si>
  <si>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</si>
  <si>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</si>
  <si>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</si>
  <si>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</si>
  <si>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</si>
  <si>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</si>
  <si>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</si>
  <si>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</si>
  <si>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</si>
  <si>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</si>
  <si>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</si>
  <si>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</si>
  <si>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</si>
  <si>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</si>
  <si>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</si>
  <si>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</si>
  <si>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</si>
  <si>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</si>
  <si>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</si>
  <si>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</si>
  <si>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</si>
  <si>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</si>
  <si>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</si>
  <si>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</si>
  <si>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</si>
  <si>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</si>
  <si>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</si>
  <si>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</si>
  <si>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</si>
  <si>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</si>
  <si>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</si>
  <si>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</si>
  <si>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</si>
  <si>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</si>
  <si>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</si>
  <si>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</si>
  <si>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</si>
  <si>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</si>
  <si>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</si>
  <si>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</si>
  <si>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</si>
  <si>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</si>
  <si>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</si>
  <si>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</si>
  <si>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</si>
  <si>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</si>
  <si>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</si>
  <si>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</si>
  <si>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</si>
  <si>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</si>
  <si>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</si>
  <si>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</si>
  <si>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</si>
  <si>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</si>
  <si>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</si>
  <si>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</si>
  <si>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</si>
  <si>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</si>
  <si>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</si>
  <si>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</si>
  <si>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</si>
  <si>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</si>
  <si>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</si>
  <si>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</si>
  <si>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</si>
  <si>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</si>
  <si>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</si>
  <si>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</si>
  <si>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</si>
  <si>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</si>
  <si>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</si>
  <si>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</si>
  <si>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</si>
  <si>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</si>
  <si>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</si>
  <si>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</si>
  <si>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</si>
  <si>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</si>
  <si>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</si>
  <si>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</si>
  <si>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</si>
  <si>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</si>
  <si>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</si>
  <si>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</si>
  <si>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</si>
  <si>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</si>
  <si>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</si>
  <si>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</si>
  <si>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</si>
  <si>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</si>
  <si>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</si>
  <si>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</si>
  <si>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</si>
  <si>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</si>
  <si>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</si>
  <si>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</si>
  <si>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</si>
  <si>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</si>
  <si>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</si>
  <si>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</si>
  <si>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</si>
  <si>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</si>
  <si>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</si>
  <si>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</si>
  <si>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</si>
  <si>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</si>
  <si>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</si>
  <si>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</si>
  <si>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</si>
  <si>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</si>
  <si>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</si>
  <si>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</si>
  <si>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</si>
  <si>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</si>
  <si>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</si>
  <si>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</si>
  <si>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</si>
  <si>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</si>
  <si>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</si>
  <si>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</si>
  <si>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</si>
  <si>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</si>
  <si>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</si>
  <si>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</si>
  <si>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</si>
  <si>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</si>
  <si>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</si>
  <si>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</si>
  <si>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</si>
  <si>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</si>
  <si>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</si>
  <si>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</si>
  <si>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</si>
  <si>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</si>
  <si>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</si>
  <si>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</si>
  <si>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</si>
  <si>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</si>
  <si>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</si>
  <si>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</si>
  <si>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</si>
  <si>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</si>
  <si>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</si>
  <si>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</si>
  <si>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</si>
  <si>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</si>
  <si>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</si>
  <si>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</si>
  <si>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</si>
  <si>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</si>
  <si>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</si>
  <si>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</si>
  <si>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</si>
  <si>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</si>
  <si>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</si>
  <si>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</si>
  <si>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</si>
  <si>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</si>
  <si>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</si>
  <si>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</si>
  <si>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</si>
  <si>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</si>
  <si>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</si>
  <si>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</si>
  <si>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</si>
  <si>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</si>
  <si>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</si>
  <si>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</si>
  <si>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</si>
  <si>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</si>
  <si>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</si>
  <si>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</si>
  <si>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</si>
  <si>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</si>
  <si>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</si>
  <si>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</si>
  <si>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</si>
  <si>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</si>
  <si>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</si>
  <si>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</si>
  <si>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</si>
  <si>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</si>
  <si>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</si>
  <si>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</si>
  <si>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</si>
  <si>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</si>
  <si>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</si>
  <si>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</si>
  <si>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</si>
  <si>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</si>
  <si>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</si>
  <si>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</si>
  <si>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</si>
  <si>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</si>
  <si>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</si>
  <si>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</si>
  <si>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</si>
  <si>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</si>
  <si>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</si>
  <si>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</si>
  <si>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</si>
  <si>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</si>
  <si>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</si>
  <si>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</si>
  <si>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</si>
  <si>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</si>
  <si>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</si>
  <si>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</si>
  <si>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</si>
  <si>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</si>
  <si>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</si>
  <si>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</si>
  <si>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</si>
  <si>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</si>
  <si>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</si>
  <si>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</si>
  <si>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</si>
  <si>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</si>
  <si>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</si>
  <si>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</si>
  <si>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</si>
  <si>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</si>
  <si>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</si>
  <si>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</si>
  <si>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</si>
  <si>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</si>
  <si>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</si>
  <si>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</si>
  <si>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</si>
  <si>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</si>
  <si>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</si>
  <si>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</si>
  <si>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</si>
  <si>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</si>
  <si>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</si>
  <si>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</si>
  <si>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</si>
  <si>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</si>
  <si>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</si>
  <si>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</si>
  <si>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</si>
  <si>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</si>
  <si>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</si>
  <si>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</si>
  <si>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</si>
  <si>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</si>
  <si>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</si>
  <si>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</si>
  <si>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</si>
  <si>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</si>
  <si>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</si>
  <si>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</si>
  <si>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</si>
  <si>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</si>
  <si>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</si>
  <si>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</si>
  <si>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</si>
  <si>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</si>
  <si>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</si>
  <si>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</si>
  <si>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</si>
  <si>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</si>
  <si>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</si>
  <si>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</si>
  <si>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</si>
  <si>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</si>
  <si>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</si>
  <si>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</si>
  <si>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</si>
  <si>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</si>
  <si>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</si>
  <si>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</si>
  <si>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</si>
  <si>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</si>
  <si>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</si>
  <si>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</si>
  <si>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</si>
  <si>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</si>
  <si>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</si>
  <si>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</si>
  <si>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</si>
  <si>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</si>
  <si>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</si>
  <si>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</si>
  <si>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</si>
  <si>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</si>
  <si>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</si>
  <si>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</si>
  <si>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</si>
  <si>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</si>
  <si>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</si>
  <si>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</si>
  <si>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</si>
  <si>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</si>
  <si>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</si>
  <si>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</si>
  <si>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</si>
  <si>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</si>
  <si>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</si>
  <si>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</si>
  <si>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</si>
  <si>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</si>
  <si>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</si>
  <si>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</si>
  <si>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</si>
  <si>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</si>
  <si>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</si>
  <si>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</si>
  <si>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</si>
  <si>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</si>
  <si>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</si>
  <si>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</si>
  <si>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</si>
  <si>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</si>
  <si>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</si>
  <si>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</si>
  <si>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</si>
  <si>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</si>
  <si>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</si>
  <si>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</si>
  <si>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</si>
  <si>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</si>
  <si>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</si>
  <si>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</si>
  <si>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</si>
  <si>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</si>
  <si>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</si>
  <si>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</si>
  <si>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</si>
  <si>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</si>
  <si>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</si>
  <si>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</si>
  <si>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</si>
  <si>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Evaluación de seguimiento de la calidad del aire en el CEBA Jose Pardo, distrito Ilo, provincia Ilo, departamento Moquegua, en setiembre 2022</t>
  </si>
  <si>
    <t>VA</t>
  </si>
  <si>
    <t>EE</t>
  </si>
  <si>
    <t>IE</t>
  </si>
  <si>
    <t>IE: Interrupción eléctrica</t>
  </si>
  <si>
    <t>EE: Evaluación del especialista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</si>
</sst>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6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  <font>
      <sz val="9"/>
      <color rgb="FFFF0000"/>
      <name val="Arial"/>
      <family val="2"/>
    </font>
    <font>
      <sz val="8"/>
      <color rgb="FF00B0F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F2F2F2"/>
      </bottom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1">
    <xf numFmtId="0" fontId="0" fillId="0" borderId="0" xfId="0"/>
    <xf numFmtId="0" fontId="8" fillId="0" borderId="0" xfId="1"/>
    <xf numFmtId="0" fontId="8" fillId="2" borderId="0" xfId="1" applyFill="1"/>
    <xf numFmtId="0" fontId="7" fillId="0" borderId="0" xfId="1" applyFont="1"/>
    <xf numFmtId="0" fontId="11" fillId="0" borderId="0" xfId="1" applyFont="1" applyAlignment="1">
      <alignment horizontal="center" vertical="center"/>
    </xf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Alignment="1">
      <alignment horizontal="center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center" vertical="center"/>
    </xf>
    <xf numFmtId="0" fontId="24" fillId="3" borderId="0" xfId="0" applyFont="1" applyFill="1" applyAlignment="1">
      <alignment horizontal="center" vertical="center" wrapText="1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8" borderId="0" xfId="0" applyFont="1" applyFill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ill="1"/>
    <xf numFmtId="0" fontId="8" fillId="4" borderId="0" xfId="1" applyFill="1" applyAlignment="1">
      <alignment horizontal="center" vertical="center"/>
    </xf>
    <xf numFmtId="0" fontId="8" fillId="3" borderId="0" xfId="1" applyFill="1"/>
    <xf numFmtId="0" fontId="8" fillId="4" borderId="0" xfId="1" applyFill="1" applyAlignment="1">
      <alignment horizontal="center"/>
    </xf>
    <xf numFmtId="0" fontId="8" fillId="3" borderId="0" xfId="1" applyFill="1" applyAlignment="1">
      <alignment horizontal="center" vertical="center"/>
    </xf>
    <xf numFmtId="0" fontId="11" fillId="4" borderId="0" xfId="1" applyFont="1" applyFill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10" borderId="18" xfId="1" applyFont="1" applyFill="1" applyBorder="1"/>
    <xf numFmtId="0" fontId="7" fillId="10" borderId="19" xfId="1" applyFont="1" applyFill="1" applyBorder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Alignment="1">
      <alignment vertical="center" wrapText="1"/>
    </xf>
    <xf numFmtId="0" fontId="13" fillId="7" borderId="0" xfId="1" applyFont="1" applyFill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Font="1" applyFill="1" applyBorder="1" applyAlignment="1">
      <alignment vertical="center"/>
    </xf>
    <xf numFmtId="0" fontId="13" fillId="6" borderId="15" xfId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Alignment="1">
      <alignment horizontal="center" vertical="center"/>
    </xf>
    <xf numFmtId="22" fontId="7" fillId="3" borderId="0" xfId="1" applyNumberFormat="1" applyFont="1" applyFill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Font="1" applyFill="1" applyAlignment="1">
      <alignment horizontal="right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Alignment="1">
      <alignment vertical="center"/>
    </xf>
    <xf numFmtId="14" fontId="13" fillId="3" borderId="0" xfId="1" applyNumberFormat="1" applyFont="1" applyFill="1" applyAlignment="1">
      <alignment horizontal="center" vertical="center"/>
    </xf>
    <xf numFmtId="2" fontId="13" fillId="3" borderId="0" xfId="1" applyNumberFormat="1" applyFont="1" applyFill="1" applyAlignment="1">
      <alignment horizontal="center" vertical="center"/>
    </xf>
    <xf numFmtId="14" fontId="13" fillId="3" borderId="0" xfId="1" applyNumberFormat="1" applyFont="1" applyFill="1" applyAlignment="1">
      <alignment vertical="center"/>
    </xf>
    <xf numFmtId="165" fontId="7" fillId="10" borderId="1" xfId="1" applyNumberFormat="1" applyFont="1" applyFill="1" applyBorder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Alignment="1">
      <alignment vertical="center"/>
    </xf>
    <xf numFmtId="0" fontId="35" fillId="0" borderId="0" xfId="1" applyFont="1" applyAlignment="1">
      <alignment vertical="center"/>
    </xf>
    <xf numFmtId="0" fontId="8" fillId="3" borderId="45" xfId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Alignment="1">
      <alignment vertical="center"/>
    </xf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Alignment="1">
      <alignment horizontal="left" vertical="center"/>
    </xf>
    <xf numFmtId="0" fontId="30" fillId="3" borderId="0" xfId="1" applyFont="1" applyFill="1" applyAlignment="1">
      <alignment vertical="center"/>
    </xf>
    <xf numFmtId="0" fontId="11" fillId="3" borderId="0" xfId="1" applyFont="1" applyFill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Font="1" applyFill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Border="1" applyAlignment="1">
      <alignment horizontal="center"/>
    </xf>
    <xf numFmtId="2" fontId="7" fillId="0" borderId="60" xfId="1" applyNumberFormat="1" applyFont="1" applyBorder="1" applyAlignment="1">
      <alignment horizontal="center"/>
    </xf>
    <xf numFmtId="2" fontId="13" fillId="0" borderId="28" xfId="1" applyNumberFormat="1" applyFont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2" fontId="22" fillId="0" borderId="84" xfId="0" applyNumberFormat="1" applyFont="1" applyBorder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Font="1" applyFill="1" applyBorder="1" applyAlignment="1">
      <alignment horizontal="center"/>
    </xf>
    <xf numFmtId="0" fontId="7" fillId="10" borderId="25" xfId="1" applyFont="1" applyFill="1" applyBorder="1" applyAlignment="1">
      <alignment horizontal="center"/>
    </xf>
    <xf numFmtId="0" fontId="7" fillId="10" borderId="60" xfId="1" applyFont="1" applyFill="1" applyBorder="1" applyAlignment="1">
      <alignment horizont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51" fillId="10" borderId="0" xfId="1" applyFont="1" applyFill="1" applyAlignment="1">
      <alignment vertical="center"/>
    </xf>
    <xf numFmtId="0" fontId="22" fillId="10" borderId="0" xfId="1" applyFont="1" applyFill="1" applyAlignment="1">
      <alignment vertical="center" wrapText="1"/>
    </xf>
    <xf numFmtId="0" fontId="52" fillId="10" borderId="0" xfId="1" applyFont="1" applyFill="1" applyAlignment="1">
      <alignment vertical="center"/>
    </xf>
    <xf numFmtId="165" fontId="30" fillId="2" borderId="0" xfId="4" applyNumberFormat="1" applyFont="1" applyFill="1" applyAlignment="1">
      <alignment vertical="center"/>
    </xf>
    <xf numFmtId="164" fontId="23" fillId="2" borderId="13" xfId="4" applyNumberFormat="1" applyFont="1" applyFill="1" applyBorder="1" applyAlignment="1">
      <alignment horizontal="center" vertical="center"/>
    </xf>
    <xf numFmtId="0" fontId="19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54" fillId="0" borderId="0" xfId="4" applyFont="1" applyAlignment="1">
      <alignment horizontal="center" vertical="center"/>
    </xf>
    <xf numFmtId="0" fontId="55" fillId="3" borderId="0" xfId="4" applyFont="1" applyFill="1"/>
    <xf numFmtId="0" fontId="55" fillId="4" borderId="0" xfId="4" applyFont="1" applyFill="1"/>
    <xf numFmtId="0" fontId="19" fillId="0" borderId="0" xfId="4" applyFont="1" applyAlignment="1">
      <alignment horizontal="left" vertical="center"/>
    </xf>
    <xf numFmtId="0" fontId="13" fillId="6" borderId="0" xfId="1" applyFont="1" applyFill="1" applyAlignment="1">
      <alignment horizontal="left" vertical="center"/>
    </xf>
    <xf numFmtId="0" fontId="54" fillId="0" borderId="0" xfId="4" applyFont="1" applyAlignment="1">
      <alignment horizontal="left" vertical="center"/>
    </xf>
    <xf numFmtId="0" fontId="13" fillId="6" borderId="0" xfId="1" applyFont="1" applyFill="1" applyAlignment="1">
      <alignment vertical="center"/>
    </xf>
    <xf numFmtId="0" fontId="7" fillId="10" borderId="0" xfId="1" applyFont="1" applyFill="1" applyAlignment="1">
      <alignment vertical="center"/>
    </xf>
    <xf numFmtId="0" fontId="13" fillId="6" borderId="0" xfId="1" applyFont="1" applyFill="1" applyAlignment="1">
      <alignment horizontal="right" vertical="center"/>
    </xf>
    <xf numFmtId="49" fontId="7" fillId="10" borderId="0" xfId="1" applyNumberFormat="1" applyFont="1" applyFill="1" applyAlignment="1">
      <alignment vertical="center"/>
    </xf>
    <xf numFmtId="0" fontId="56" fillId="10" borderId="0" xfId="1" applyFont="1" applyFill="1" applyAlignment="1">
      <alignment vertical="center" wrapText="1"/>
    </xf>
    <xf numFmtId="0" fontId="7" fillId="10" borderId="0" xfId="1" applyFont="1" applyFill="1" applyAlignment="1">
      <alignment horizontal="left" vertical="center"/>
    </xf>
    <xf numFmtId="0" fontId="22" fillId="3" borderId="0" xfId="4" applyFont="1" applyFill="1" applyAlignment="1">
      <alignment horizontal="center"/>
    </xf>
    <xf numFmtId="22" fontId="22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2" fillId="3" borderId="13" xfId="4" applyNumberFormat="1" applyFont="1" applyFill="1" applyBorder="1" applyAlignment="1">
      <alignment horizontal="center"/>
    </xf>
    <xf numFmtId="165" fontId="22" fillId="0" borderId="21" xfId="4" applyNumberFormat="1" applyFont="1" applyBorder="1" applyAlignment="1">
      <alignment horizontal="center" vertical="center"/>
    </xf>
    <xf numFmtId="165" fontId="22" fillId="0" borderId="17" xfId="4" applyNumberFormat="1" applyFont="1" applyBorder="1" applyAlignment="1">
      <alignment horizontal="center" vertical="center"/>
    </xf>
    <xf numFmtId="165" fontId="22" fillId="0" borderId="19" xfId="4" applyNumberFormat="1" applyFont="1" applyBorder="1" applyAlignment="1">
      <alignment horizontal="center" vertical="center"/>
    </xf>
    <xf numFmtId="165" fontId="22" fillId="0" borderId="33" xfId="4" applyNumberFormat="1" applyFont="1" applyBorder="1" applyAlignment="1">
      <alignment horizontal="center" vertical="center"/>
    </xf>
    <xf numFmtId="165" fontId="22" fillId="0" borderId="68" xfId="4" applyNumberFormat="1" applyFont="1" applyBorder="1" applyAlignment="1">
      <alignment horizontal="center" vertical="center"/>
    </xf>
    <xf numFmtId="165" fontId="22" fillId="3" borderId="21" xfId="4" applyNumberFormat="1" applyFont="1" applyFill="1" applyBorder="1" applyAlignment="1">
      <alignment horizontal="center"/>
    </xf>
    <xf numFmtId="165" fontId="22" fillId="3" borderId="23" xfId="4" applyNumberFormat="1" applyFont="1" applyFill="1" applyBorder="1" applyAlignment="1">
      <alignment horizontal="center"/>
    </xf>
    <xf numFmtId="165" fontId="22" fillId="3" borderId="17" xfId="4" applyNumberFormat="1" applyFont="1" applyFill="1" applyBorder="1" applyAlignment="1">
      <alignment horizontal="center"/>
    </xf>
    <xf numFmtId="165" fontId="22" fillId="3" borderId="33" xfId="4" applyNumberFormat="1" applyFont="1" applyFill="1" applyBorder="1" applyAlignment="1">
      <alignment horizontal="center"/>
    </xf>
    <xf numFmtId="165" fontId="22" fillId="0" borderId="70" xfId="4" applyNumberFormat="1" applyFont="1" applyBorder="1" applyAlignment="1">
      <alignment horizontal="center" vertical="center"/>
    </xf>
    <xf numFmtId="165" fontId="22" fillId="2" borderId="13" xfId="4" applyNumberFormat="1" applyFont="1" applyFill="1" applyBorder="1" applyAlignment="1">
      <alignment horizontal="center" vertical="center"/>
    </xf>
    <xf numFmtId="165" fontId="22" fillId="2" borderId="17" xfId="4" applyNumberFormat="1" applyFont="1" applyFill="1" applyBorder="1" applyAlignment="1">
      <alignment horizontal="center" vertical="center"/>
    </xf>
    <xf numFmtId="165" fontId="22" fillId="3" borderId="70" xfId="4" applyNumberFormat="1" applyFont="1" applyFill="1" applyBorder="1" applyAlignment="1">
      <alignment horizontal="center"/>
    </xf>
    <xf numFmtId="165" fontId="22" fillId="0" borderId="89" xfId="4" applyNumberFormat="1" applyFont="1" applyBorder="1" applyAlignment="1">
      <alignment horizontal="center" vertical="center"/>
    </xf>
    <xf numFmtId="165" fontId="22" fillId="0" borderId="23" xfId="4" applyNumberFormat="1" applyFont="1" applyBorder="1" applyAlignment="1">
      <alignment horizontal="center" vertical="center"/>
    </xf>
    <xf numFmtId="172" fontId="22" fillId="0" borderId="0" xfId="4" applyNumberFormat="1" applyFont="1" applyAlignment="1">
      <alignment horizontal="left" vertical="center"/>
    </xf>
    <xf numFmtId="172" fontId="22" fillId="0" borderId="0" xfId="4" applyNumberFormat="1" applyFont="1" applyAlignment="1">
      <alignment horizontal="right" vertical="center"/>
    </xf>
    <xf numFmtId="0" fontId="57" fillId="2" borderId="0" xfId="4" applyFont="1" applyFill="1"/>
    <xf numFmtId="0" fontId="57" fillId="2" borderId="0" xfId="4" applyFont="1" applyFill="1" applyAlignment="1">
      <alignment horizontal="center"/>
    </xf>
    <xf numFmtId="0" fontId="19" fillId="6" borderId="0" xfId="1" applyFont="1" applyFill="1" applyAlignment="1">
      <alignment vertical="center"/>
    </xf>
    <xf numFmtId="0" fontId="54" fillId="2" borderId="0" xfId="4" applyFont="1" applyFill="1" applyAlignment="1">
      <alignment horizontal="center"/>
    </xf>
    <xf numFmtId="0" fontId="19" fillId="19" borderId="13" xfId="4" applyFont="1" applyFill="1" applyBorder="1" applyAlignment="1">
      <alignment horizontal="center" vertical="center" wrapText="1"/>
    </xf>
    <xf numFmtId="0" fontId="19" fillId="19" borderId="13" xfId="4" applyFont="1" applyFill="1" applyBorder="1" applyAlignment="1">
      <alignment horizontal="center" vertical="center"/>
    </xf>
    <xf numFmtId="20" fontId="19" fillId="19" borderId="13" xfId="4" applyNumberFormat="1" applyFont="1" applyFill="1" applyBorder="1" applyAlignment="1">
      <alignment horizontal="center" vertical="center"/>
    </xf>
    <xf numFmtId="0" fontId="57" fillId="2" borderId="0" xfId="4" applyFont="1" applyFill="1" applyAlignment="1">
      <alignment vertical="center"/>
    </xf>
    <xf numFmtId="165" fontId="57" fillId="2" borderId="0" xfId="4" applyNumberFormat="1" applyFont="1" applyFill="1"/>
    <xf numFmtId="165" fontId="7" fillId="2" borderId="0" xfId="4" applyNumberFormat="1" applyFont="1" applyFill="1" applyAlignment="1">
      <alignment vertical="center"/>
    </xf>
    <xf numFmtId="0" fontId="53" fillId="0" borderId="0" xfId="0" applyFont="1"/>
    <xf numFmtId="172" fontId="7" fillId="0" borderId="0" xfId="4" applyNumberFormat="1" applyFont="1" applyAlignment="1">
      <alignment horizontal="left" vertical="center"/>
    </xf>
    <xf numFmtId="165" fontId="2" fillId="0" borderId="90" xfId="0" applyNumberFormat="1" applyFont="1" applyBorder="1" applyAlignment="1">
      <alignment horizontal="center" vertical="center"/>
    </xf>
    <xf numFmtId="165" fontId="2" fillId="3" borderId="90" xfId="0" applyNumberFormat="1" applyFont="1" applyFill="1" applyBorder="1" applyAlignment="1">
      <alignment horizontal="center"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0" borderId="91" xfId="0" applyNumberFormat="1" applyFont="1" applyBorder="1" applyAlignment="1">
      <alignment horizontal="center" vertical="center"/>
    </xf>
    <xf numFmtId="165" fontId="59" fillId="2" borderId="13" xfId="4" applyNumberFormat="1" applyFont="1" applyFill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165" fontId="22" fillId="20" borderId="13" xfId="4" applyNumberFormat="1" applyFont="1" applyFill="1" applyBorder="1" applyAlignment="1">
      <alignment horizontal="center" vertical="center"/>
    </xf>
    <xf numFmtId="165" fontId="22" fillId="0" borderId="13" xfId="0" applyNumberFormat="1" applyFont="1" applyBorder="1" applyAlignment="1">
      <alignment horizontal="center" vertical="center"/>
    </xf>
    <xf numFmtId="165" fontId="23" fillId="0" borderId="13" xfId="0" applyNumberFormat="1" applyFont="1" applyBorder="1" applyAlignment="1">
      <alignment horizontal="center" vertical="center"/>
    </xf>
    <xf numFmtId="165" fontId="60" fillId="2" borderId="13" xfId="4" applyNumberFormat="1" applyFont="1" applyFill="1" applyBorder="1" applyAlignment="1">
      <alignment horizontal="center" vertical="center"/>
    </xf>
    <xf numFmtId="0" fontId="19" fillId="19" borderId="21" xfId="4" applyFont="1" applyFill="1" applyBorder="1" applyAlignment="1">
      <alignment horizontal="center" vertical="center" wrapText="1"/>
    </xf>
    <xf numFmtId="165" fontId="22" fillId="0" borderId="0" xfId="0" applyNumberFormat="1" applyFont="1" applyAlignment="1">
      <alignment horizontal="left" vertical="center"/>
    </xf>
    <xf numFmtId="0" fontId="57" fillId="2" borderId="13" xfId="4" applyFont="1" applyFill="1" applyBorder="1" applyAlignment="1">
      <alignment horizontal="center"/>
    </xf>
    <xf numFmtId="0" fontId="19" fillId="6" borderId="0" xfId="1" applyFont="1" applyFill="1" applyAlignment="1">
      <alignment horizontal="left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19" fillId="14" borderId="0" xfId="1" applyFont="1" applyFill="1" applyAlignment="1">
      <alignment horizontal="center" vertical="center"/>
    </xf>
    <xf numFmtId="0" fontId="48" fillId="19" borderId="89" xfId="4" applyFont="1" applyFill="1" applyBorder="1" applyAlignment="1">
      <alignment horizontal="center" vertical="center"/>
    </xf>
    <xf numFmtId="0" fontId="48" fillId="19" borderId="0" xfId="4" applyFont="1" applyFill="1" applyAlignment="1">
      <alignment horizontal="center" vertical="center"/>
    </xf>
    <xf numFmtId="0" fontId="22" fillId="10" borderId="0" xfId="1" applyFont="1" applyFill="1" applyAlignment="1">
      <alignment horizontal="center" vertical="center"/>
    </xf>
    <xf numFmtId="0" fontId="48" fillId="19" borderId="13" xfId="4" applyFont="1" applyFill="1" applyBorder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48" fillId="19" borderId="68" xfId="4" applyFont="1" applyFill="1" applyBorder="1" applyAlignment="1">
      <alignment horizontal="center" vertical="center"/>
    </xf>
    <xf numFmtId="0" fontId="48" fillId="19" borderId="88" xfId="4" applyFont="1" applyFill="1" applyBorder="1" applyAlignment="1">
      <alignment horizontal="center" vertical="center"/>
    </xf>
    <xf numFmtId="0" fontId="48" fillId="19" borderId="69" xfId="4" applyFont="1" applyFill="1" applyBorder="1" applyAlignment="1">
      <alignment horizontal="center" vertical="center"/>
    </xf>
    <xf numFmtId="0" fontId="48" fillId="19" borderId="39" xfId="4" applyFont="1" applyFill="1" applyBorder="1" applyAlignment="1">
      <alignment horizontal="center" vertical="center"/>
    </xf>
    <xf numFmtId="0" fontId="48" fillId="19" borderId="70" xfId="4" applyFont="1" applyFill="1" applyBorder="1" applyAlignment="1">
      <alignment horizontal="center" vertical="center"/>
    </xf>
    <xf numFmtId="0" fontId="48" fillId="19" borderId="1" xfId="4" applyFont="1" applyFill="1" applyBorder="1" applyAlignment="1">
      <alignment horizontal="center" vertical="center"/>
    </xf>
    <xf numFmtId="0" fontId="48" fillId="19" borderId="71" xfId="4" applyFont="1" applyFill="1" applyBorder="1" applyAlignment="1">
      <alignment horizontal="center" vertical="center"/>
    </xf>
    <xf numFmtId="165" fontId="19" fillId="19" borderId="68" xfId="4" applyNumberFormat="1" applyFont="1" applyFill="1" applyBorder="1" applyAlignment="1">
      <alignment horizontal="center" vertical="center"/>
    </xf>
    <xf numFmtId="165" fontId="19" fillId="19" borderId="88" xfId="4" applyNumberFormat="1" applyFont="1" applyFill="1" applyBorder="1" applyAlignment="1">
      <alignment horizontal="center" vertical="center"/>
    </xf>
    <xf numFmtId="165" fontId="19" fillId="19" borderId="13" xfId="8" applyNumberFormat="1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9" fillId="0" borderId="0" xfId="4" applyFont="1" applyAlignment="1">
      <alignment horizontal="center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0" fontId="11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48" fillId="19" borderId="89" xfId="4" applyNumberFormat="1" applyFont="1" applyFill="1" applyBorder="1" applyAlignment="1">
      <alignment horizontal="center" vertical="center"/>
    </xf>
    <xf numFmtId="172" fontId="48" fillId="19" borderId="0" xfId="4" applyNumberFormat="1" applyFont="1" applyFill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4" fillId="14" borderId="0" xfId="1" applyFont="1" applyFill="1" applyAlignment="1">
      <alignment horizontal="center" vertical="center"/>
    </xf>
    <xf numFmtId="0" fontId="8" fillId="4" borderId="7" xfId="1" applyFill="1" applyBorder="1" applyAlignment="1">
      <alignment horizontal="center"/>
    </xf>
    <xf numFmtId="0" fontId="8" fillId="4" borderId="8" xfId="1" applyFill="1" applyBorder="1" applyAlignment="1">
      <alignment horizontal="center"/>
    </xf>
    <xf numFmtId="0" fontId="8" fillId="4" borderId="9" xfId="1" applyFill="1" applyBorder="1" applyAlignment="1">
      <alignment horizontal="center"/>
    </xf>
    <xf numFmtId="0" fontId="13" fillId="7" borderId="0" xfId="1" applyFont="1" applyFill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ill="1" applyBorder="1" applyAlignment="1">
      <alignment horizontal="center" vertical="center"/>
    </xf>
    <xf numFmtId="0" fontId="8" fillId="10" borderId="31" xfId="1" applyFill="1" applyBorder="1" applyAlignment="1">
      <alignment horizontal="center" vertical="center"/>
    </xf>
    <xf numFmtId="0" fontId="8" fillId="10" borderId="32" xfId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Font="1" applyFill="1" applyBorder="1" applyAlignment="1">
      <alignment horizontal="center" vertical="center"/>
    </xf>
    <xf numFmtId="0" fontId="9" fillId="10" borderId="19" xfId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ill="1" applyBorder="1" applyAlignment="1">
      <alignment horizontal="center"/>
    </xf>
    <xf numFmtId="0" fontId="8" fillId="4" borderId="5" xfId="1" applyFill="1" applyBorder="1" applyAlignment="1">
      <alignment horizontal="center"/>
    </xf>
    <xf numFmtId="0" fontId="8" fillId="4" borderId="11" xfId="1" applyFill="1" applyBorder="1" applyAlignment="1">
      <alignment horizontal="center"/>
    </xf>
    <xf numFmtId="0" fontId="8" fillId="4" borderId="0" xfId="1" applyFill="1" applyAlignment="1">
      <alignment horizontal="center"/>
    </xf>
    <xf numFmtId="0" fontId="8" fillId="4" borderId="12" xfId="1" applyFill="1" applyBorder="1" applyAlignment="1">
      <alignment horizontal="center"/>
    </xf>
    <xf numFmtId="0" fontId="8" fillId="4" borderId="6" xfId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Font="1" applyFill="1" applyBorder="1" applyAlignment="1">
      <alignment horizontal="center" vertical="center"/>
    </xf>
    <xf numFmtId="0" fontId="7" fillId="3" borderId="41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19" xfId="1" applyFont="1" applyFill="1" applyBorder="1" applyAlignment="1">
      <alignment horizontal="center" vertical="center"/>
    </xf>
    <xf numFmtId="0" fontId="7" fillId="3" borderId="42" xfId="1" applyFont="1" applyFill="1" applyBorder="1" applyAlignment="1">
      <alignment horizontal="center" vertical="center"/>
    </xf>
    <xf numFmtId="0" fontId="7" fillId="3" borderId="43" xfId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Font="1" applyFill="1" applyBorder="1" applyAlignment="1">
      <alignment horizontal="center" vertical="center"/>
    </xf>
    <xf numFmtId="0" fontId="7" fillId="3" borderId="71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G44"/>
  <sheetViews>
    <sheetView showGridLines="0" topLeftCell="A11" zoomScale="60" zoomScaleNormal="60" zoomScaleSheetLayoutView="82" workbookViewId="0">
      <selection activeCell="F41" sqref="F41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5703125" style="317" hidden="1" customWidth="1"/>
    <col min="34" max="16384" width="11.42578125" style="317"/>
  </cols>
  <sheetData>
    <row r="1" spans="2:33" ht="15.75" customHeight="1" x14ac:dyDescent="0.2"/>
    <row r="2" spans="2:33" ht="15.75" customHeight="1" x14ac:dyDescent="0.2">
      <c r="B2" s="343"/>
      <c r="C2" s="343"/>
      <c r="D2" s="343"/>
      <c r="E2" s="343"/>
      <c r="F2" s="347" t="s">
        <v>366</v>
      </c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</row>
    <row r="3" spans="2:33" ht="15.75" customHeight="1" x14ac:dyDescent="0.2">
      <c r="B3" s="343"/>
      <c r="C3" s="343"/>
      <c r="D3" s="343"/>
      <c r="E3" s="343"/>
      <c r="F3" s="347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48"/>
    </row>
    <row r="4" spans="2:33" ht="15.75" customHeight="1" x14ac:dyDescent="0.2">
      <c r="B4" s="343"/>
      <c r="C4" s="343"/>
      <c r="D4" s="343"/>
      <c r="E4" s="343"/>
      <c r="F4" s="347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44" t="s">
        <v>188</v>
      </c>
      <c r="C6" s="344"/>
      <c r="D6" s="319"/>
      <c r="E6" s="319"/>
      <c r="F6" s="255" t="s">
        <v>367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349"/>
      <c r="AG8" s="349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6" t="s">
        <v>217</v>
      </c>
      <c r="C10" s="346"/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5">
        <v>12.15</v>
      </c>
      <c r="D17" s="336">
        <v>11.35</v>
      </c>
      <c r="E17" s="336">
        <v>13.74</v>
      </c>
      <c r="F17" s="335">
        <v>14.03</v>
      </c>
      <c r="G17" s="335">
        <v>17.48</v>
      </c>
      <c r="H17" s="335">
        <v>15.54</v>
      </c>
      <c r="I17" s="335">
        <v>11.83</v>
      </c>
      <c r="J17" s="335">
        <v>11.89</v>
      </c>
      <c r="K17" s="335">
        <v>8.4600000000000009</v>
      </c>
      <c r="L17" s="335">
        <v>16.28</v>
      </c>
      <c r="M17" s="335">
        <v>14.23</v>
      </c>
      <c r="N17" s="335">
        <v>8.18</v>
      </c>
      <c r="O17" s="335">
        <v>4.24</v>
      </c>
      <c r="P17" s="335">
        <v>17.36</v>
      </c>
      <c r="Q17" s="335">
        <v>18.22</v>
      </c>
      <c r="R17" s="335">
        <v>16.75</v>
      </c>
      <c r="S17" s="335">
        <v>16.8</v>
      </c>
      <c r="T17" s="335">
        <v>15.22</v>
      </c>
      <c r="U17" s="335">
        <v>20.18</v>
      </c>
      <c r="V17" s="335">
        <v>14.67</v>
      </c>
      <c r="W17" s="335">
        <v>3.87</v>
      </c>
      <c r="X17" s="335">
        <v>17.25</v>
      </c>
      <c r="Y17" s="335">
        <v>9.26</v>
      </c>
      <c r="Z17" s="335">
        <v>8.9700000000000006</v>
      </c>
      <c r="AA17" s="335">
        <v>13.21</v>
      </c>
      <c r="AB17" s="335">
        <v>21</v>
      </c>
      <c r="AC17" s="335">
        <v>12.76</v>
      </c>
      <c r="AD17" s="335">
        <v>13.49</v>
      </c>
      <c r="AE17" s="335">
        <v>9.7200000000000006</v>
      </c>
      <c r="AF17" s="335">
        <v>10.89</v>
      </c>
      <c r="AG17" s="334"/>
    </row>
    <row r="18" spans="2:33" s="324" customFormat="1" x14ac:dyDescent="0.2">
      <c r="B18" s="323">
        <v>4.1666666666666664E-2</v>
      </c>
      <c r="C18" s="335">
        <v>9.1</v>
      </c>
      <c r="D18" s="336">
        <v>10.18</v>
      </c>
      <c r="E18" s="336">
        <v>15.28</v>
      </c>
      <c r="F18" s="335">
        <v>12.78</v>
      </c>
      <c r="G18" s="335">
        <v>15.88</v>
      </c>
      <c r="H18" s="335">
        <v>18.350000000000001</v>
      </c>
      <c r="I18" s="335">
        <v>11.27</v>
      </c>
      <c r="J18" s="335">
        <v>8.4700000000000006</v>
      </c>
      <c r="K18" s="335">
        <v>6.65</v>
      </c>
      <c r="L18" s="335">
        <v>12.31</v>
      </c>
      <c r="M18" s="335">
        <v>10.47</v>
      </c>
      <c r="N18" s="335">
        <v>9.2100000000000009</v>
      </c>
      <c r="O18" s="335">
        <v>4.49</v>
      </c>
      <c r="P18" s="335">
        <v>13.45</v>
      </c>
      <c r="Q18" s="335">
        <v>18.82</v>
      </c>
      <c r="R18" s="335">
        <v>14.32</v>
      </c>
      <c r="S18" s="335">
        <v>19.57</v>
      </c>
      <c r="T18" s="335">
        <v>17.03</v>
      </c>
      <c r="U18" s="335">
        <v>22.73</v>
      </c>
      <c r="V18" s="335">
        <v>6.53</v>
      </c>
      <c r="W18" s="335">
        <v>4.1100000000000003</v>
      </c>
      <c r="X18" s="335">
        <v>15.2</v>
      </c>
      <c r="Y18" s="335">
        <v>10.43</v>
      </c>
      <c r="Z18" s="335">
        <v>8.58</v>
      </c>
      <c r="AA18" s="335">
        <v>12.87</v>
      </c>
      <c r="AB18" s="335">
        <v>20.059999999999999</v>
      </c>
      <c r="AC18" s="335">
        <v>12.47</v>
      </c>
      <c r="AD18" s="335">
        <v>20.05</v>
      </c>
      <c r="AE18" s="335">
        <v>10.54</v>
      </c>
      <c r="AF18" s="335">
        <v>10.5</v>
      </c>
      <c r="AG18" s="334"/>
    </row>
    <row r="19" spans="2:33" s="324" customFormat="1" x14ac:dyDescent="0.2">
      <c r="B19" s="323">
        <v>8.3333333333333329E-2</v>
      </c>
      <c r="C19" s="335">
        <v>8.15</v>
      </c>
      <c r="D19" s="336">
        <v>10.08</v>
      </c>
      <c r="E19" s="336">
        <v>14.74</v>
      </c>
      <c r="F19" s="335">
        <v>12.37</v>
      </c>
      <c r="G19" s="335">
        <v>15.78</v>
      </c>
      <c r="H19" s="335">
        <v>23.49</v>
      </c>
      <c r="I19" s="335">
        <v>14.09</v>
      </c>
      <c r="J19" s="335">
        <v>8.26</v>
      </c>
      <c r="K19" s="335">
        <v>7.26</v>
      </c>
      <c r="L19" s="335">
        <v>11.73</v>
      </c>
      <c r="M19" s="335">
        <v>10.75</v>
      </c>
      <c r="N19" s="335">
        <v>13.3</v>
      </c>
      <c r="O19" s="335">
        <v>4.6399999999999997</v>
      </c>
      <c r="P19" s="335">
        <v>13.28</v>
      </c>
      <c r="Q19" s="335">
        <v>19.27</v>
      </c>
      <c r="R19" s="335">
        <v>14.36</v>
      </c>
      <c r="S19" s="335">
        <v>16.8</v>
      </c>
      <c r="T19" s="335">
        <v>18.16</v>
      </c>
      <c r="U19" s="335">
        <v>17.899999999999999</v>
      </c>
      <c r="V19" s="335">
        <v>13.34</v>
      </c>
      <c r="W19" s="335">
        <v>3.61</v>
      </c>
      <c r="X19" s="335">
        <v>36.69</v>
      </c>
      <c r="Y19" s="335">
        <v>9.4600000000000009</v>
      </c>
      <c r="Z19" s="335">
        <v>10.88</v>
      </c>
      <c r="AA19" s="335">
        <v>12.18</v>
      </c>
      <c r="AB19" s="335">
        <v>20.04</v>
      </c>
      <c r="AC19" s="335">
        <v>12</v>
      </c>
      <c r="AD19" s="335">
        <v>34.71</v>
      </c>
      <c r="AE19" s="335">
        <v>8.5500000000000007</v>
      </c>
      <c r="AF19" s="335">
        <v>11.23</v>
      </c>
      <c r="AG19" s="334"/>
    </row>
    <row r="20" spans="2:33" s="324" customFormat="1" x14ac:dyDescent="0.2">
      <c r="B20" s="323">
        <v>0.125</v>
      </c>
      <c r="C20" s="335">
        <v>10.95</v>
      </c>
      <c r="D20" s="336">
        <v>9.8800000000000008</v>
      </c>
      <c r="E20" s="336">
        <v>13.19</v>
      </c>
      <c r="F20" s="335">
        <v>11.64</v>
      </c>
      <c r="G20" s="335">
        <v>17.989999999999998</v>
      </c>
      <c r="H20" s="335">
        <v>16.98</v>
      </c>
      <c r="I20" s="335">
        <v>14.81</v>
      </c>
      <c r="J20" s="335">
        <v>10.46</v>
      </c>
      <c r="K20" s="335">
        <v>9.9700000000000006</v>
      </c>
      <c r="L20" s="335">
        <v>13.03</v>
      </c>
      <c r="M20" s="335">
        <v>10.08</v>
      </c>
      <c r="N20" s="335">
        <v>11.25</v>
      </c>
      <c r="O20" s="335">
        <v>4</v>
      </c>
      <c r="P20" s="335">
        <v>19.63</v>
      </c>
      <c r="Q20" s="335">
        <v>18.600000000000001</v>
      </c>
      <c r="R20" s="335">
        <v>14.68</v>
      </c>
      <c r="S20" s="335">
        <v>18.57</v>
      </c>
      <c r="T20" s="335">
        <v>15.54</v>
      </c>
      <c r="U20" s="335">
        <v>25.38</v>
      </c>
      <c r="V20" s="335">
        <v>10.83</v>
      </c>
      <c r="W20" s="335">
        <v>3.52</v>
      </c>
      <c r="X20" s="335">
        <v>34.92</v>
      </c>
      <c r="Y20" s="335">
        <v>8.5299999999999994</v>
      </c>
      <c r="Z20" s="335">
        <v>6.71</v>
      </c>
      <c r="AA20" s="335">
        <v>8.5</v>
      </c>
      <c r="AB20" s="335">
        <v>21.13</v>
      </c>
      <c r="AC20" s="335">
        <v>15.61</v>
      </c>
      <c r="AD20" s="335">
        <v>8.8699999999999992</v>
      </c>
      <c r="AE20" s="335">
        <v>9.09</v>
      </c>
      <c r="AF20" s="335">
        <v>11.36</v>
      </c>
      <c r="AG20" s="334"/>
    </row>
    <row r="21" spans="2:33" s="324" customFormat="1" x14ac:dyDescent="0.2">
      <c r="B21" s="323">
        <v>0.16666666666666666</v>
      </c>
      <c r="C21" s="335">
        <v>12.54</v>
      </c>
      <c r="D21" s="336">
        <v>10.88</v>
      </c>
      <c r="E21" s="336">
        <v>13.5</v>
      </c>
      <c r="F21" s="335">
        <v>12.99</v>
      </c>
      <c r="G21" s="335">
        <v>19.559999999999999</v>
      </c>
      <c r="H21" s="335">
        <v>16.61</v>
      </c>
      <c r="I21" s="335">
        <v>13.07</v>
      </c>
      <c r="J21" s="335">
        <v>10.5</v>
      </c>
      <c r="K21" s="335">
        <v>10.25</v>
      </c>
      <c r="L21" s="335">
        <v>19.13</v>
      </c>
      <c r="M21" s="335">
        <v>10.75</v>
      </c>
      <c r="N21" s="335">
        <v>12.18</v>
      </c>
      <c r="O21" s="335">
        <v>4.72</v>
      </c>
      <c r="P21" s="335">
        <v>13.76</v>
      </c>
      <c r="Q21" s="335">
        <v>21.88</v>
      </c>
      <c r="R21" s="335">
        <v>16.61</v>
      </c>
      <c r="S21" s="335">
        <v>25.77</v>
      </c>
      <c r="T21" s="335">
        <v>15.44</v>
      </c>
      <c r="U21" s="335">
        <v>36.729999999999997</v>
      </c>
      <c r="V21" s="335">
        <v>6.5</v>
      </c>
      <c r="W21" s="335">
        <v>3.28</v>
      </c>
      <c r="X21" s="335">
        <v>22.08</v>
      </c>
      <c r="Y21" s="335">
        <v>21.05</v>
      </c>
      <c r="Z21" s="335">
        <v>7.11</v>
      </c>
      <c r="AA21" s="335">
        <v>8.16</v>
      </c>
      <c r="AB21" s="335">
        <v>20.83</v>
      </c>
      <c r="AC21" s="335">
        <v>19.97</v>
      </c>
      <c r="AD21" s="335">
        <v>10.64</v>
      </c>
      <c r="AE21" s="335">
        <v>10.08</v>
      </c>
      <c r="AF21" s="335">
        <v>12.3</v>
      </c>
      <c r="AG21" s="334"/>
    </row>
    <row r="22" spans="2:33" s="324" customFormat="1" x14ac:dyDescent="0.2">
      <c r="B22" s="323">
        <v>0.20833333333333334</v>
      </c>
      <c r="C22" s="335">
        <v>6.58</v>
      </c>
      <c r="D22" s="336">
        <v>12.04</v>
      </c>
      <c r="E22" s="336">
        <v>13.9</v>
      </c>
      <c r="F22" s="335">
        <v>19.39</v>
      </c>
      <c r="G22" s="335">
        <v>19.47</v>
      </c>
      <c r="H22" s="335">
        <v>18.02</v>
      </c>
      <c r="I22" s="335">
        <v>13.55</v>
      </c>
      <c r="J22" s="335">
        <v>12.38</v>
      </c>
      <c r="K22" s="335">
        <v>6.89</v>
      </c>
      <c r="L22" s="335">
        <v>15.97</v>
      </c>
      <c r="M22" s="335">
        <v>9.86</v>
      </c>
      <c r="N22" s="335">
        <v>11.58</v>
      </c>
      <c r="O22" s="335">
        <v>4.71</v>
      </c>
      <c r="P22" s="335">
        <v>11.65</v>
      </c>
      <c r="Q22" s="335">
        <v>23.76</v>
      </c>
      <c r="R22" s="335">
        <v>17.62</v>
      </c>
      <c r="S22" s="335">
        <v>28.03</v>
      </c>
      <c r="T22" s="335">
        <v>16.02</v>
      </c>
      <c r="U22" s="335">
        <v>29.11</v>
      </c>
      <c r="V22" s="335">
        <v>8.23</v>
      </c>
      <c r="W22" s="335">
        <v>3.68</v>
      </c>
      <c r="X22" s="335">
        <v>19.440000000000001</v>
      </c>
      <c r="Y22" s="335">
        <v>29.13</v>
      </c>
      <c r="Z22" s="335">
        <v>9.7899999999999991</v>
      </c>
      <c r="AA22" s="335">
        <v>7.27</v>
      </c>
      <c r="AB22" s="335">
        <v>18.170000000000002</v>
      </c>
      <c r="AC22" s="335">
        <v>17.61</v>
      </c>
      <c r="AD22" s="335">
        <v>10.029999999999999</v>
      </c>
      <c r="AE22" s="335">
        <v>6.76</v>
      </c>
      <c r="AF22" s="335">
        <v>13.35</v>
      </c>
      <c r="AG22" s="334"/>
    </row>
    <row r="23" spans="2:33" s="324" customFormat="1" x14ac:dyDescent="0.2">
      <c r="B23" s="323">
        <v>0.25</v>
      </c>
      <c r="C23" s="335">
        <v>5.72</v>
      </c>
      <c r="D23" s="336">
        <v>12.36</v>
      </c>
      <c r="E23" s="336">
        <v>17.12</v>
      </c>
      <c r="F23" s="335">
        <v>21.29</v>
      </c>
      <c r="G23" s="335">
        <v>21.42</v>
      </c>
      <c r="H23" s="335">
        <v>14.22</v>
      </c>
      <c r="I23" s="335">
        <v>14.38</v>
      </c>
      <c r="J23" s="335">
        <v>13.83</v>
      </c>
      <c r="K23" s="335">
        <v>6.79</v>
      </c>
      <c r="L23" s="335">
        <v>22.7</v>
      </c>
      <c r="M23" s="335">
        <v>11.43</v>
      </c>
      <c r="N23" s="335">
        <v>12.93</v>
      </c>
      <c r="O23" s="310">
        <v>4.9000000000000004</v>
      </c>
      <c r="P23" s="335">
        <v>10.78</v>
      </c>
      <c r="Q23" s="335">
        <v>24.8</v>
      </c>
      <c r="R23" s="335">
        <v>18.149999999999999</v>
      </c>
      <c r="S23" s="335">
        <v>18.63</v>
      </c>
      <c r="T23" s="335">
        <v>20.02</v>
      </c>
      <c r="U23" s="335">
        <v>16.23</v>
      </c>
      <c r="V23" s="335">
        <v>8.82</v>
      </c>
      <c r="W23" s="335">
        <v>3.39</v>
      </c>
      <c r="X23" s="335">
        <v>17.86</v>
      </c>
      <c r="Y23" s="335">
        <v>26.55</v>
      </c>
      <c r="Z23" s="335">
        <v>6.82</v>
      </c>
      <c r="AA23" s="335">
        <v>6.17</v>
      </c>
      <c r="AB23" s="335">
        <v>17.91</v>
      </c>
      <c r="AC23" s="335">
        <v>22</v>
      </c>
      <c r="AD23" s="335">
        <v>18.690000000000001</v>
      </c>
      <c r="AE23" s="335">
        <v>6.3</v>
      </c>
      <c r="AF23" s="335">
        <v>16.100000000000001</v>
      </c>
      <c r="AG23" s="334"/>
    </row>
    <row r="24" spans="2:33" s="324" customFormat="1" x14ac:dyDescent="0.2">
      <c r="B24" s="323">
        <v>0.29166666666666669</v>
      </c>
      <c r="C24" s="335">
        <v>8.41</v>
      </c>
      <c r="D24" s="336">
        <v>16.25</v>
      </c>
      <c r="E24" s="336">
        <v>17.05</v>
      </c>
      <c r="F24" s="335">
        <v>17.489999999999998</v>
      </c>
      <c r="G24" s="335">
        <v>22.71</v>
      </c>
      <c r="H24" s="335">
        <v>13.03</v>
      </c>
      <c r="I24" s="335">
        <v>14.57</v>
      </c>
      <c r="J24" s="335">
        <v>12.93</v>
      </c>
      <c r="K24" s="335">
        <v>7.03</v>
      </c>
      <c r="L24" s="335">
        <v>20.23</v>
      </c>
      <c r="M24" s="335">
        <v>17.920000000000002</v>
      </c>
      <c r="N24" s="335">
        <v>17.260000000000002</v>
      </c>
      <c r="O24" s="335">
        <v>6.22</v>
      </c>
      <c r="P24" s="335">
        <v>12.07</v>
      </c>
      <c r="Q24" s="335">
        <v>21.68</v>
      </c>
      <c r="R24" s="335">
        <v>19.27</v>
      </c>
      <c r="S24" s="335">
        <v>15.65</v>
      </c>
      <c r="T24" s="335">
        <v>14.57</v>
      </c>
      <c r="U24" s="335">
        <v>17.59</v>
      </c>
      <c r="V24" s="335">
        <v>10.53</v>
      </c>
      <c r="W24" s="335">
        <v>3.62</v>
      </c>
      <c r="X24" s="335">
        <v>24.55</v>
      </c>
      <c r="Y24" s="335">
        <v>12.23</v>
      </c>
      <c r="Z24" s="335">
        <v>8.18</v>
      </c>
      <c r="AA24" s="335">
        <v>14.78</v>
      </c>
      <c r="AB24" s="335">
        <v>19.89</v>
      </c>
      <c r="AC24" s="335">
        <v>25.95</v>
      </c>
      <c r="AD24" s="335">
        <v>17.46</v>
      </c>
      <c r="AE24" s="335">
        <v>7.26</v>
      </c>
      <c r="AF24" s="335">
        <v>16.47</v>
      </c>
      <c r="AG24" s="334"/>
    </row>
    <row r="25" spans="2:33" s="324" customFormat="1" x14ac:dyDescent="0.2">
      <c r="B25" s="323">
        <v>0.33333333333333331</v>
      </c>
      <c r="C25" s="335">
        <v>10.19</v>
      </c>
      <c r="D25" s="336">
        <v>19.68</v>
      </c>
      <c r="E25" s="336">
        <v>20.71</v>
      </c>
      <c r="F25" s="335">
        <v>22.71</v>
      </c>
      <c r="G25" s="335">
        <v>24.37</v>
      </c>
      <c r="H25" s="335">
        <v>13.55</v>
      </c>
      <c r="I25" s="335">
        <v>17.91</v>
      </c>
      <c r="J25" s="335">
        <v>16.72</v>
      </c>
      <c r="K25" s="335">
        <v>8.58</v>
      </c>
      <c r="L25" s="335">
        <v>16.48</v>
      </c>
      <c r="M25" s="335">
        <v>11.43</v>
      </c>
      <c r="N25" s="335">
        <v>16.32</v>
      </c>
      <c r="O25" s="335">
        <v>11.71</v>
      </c>
      <c r="P25" s="335">
        <v>17.420000000000002</v>
      </c>
      <c r="Q25" s="335">
        <v>25.22</v>
      </c>
      <c r="R25" s="335">
        <v>27.94</v>
      </c>
      <c r="S25" s="335">
        <v>15.61</v>
      </c>
      <c r="T25" s="335">
        <v>14.11</v>
      </c>
      <c r="U25" s="335">
        <v>16.63</v>
      </c>
      <c r="V25" s="335">
        <v>7.62</v>
      </c>
      <c r="W25" s="335">
        <v>4.2699999999999996</v>
      </c>
      <c r="X25" s="335">
        <v>33.51</v>
      </c>
      <c r="Y25" s="335">
        <v>13.76</v>
      </c>
      <c r="Z25" s="335">
        <v>11.57</v>
      </c>
      <c r="AA25" s="338" t="s">
        <v>349</v>
      </c>
      <c r="AB25" s="335">
        <v>18.170000000000002</v>
      </c>
      <c r="AC25" s="335">
        <v>30.32</v>
      </c>
      <c r="AD25" s="335">
        <v>17.68</v>
      </c>
      <c r="AE25" s="335">
        <v>15.24</v>
      </c>
      <c r="AF25" s="335">
        <v>25.27</v>
      </c>
      <c r="AG25" s="334"/>
    </row>
    <row r="26" spans="2:33" s="324" customFormat="1" x14ac:dyDescent="0.2">
      <c r="B26" s="323">
        <v>0.375</v>
      </c>
      <c r="C26" s="335">
        <v>15.17</v>
      </c>
      <c r="D26" s="336">
        <v>16.98</v>
      </c>
      <c r="E26" s="336">
        <v>28</v>
      </c>
      <c r="F26" s="335">
        <v>25.66</v>
      </c>
      <c r="G26" s="335">
        <v>40.32</v>
      </c>
      <c r="H26" s="335">
        <v>20.079999999999998</v>
      </c>
      <c r="I26" s="335">
        <v>14.28</v>
      </c>
      <c r="J26" s="335">
        <v>15.61</v>
      </c>
      <c r="K26" s="335">
        <v>11.18</v>
      </c>
      <c r="L26" s="335">
        <v>24.17</v>
      </c>
      <c r="M26" s="335">
        <v>13.1</v>
      </c>
      <c r="N26" s="335">
        <v>11.32</v>
      </c>
      <c r="O26" s="335">
        <v>8.26</v>
      </c>
      <c r="P26" s="335">
        <v>20.89</v>
      </c>
      <c r="Q26" s="335">
        <v>28.05</v>
      </c>
      <c r="R26" s="335">
        <v>23.72</v>
      </c>
      <c r="S26" s="335">
        <v>21.12</v>
      </c>
      <c r="T26" s="335">
        <v>14.32</v>
      </c>
      <c r="U26" s="335">
        <v>21.21</v>
      </c>
      <c r="V26" s="335">
        <v>8.32</v>
      </c>
      <c r="W26" s="335">
        <v>4.7</v>
      </c>
      <c r="X26" s="335">
        <v>34.17</v>
      </c>
      <c r="Y26" s="335">
        <v>10.17</v>
      </c>
      <c r="Z26" s="335">
        <v>11.68</v>
      </c>
      <c r="AA26" s="335" t="s">
        <v>370</v>
      </c>
      <c r="AB26" s="335">
        <v>15.43</v>
      </c>
      <c r="AC26" s="335">
        <v>28.02</v>
      </c>
      <c r="AD26" s="335">
        <v>14.97</v>
      </c>
      <c r="AE26" s="335">
        <v>12.86</v>
      </c>
      <c r="AF26" s="335">
        <v>21.28</v>
      </c>
      <c r="AG26" s="334"/>
    </row>
    <row r="27" spans="2:33" s="324" customFormat="1" x14ac:dyDescent="0.2">
      <c r="B27" s="323">
        <v>0.41666666666666669</v>
      </c>
      <c r="C27" s="335">
        <v>18.88</v>
      </c>
      <c r="D27" s="336">
        <v>16.829999999999998</v>
      </c>
      <c r="E27" s="336">
        <v>22.11</v>
      </c>
      <c r="F27" s="335">
        <v>22.98</v>
      </c>
      <c r="G27" s="335">
        <v>46.73</v>
      </c>
      <c r="H27" s="335">
        <v>14.79</v>
      </c>
      <c r="I27" s="335">
        <v>15.14</v>
      </c>
      <c r="J27" s="335">
        <v>15.92</v>
      </c>
      <c r="K27" s="335">
        <v>11.03</v>
      </c>
      <c r="L27" s="335">
        <v>27.41</v>
      </c>
      <c r="M27" s="335">
        <v>13.33</v>
      </c>
      <c r="N27" s="335">
        <v>13.04</v>
      </c>
      <c r="O27" s="335">
        <v>8.41</v>
      </c>
      <c r="P27" s="335">
        <v>17.73</v>
      </c>
      <c r="Q27" s="335">
        <v>32.700000000000003</v>
      </c>
      <c r="R27" s="335">
        <v>25.24</v>
      </c>
      <c r="S27" s="335">
        <v>27.76</v>
      </c>
      <c r="T27" s="335">
        <v>12.11</v>
      </c>
      <c r="U27" s="335">
        <v>24.81</v>
      </c>
      <c r="V27" s="335">
        <v>7.89</v>
      </c>
      <c r="W27" s="335">
        <v>5.6</v>
      </c>
      <c r="X27" s="335">
        <v>17.53</v>
      </c>
      <c r="Y27" s="335">
        <v>14.3</v>
      </c>
      <c r="Z27" s="335">
        <v>9.33</v>
      </c>
      <c r="AA27" s="335" t="s">
        <v>370</v>
      </c>
      <c r="AB27" s="335">
        <v>13.28</v>
      </c>
      <c r="AC27" s="335">
        <v>20.8</v>
      </c>
      <c r="AD27" s="335">
        <v>15.79</v>
      </c>
      <c r="AE27" s="335">
        <v>16.53</v>
      </c>
      <c r="AF27" s="335">
        <v>25.05</v>
      </c>
      <c r="AG27" s="334"/>
    </row>
    <row r="28" spans="2:33" s="324" customFormat="1" x14ac:dyDescent="0.2">
      <c r="B28" s="323">
        <v>0.45833333333333331</v>
      </c>
      <c r="C28" s="335">
        <v>19.829999999999998</v>
      </c>
      <c r="D28" s="336">
        <v>23.37</v>
      </c>
      <c r="E28" s="336">
        <v>19.420000000000002</v>
      </c>
      <c r="F28" s="335">
        <v>18.25</v>
      </c>
      <c r="G28" s="335">
        <v>32.630000000000003</v>
      </c>
      <c r="H28" s="335">
        <v>13.32</v>
      </c>
      <c r="I28" s="335">
        <v>14.89</v>
      </c>
      <c r="J28" s="335">
        <v>14.26</v>
      </c>
      <c r="K28" s="335">
        <v>14.72</v>
      </c>
      <c r="L28" s="335">
        <v>20.350000000000001</v>
      </c>
      <c r="M28" s="335">
        <v>10.38</v>
      </c>
      <c r="N28" s="335">
        <v>13.38</v>
      </c>
      <c r="O28" s="335">
        <v>7.28</v>
      </c>
      <c r="P28" s="335">
        <v>17.440000000000001</v>
      </c>
      <c r="Q28" s="335">
        <v>26.44</v>
      </c>
      <c r="R28" s="335">
        <v>25.66</v>
      </c>
      <c r="S28" s="335">
        <v>24.05</v>
      </c>
      <c r="T28" s="335">
        <v>16.3</v>
      </c>
      <c r="U28" s="335">
        <v>19.739999999999998</v>
      </c>
      <c r="V28" s="335">
        <v>6.49</v>
      </c>
      <c r="W28" s="335">
        <v>5.53</v>
      </c>
      <c r="X28" s="335">
        <v>20.22</v>
      </c>
      <c r="Y28" s="335">
        <v>14.66</v>
      </c>
      <c r="Z28" s="335">
        <v>11.06</v>
      </c>
      <c r="AA28" s="335" t="s">
        <v>370</v>
      </c>
      <c r="AB28" s="335">
        <v>15.99</v>
      </c>
      <c r="AC28" s="335">
        <v>21.53</v>
      </c>
      <c r="AD28" s="335">
        <v>17.170000000000002</v>
      </c>
      <c r="AE28" s="335">
        <v>12.22</v>
      </c>
      <c r="AF28" s="335">
        <v>24.23</v>
      </c>
      <c r="AG28" s="334"/>
    </row>
    <row r="29" spans="2:33" s="324" customFormat="1" x14ac:dyDescent="0.2">
      <c r="B29" s="323">
        <v>0.5</v>
      </c>
      <c r="C29" s="335">
        <v>21.34</v>
      </c>
      <c r="D29" s="336">
        <v>25.02</v>
      </c>
      <c r="E29" s="336">
        <v>18.760000000000002</v>
      </c>
      <c r="F29" s="335">
        <v>13.98</v>
      </c>
      <c r="G29" s="335">
        <v>23.73</v>
      </c>
      <c r="H29" s="335">
        <v>14.52</v>
      </c>
      <c r="I29" s="335">
        <v>16.18</v>
      </c>
      <c r="J29" s="335">
        <v>16.87</v>
      </c>
      <c r="K29" s="335">
        <v>14.07</v>
      </c>
      <c r="L29" s="335">
        <v>19.41</v>
      </c>
      <c r="M29" s="335">
        <v>11.1</v>
      </c>
      <c r="N29" s="335">
        <v>13.61</v>
      </c>
      <c r="O29" s="335">
        <v>6.89</v>
      </c>
      <c r="P29" s="335">
        <v>17.02</v>
      </c>
      <c r="Q29" s="335">
        <v>24.4</v>
      </c>
      <c r="R29" s="335">
        <v>21.14</v>
      </c>
      <c r="S29" s="335">
        <v>21.26</v>
      </c>
      <c r="T29" s="335">
        <v>17.850000000000001</v>
      </c>
      <c r="U29" s="335">
        <v>14.26</v>
      </c>
      <c r="V29" s="335">
        <v>6.12</v>
      </c>
      <c r="W29" s="335">
        <v>5.82</v>
      </c>
      <c r="X29" s="335">
        <v>13.03</v>
      </c>
      <c r="Y29" s="335">
        <v>11.47</v>
      </c>
      <c r="Z29" s="335">
        <v>9.0399999999999991</v>
      </c>
      <c r="AA29" s="335">
        <v>9.4499999999999993</v>
      </c>
      <c r="AB29" s="335">
        <v>16.47</v>
      </c>
      <c r="AC29" s="335">
        <v>19.77</v>
      </c>
      <c r="AD29" s="335">
        <v>16.98</v>
      </c>
      <c r="AE29" s="335">
        <v>13.45</v>
      </c>
      <c r="AF29" s="335">
        <v>20.02</v>
      </c>
      <c r="AG29" s="334"/>
    </row>
    <row r="30" spans="2:33" s="324" customFormat="1" x14ac:dyDescent="0.2">
      <c r="B30" s="323">
        <v>0.54166666666666663</v>
      </c>
      <c r="C30" s="335">
        <v>18.149999999999999</v>
      </c>
      <c r="D30" s="336">
        <v>19.93</v>
      </c>
      <c r="E30" s="336">
        <v>17.079999999999998</v>
      </c>
      <c r="F30" s="335">
        <v>14.08</v>
      </c>
      <c r="G30" s="335">
        <v>21.86</v>
      </c>
      <c r="H30" s="335">
        <v>10.33</v>
      </c>
      <c r="I30" s="335">
        <v>16.43</v>
      </c>
      <c r="J30" s="335">
        <v>12.14</v>
      </c>
      <c r="K30" s="335">
        <v>15.63</v>
      </c>
      <c r="L30" s="335">
        <v>18.32</v>
      </c>
      <c r="M30" s="335">
        <v>12.04</v>
      </c>
      <c r="N30" s="335">
        <v>12.89</v>
      </c>
      <c r="O30" s="335">
        <v>8</v>
      </c>
      <c r="P30" s="335">
        <v>14.04</v>
      </c>
      <c r="Q30" s="335">
        <v>23.64</v>
      </c>
      <c r="R30" s="335">
        <v>18.05</v>
      </c>
      <c r="S30" s="335">
        <v>18.16</v>
      </c>
      <c r="T30" s="335">
        <v>15.15</v>
      </c>
      <c r="U30" s="335">
        <v>17.27</v>
      </c>
      <c r="V30" s="335">
        <v>6.55</v>
      </c>
      <c r="W30" s="335">
        <v>6.84</v>
      </c>
      <c r="X30" s="335">
        <v>12.35</v>
      </c>
      <c r="Y30" s="335">
        <v>10.11</v>
      </c>
      <c r="Z30" s="335">
        <v>9.15</v>
      </c>
      <c r="AA30" s="335">
        <v>12.92</v>
      </c>
      <c r="AB30" s="335">
        <v>13.3</v>
      </c>
      <c r="AC30" s="335">
        <v>18.07</v>
      </c>
      <c r="AD30" s="335">
        <v>20.05</v>
      </c>
      <c r="AE30" s="335">
        <v>13.62</v>
      </c>
      <c r="AF30" s="335">
        <v>20.29</v>
      </c>
      <c r="AG30" s="334"/>
    </row>
    <row r="31" spans="2:33" s="324" customFormat="1" x14ac:dyDescent="0.2">
      <c r="B31" s="323">
        <v>0.58333333333333337</v>
      </c>
      <c r="C31" s="335">
        <v>17.41</v>
      </c>
      <c r="D31" s="336">
        <v>17.87</v>
      </c>
      <c r="E31" s="336">
        <v>15.84</v>
      </c>
      <c r="F31" s="335">
        <v>13.58</v>
      </c>
      <c r="G31" s="335">
        <v>18.38</v>
      </c>
      <c r="H31" s="335">
        <v>10.97</v>
      </c>
      <c r="I31" s="335">
        <v>16.88</v>
      </c>
      <c r="J31" s="335">
        <v>12.36</v>
      </c>
      <c r="K31" s="335">
        <v>19.52</v>
      </c>
      <c r="L31" s="335">
        <v>19.02</v>
      </c>
      <c r="M31" s="335">
        <v>13.98</v>
      </c>
      <c r="N31" s="335">
        <v>13.55</v>
      </c>
      <c r="O31" s="335">
        <v>8.67</v>
      </c>
      <c r="P31" s="335">
        <v>14.95</v>
      </c>
      <c r="Q31" s="335">
        <v>22.68</v>
      </c>
      <c r="R31" s="335">
        <v>18.39</v>
      </c>
      <c r="S31" s="335">
        <v>16.440000000000001</v>
      </c>
      <c r="T31" s="335">
        <v>11.77</v>
      </c>
      <c r="U31" s="335">
        <v>16.739999999999998</v>
      </c>
      <c r="V31" s="335">
        <v>5.58</v>
      </c>
      <c r="W31" s="335">
        <v>7.11</v>
      </c>
      <c r="X31" s="335">
        <v>16.13</v>
      </c>
      <c r="Y31" s="335">
        <v>12.93</v>
      </c>
      <c r="Z31" s="335">
        <v>10.18</v>
      </c>
      <c r="AA31" s="335">
        <v>12.28</v>
      </c>
      <c r="AB31" s="335">
        <v>13.46</v>
      </c>
      <c r="AC31" s="335">
        <v>14.16</v>
      </c>
      <c r="AD31" s="335">
        <v>16.190000000000001</v>
      </c>
      <c r="AE31" s="335">
        <v>12.43</v>
      </c>
      <c r="AF31" s="335">
        <v>18.48</v>
      </c>
      <c r="AG31" s="334"/>
    </row>
    <row r="32" spans="2:33" s="324" customFormat="1" x14ac:dyDescent="0.2">
      <c r="B32" s="323">
        <v>0.625</v>
      </c>
      <c r="C32" s="335">
        <v>16.02</v>
      </c>
      <c r="D32" s="336">
        <v>16.79</v>
      </c>
      <c r="E32" s="336">
        <v>15.72</v>
      </c>
      <c r="F32" s="335">
        <v>13.57</v>
      </c>
      <c r="G32" s="335">
        <v>21.1</v>
      </c>
      <c r="H32" s="335">
        <v>10.58</v>
      </c>
      <c r="I32" s="335">
        <v>15.36</v>
      </c>
      <c r="J32" s="335">
        <v>12.03</v>
      </c>
      <c r="K32" s="335">
        <v>24.69</v>
      </c>
      <c r="L32" s="335">
        <v>15.61</v>
      </c>
      <c r="M32" s="335">
        <v>11.11</v>
      </c>
      <c r="N32" s="335">
        <v>12.83</v>
      </c>
      <c r="O32" s="335">
        <v>7.36</v>
      </c>
      <c r="P32" s="335">
        <v>15.17</v>
      </c>
      <c r="Q32" s="335">
        <v>24.52</v>
      </c>
      <c r="R32" s="335">
        <v>16.690000000000001</v>
      </c>
      <c r="S32" s="335">
        <v>14.51</v>
      </c>
      <c r="T32" s="335">
        <v>11.96</v>
      </c>
      <c r="U32" s="335">
        <v>16.04</v>
      </c>
      <c r="V32" s="335">
        <v>5.75</v>
      </c>
      <c r="W32" s="335">
        <v>8.57</v>
      </c>
      <c r="X32" s="335">
        <v>23.82</v>
      </c>
      <c r="Y32" s="335">
        <v>17.13</v>
      </c>
      <c r="Z32" s="335">
        <v>9.77</v>
      </c>
      <c r="AA32" s="335">
        <v>13.2</v>
      </c>
      <c r="AB32" s="335">
        <v>16.61</v>
      </c>
      <c r="AC32" s="335">
        <v>13.58</v>
      </c>
      <c r="AD32" s="335">
        <v>14.33</v>
      </c>
      <c r="AE32" s="335">
        <v>15.54</v>
      </c>
      <c r="AF32" s="335">
        <v>18.75</v>
      </c>
      <c r="AG32" s="334"/>
    </row>
    <row r="33" spans="2:33" s="324" customFormat="1" x14ac:dyDescent="0.2">
      <c r="B33" s="323">
        <v>0.66666666666666663</v>
      </c>
      <c r="C33" s="335">
        <v>13.25</v>
      </c>
      <c r="D33" s="336">
        <v>17.399999999999999</v>
      </c>
      <c r="E33" s="336">
        <v>17.21</v>
      </c>
      <c r="F33" s="335">
        <v>14.49</v>
      </c>
      <c r="G33" s="335">
        <v>20.309999999999999</v>
      </c>
      <c r="H33" s="335">
        <v>12.53</v>
      </c>
      <c r="I33" s="335">
        <v>14.05</v>
      </c>
      <c r="J33" s="335">
        <v>12.17</v>
      </c>
      <c r="K33" s="335">
        <v>21.56</v>
      </c>
      <c r="L33" s="335">
        <v>15.28</v>
      </c>
      <c r="M33" s="335">
        <v>10.68</v>
      </c>
      <c r="N33" s="335">
        <v>16.170000000000002</v>
      </c>
      <c r="O33" s="335">
        <v>9.89</v>
      </c>
      <c r="P33" s="335">
        <v>19.16</v>
      </c>
      <c r="Q33" s="335">
        <v>23.77</v>
      </c>
      <c r="R33" s="335">
        <v>16.73</v>
      </c>
      <c r="S33" s="335">
        <v>12.68</v>
      </c>
      <c r="T33" s="335">
        <v>11.38</v>
      </c>
      <c r="U33" s="335">
        <v>15.36</v>
      </c>
      <c r="V33" s="335">
        <v>6.61</v>
      </c>
      <c r="W33" s="335">
        <v>8.5299999999999994</v>
      </c>
      <c r="X33" s="335">
        <v>16.260000000000002</v>
      </c>
      <c r="Y33" s="335">
        <v>15</v>
      </c>
      <c r="Z33" s="335">
        <v>8.7200000000000006</v>
      </c>
      <c r="AA33" s="335">
        <v>12.2</v>
      </c>
      <c r="AB33" s="335">
        <v>17.809999999999999</v>
      </c>
      <c r="AC33" s="335">
        <v>17.739999999999998</v>
      </c>
      <c r="AD33" s="335">
        <v>12.2</v>
      </c>
      <c r="AE33" s="335">
        <v>12.97</v>
      </c>
      <c r="AF33" s="335">
        <v>18.260000000000002</v>
      </c>
      <c r="AG33" s="334"/>
    </row>
    <row r="34" spans="2:33" s="324" customFormat="1" x14ac:dyDescent="0.2">
      <c r="B34" s="323">
        <v>0.70833333333333337</v>
      </c>
      <c r="C34" s="335">
        <v>16.11</v>
      </c>
      <c r="D34" s="336">
        <v>16.91</v>
      </c>
      <c r="E34" s="336">
        <v>18.77</v>
      </c>
      <c r="F34" s="335">
        <v>16.260000000000002</v>
      </c>
      <c r="G34" s="335">
        <v>20.28</v>
      </c>
      <c r="H34" s="335">
        <v>12.3</v>
      </c>
      <c r="I34" s="335">
        <v>12.14</v>
      </c>
      <c r="J34" s="335">
        <v>12.47</v>
      </c>
      <c r="K34" s="335">
        <v>16.98</v>
      </c>
      <c r="L34" s="335">
        <v>19.2</v>
      </c>
      <c r="M34" s="335">
        <v>11.38</v>
      </c>
      <c r="N34" s="335">
        <v>14.72</v>
      </c>
      <c r="O34" s="335">
        <v>11.97</v>
      </c>
      <c r="P34" s="335">
        <v>17.09</v>
      </c>
      <c r="Q34" s="335">
        <v>21.29</v>
      </c>
      <c r="R34" s="335">
        <v>19.86</v>
      </c>
      <c r="S34" s="335">
        <v>14.08</v>
      </c>
      <c r="T34" s="335">
        <v>13.32</v>
      </c>
      <c r="U34" s="335">
        <v>15.12</v>
      </c>
      <c r="V34" s="335">
        <v>5.4</v>
      </c>
      <c r="W34" s="335">
        <v>10.76</v>
      </c>
      <c r="X34" s="335">
        <v>23.15</v>
      </c>
      <c r="Y34" s="335">
        <v>15.2</v>
      </c>
      <c r="Z34" s="335">
        <v>9.3800000000000008</v>
      </c>
      <c r="AA34" s="335">
        <v>12.9</v>
      </c>
      <c r="AB34" s="335">
        <v>19.82</v>
      </c>
      <c r="AC34" s="335">
        <v>19.649999999999999</v>
      </c>
      <c r="AD34" s="335">
        <v>12.31</v>
      </c>
      <c r="AE34" s="335">
        <v>11.64</v>
      </c>
      <c r="AF34" s="338" t="s">
        <v>349</v>
      </c>
      <c r="AG34" s="334"/>
    </row>
    <row r="35" spans="2:33" s="324" customFormat="1" x14ac:dyDescent="0.2">
      <c r="B35" s="323">
        <v>0.75</v>
      </c>
      <c r="C35" s="335">
        <v>14.33</v>
      </c>
      <c r="D35" s="336">
        <v>18.29</v>
      </c>
      <c r="E35" s="336">
        <v>19.63</v>
      </c>
      <c r="F35" s="335">
        <v>17.510000000000002</v>
      </c>
      <c r="G35" s="335">
        <v>22.15</v>
      </c>
      <c r="H35" s="335">
        <v>14.79</v>
      </c>
      <c r="I35" s="335">
        <v>15.42</v>
      </c>
      <c r="J35" s="335">
        <v>14.46</v>
      </c>
      <c r="K35" s="335">
        <v>16.27</v>
      </c>
      <c r="L35" s="335">
        <v>20.12</v>
      </c>
      <c r="M35" s="335">
        <v>10.57</v>
      </c>
      <c r="N35" s="335">
        <v>16.27</v>
      </c>
      <c r="O35" s="335">
        <v>18.559999999999999</v>
      </c>
      <c r="P35" s="335">
        <v>18.829999999999998</v>
      </c>
      <c r="Q35" s="335">
        <v>20.61</v>
      </c>
      <c r="R35" s="335">
        <v>18.899999999999999</v>
      </c>
      <c r="S35" s="335">
        <v>15.65</v>
      </c>
      <c r="T35" s="335">
        <v>14.83</v>
      </c>
      <c r="U35" s="335">
        <v>15.29</v>
      </c>
      <c r="V35" s="335">
        <v>6.34</v>
      </c>
      <c r="W35" s="335">
        <v>10.97</v>
      </c>
      <c r="X35" s="335">
        <v>12.77</v>
      </c>
      <c r="Y35" s="335">
        <v>15.54</v>
      </c>
      <c r="Z35" s="335">
        <v>13.83</v>
      </c>
      <c r="AA35" s="335">
        <v>16.18</v>
      </c>
      <c r="AB35" s="335">
        <v>21.92</v>
      </c>
      <c r="AC35" s="335">
        <v>18.72</v>
      </c>
      <c r="AD35" s="335">
        <v>13.71</v>
      </c>
      <c r="AE35" s="335">
        <v>14.03</v>
      </c>
      <c r="AF35" s="335">
        <v>16.95</v>
      </c>
      <c r="AG35" s="334"/>
    </row>
    <row r="36" spans="2:33" s="324" customFormat="1" x14ac:dyDescent="0.2">
      <c r="B36" s="323">
        <v>0.79166666666666663</v>
      </c>
      <c r="C36" s="335">
        <v>17.38</v>
      </c>
      <c r="D36" s="336">
        <v>18.010000000000002</v>
      </c>
      <c r="E36" s="336">
        <v>20.48</v>
      </c>
      <c r="F36" s="335">
        <v>18.64</v>
      </c>
      <c r="G36" s="335">
        <v>19.27</v>
      </c>
      <c r="H36" s="335">
        <v>15.01</v>
      </c>
      <c r="I36" s="335">
        <v>21.46</v>
      </c>
      <c r="J36" s="335">
        <v>12.58</v>
      </c>
      <c r="K36" s="335">
        <v>18.37</v>
      </c>
      <c r="L36" s="335">
        <v>14.2</v>
      </c>
      <c r="M36" s="335">
        <v>12.09</v>
      </c>
      <c r="N36" s="335">
        <v>12.99</v>
      </c>
      <c r="O36" s="335">
        <v>21.68</v>
      </c>
      <c r="P36" s="335">
        <v>18.46</v>
      </c>
      <c r="Q36" s="335">
        <v>18.32</v>
      </c>
      <c r="R36" s="335">
        <v>20.12</v>
      </c>
      <c r="S36" s="335">
        <v>14.12</v>
      </c>
      <c r="T36" s="335">
        <v>12.34</v>
      </c>
      <c r="U36" s="335">
        <v>11.24</v>
      </c>
      <c r="V36" s="335">
        <v>6.38</v>
      </c>
      <c r="W36" s="335">
        <v>13.1</v>
      </c>
      <c r="X36" s="335">
        <v>16.32</v>
      </c>
      <c r="Y36" s="335">
        <v>15.12</v>
      </c>
      <c r="Z36" s="335">
        <v>14.3</v>
      </c>
      <c r="AA36" s="335">
        <v>12.98</v>
      </c>
      <c r="AB36" s="335">
        <v>22.71</v>
      </c>
      <c r="AC36" s="335">
        <v>14.58</v>
      </c>
      <c r="AD36" s="335">
        <v>12.38</v>
      </c>
      <c r="AE36" s="335">
        <v>13.72</v>
      </c>
      <c r="AF36" s="335">
        <v>15.79</v>
      </c>
      <c r="AG36" s="334"/>
    </row>
    <row r="37" spans="2:33" s="324" customFormat="1" x14ac:dyDescent="0.2">
      <c r="B37" s="323">
        <v>0.83333333333333337</v>
      </c>
      <c r="C37" s="335">
        <v>13.04</v>
      </c>
      <c r="D37" s="336">
        <v>18.16</v>
      </c>
      <c r="E37" s="336">
        <v>18.04</v>
      </c>
      <c r="F37" s="335">
        <v>17.29</v>
      </c>
      <c r="G37" s="335">
        <v>18.8</v>
      </c>
      <c r="H37" s="335">
        <v>14.53</v>
      </c>
      <c r="I37" s="335">
        <v>14.5</v>
      </c>
      <c r="J37" s="335">
        <v>12.22</v>
      </c>
      <c r="K37" s="335">
        <v>15.48</v>
      </c>
      <c r="L37" s="335">
        <v>10.85</v>
      </c>
      <c r="M37" s="335">
        <v>12.94</v>
      </c>
      <c r="N37" s="335">
        <v>9.58</v>
      </c>
      <c r="O37" s="335">
        <v>22.27</v>
      </c>
      <c r="P37" s="335">
        <v>19.600000000000001</v>
      </c>
      <c r="Q37" s="335">
        <v>17.39</v>
      </c>
      <c r="R37" s="335">
        <v>21.79</v>
      </c>
      <c r="S37" s="335">
        <v>14.9</v>
      </c>
      <c r="T37" s="335">
        <v>16.62</v>
      </c>
      <c r="U37" s="335">
        <v>9.68</v>
      </c>
      <c r="V37" s="335">
        <v>9.3800000000000008</v>
      </c>
      <c r="W37" s="335">
        <v>16.02</v>
      </c>
      <c r="X37" s="335">
        <v>13.75</v>
      </c>
      <c r="Y37" s="335">
        <v>13.16</v>
      </c>
      <c r="Z37" s="335">
        <v>9.91</v>
      </c>
      <c r="AA37" s="335">
        <v>13.6</v>
      </c>
      <c r="AB37" s="335">
        <v>19.66</v>
      </c>
      <c r="AC37" s="335">
        <v>12.47</v>
      </c>
      <c r="AD37" s="335">
        <v>14.92</v>
      </c>
      <c r="AE37" s="335">
        <v>10.63</v>
      </c>
      <c r="AF37" s="335">
        <v>14.82</v>
      </c>
      <c r="AG37" s="334"/>
    </row>
    <row r="38" spans="2:33" s="324" customFormat="1" x14ac:dyDescent="0.2">
      <c r="B38" s="323">
        <v>0.875</v>
      </c>
      <c r="C38" s="335">
        <v>10.44</v>
      </c>
      <c r="D38" s="336">
        <v>14.51</v>
      </c>
      <c r="E38" s="336">
        <v>17.5</v>
      </c>
      <c r="F38" s="335">
        <v>17.95</v>
      </c>
      <c r="G38" s="335">
        <v>19.489999999999998</v>
      </c>
      <c r="H38" s="335">
        <v>13.29</v>
      </c>
      <c r="I38" s="335">
        <v>13.96</v>
      </c>
      <c r="J38" s="335">
        <v>11.54</v>
      </c>
      <c r="K38" s="335">
        <v>17.62</v>
      </c>
      <c r="L38" s="335">
        <v>14.69</v>
      </c>
      <c r="M38" s="335">
        <v>12.4</v>
      </c>
      <c r="N38" s="335">
        <v>7.72</v>
      </c>
      <c r="O38" s="335">
        <v>33.89</v>
      </c>
      <c r="P38" s="335">
        <v>18.04</v>
      </c>
      <c r="Q38" s="335">
        <v>16.45</v>
      </c>
      <c r="R38" s="335">
        <v>18.59</v>
      </c>
      <c r="S38" s="335">
        <v>15.43</v>
      </c>
      <c r="T38" s="335">
        <v>17.190000000000001</v>
      </c>
      <c r="U38" s="335">
        <v>9.59</v>
      </c>
      <c r="V38" s="335">
        <v>5.33</v>
      </c>
      <c r="W38" s="335">
        <v>22.11</v>
      </c>
      <c r="X38" s="335">
        <v>11.84</v>
      </c>
      <c r="Y38" s="335">
        <v>14.4</v>
      </c>
      <c r="Z38" s="335">
        <v>9.65</v>
      </c>
      <c r="AA38" s="335">
        <v>17.93</v>
      </c>
      <c r="AB38" s="335">
        <v>20.02</v>
      </c>
      <c r="AC38" s="335">
        <v>13.34</v>
      </c>
      <c r="AD38" s="335">
        <v>12.27</v>
      </c>
      <c r="AE38" s="335">
        <v>9.6</v>
      </c>
      <c r="AF38" s="335">
        <v>15.35</v>
      </c>
      <c r="AG38" s="334"/>
    </row>
    <row r="39" spans="2:33" s="324" customFormat="1" x14ac:dyDescent="0.2">
      <c r="B39" s="323">
        <v>0.91666666666666663</v>
      </c>
      <c r="C39" s="335">
        <v>15.53</v>
      </c>
      <c r="D39" s="336">
        <v>15.33</v>
      </c>
      <c r="E39" s="336">
        <v>18.45</v>
      </c>
      <c r="F39" s="335">
        <v>18.579999999999998</v>
      </c>
      <c r="G39" s="335">
        <v>15.56</v>
      </c>
      <c r="H39" s="335">
        <v>13.63</v>
      </c>
      <c r="I39" s="335">
        <v>14.57</v>
      </c>
      <c r="J39" s="335">
        <v>9.85</v>
      </c>
      <c r="K39" s="335">
        <v>18.27</v>
      </c>
      <c r="L39" s="335">
        <v>12.52</v>
      </c>
      <c r="M39" s="335">
        <v>9.77</v>
      </c>
      <c r="N39" s="335">
        <v>6.92</v>
      </c>
      <c r="O39" s="335">
        <v>15.13</v>
      </c>
      <c r="P39" s="335">
        <v>20.02</v>
      </c>
      <c r="Q39" s="335">
        <v>16.760000000000002</v>
      </c>
      <c r="R39" s="335">
        <v>19.2</v>
      </c>
      <c r="S39" s="335">
        <v>15.94</v>
      </c>
      <c r="T39" s="335">
        <v>16.37</v>
      </c>
      <c r="U39" s="335">
        <v>6.92</v>
      </c>
      <c r="V39" s="335">
        <v>4.7300000000000004</v>
      </c>
      <c r="W39" s="335">
        <v>23.26</v>
      </c>
      <c r="X39" s="335">
        <v>11.1</v>
      </c>
      <c r="Y39" s="335">
        <v>11.13</v>
      </c>
      <c r="Z39" s="335">
        <v>15.54</v>
      </c>
      <c r="AA39" s="335">
        <v>19.77</v>
      </c>
      <c r="AB39" s="335">
        <v>19.88</v>
      </c>
      <c r="AC39" s="335">
        <v>14.54</v>
      </c>
      <c r="AD39" s="335">
        <v>13.15</v>
      </c>
      <c r="AE39" s="335">
        <v>10.14</v>
      </c>
      <c r="AF39" s="335">
        <v>15.33</v>
      </c>
      <c r="AG39" s="334"/>
    </row>
    <row r="40" spans="2:33" s="324" customFormat="1" x14ac:dyDescent="0.2">
      <c r="B40" s="323">
        <v>0.95833333333333337</v>
      </c>
      <c r="C40" s="335">
        <v>11.22</v>
      </c>
      <c r="D40" s="336">
        <v>14.62</v>
      </c>
      <c r="E40" s="336">
        <v>15.32</v>
      </c>
      <c r="F40" s="335">
        <v>19.39</v>
      </c>
      <c r="G40" s="335">
        <v>17.03</v>
      </c>
      <c r="H40" s="335">
        <v>12.51</v>
      </c>
      <c r="I40" s="335">
        <v>12.24</v>
      </c>
      <c r="J40" s="335">
        <v>9.9</v>
      </c>
      <c r="K40" s="335">
        <v>14.03</v>
      </c>
      <c r="L40" s="335">
        <v>13.7</v>
      </c>
      <c r="M40" s="335">
        <v>11.41</v>
      </c>
      <c r="N40" s="335">
        <v>4.51</v>
      </c>
      <c r="O40" s="335">
        <v>19.96</v>
      </c>
      <c r="P40" s="335">
        <v>20.350000000000001</v>
      </c>
      <c r="Q40" s="335">
        <v>17.68</v>
      </c>
      <c r="R40" s="335">
        <v>19.829999999999998</v>
      </c>
      <c r="S40" s="335">
        <v>15.43</v>
      </c>
      <c r="T40" s="335">
        <v>17.13</v>
      </c>
      <c r="U40" s="335">
        <v>5.32</v>
      </c>
      <c r="V40" s="335">
        <v>3.77</v>
      </c>
      <c r="W40" s="335">
        <v>18.14</v>
      </c>
      <c r="X40" s="335">
        <v>13.05</v>
      </c>
      <c r="Y40" s="335">
        <v>10.27</v>
      </c>
      <c r="Z40" s="335">
        <v>9.92</v>
      </c>
      <c r="AA40" s="335">
        <v>18.8</v>
      </c>
      <c r="AB40" s="335">
        <v>14.98</v>
      </c>
      <c r="AC40" s="335">
        <v>13.04</v>
      </c>
      <c r="AD40" s="335">
        <v>11.71</v>
      </c>
      <c r="AE40" s="335">
        <v>9.8800000000000008</v>
      </c>
      <c r="AF40" s="335">
        <v>15.98</v>
      </c>
      <c r="AG40" s="334"/>
    </row>
    <row r="41" spans="2:33" s="325" customFormat="1" ht="33" customHeight="1" x14ac:dyDescent="0.2">
      <c r="B41" s="321" t="s">
        <v>259</v>
      </c>
      <c r="C41" s="335">
        <v>13.4</v>
      </c>
      <c r="D41" s="335">
        <v>15.9</v>
      </c>
      <c r="E41" s="335">
        <v>17.600000000000001</v>
      </c>
      <c r="F41" s="335">
        <v>17</v>
      </c>
      <c r="G41" s="335">
        <v>22.2</v>
      </c>
      <c r="H41" s="335">
        <v>14.7</v>
      </c>
      <c r="I41" s="335">
        <v>14.7</v>
      </c>
      <c r="J41" s="335">
        <v>12.5</v>
      </c>
      <c r="K41" s="335">
        <v>13.4</v>
      </c>
      <c r="L41" s="335">
        <v>17.2</v>
      </c>
      <c r="M41" s="335">
        <v>11.8</v>
      </c>
      <c r="N41" s="335">
        <v>12.2</v>
      </c>
      <c r="O41" s="335">
        <v>10.7</v>
      </c>
      <c r="P41" s="335">
        <v>16.600000000000001</v>
      </c>
      <c r="Q41" s="335">
        <v>22</v>
      </c>
      <c r="R41" s="335">
        <v>19.3</v>
      </c>
      <c r="S41" s="335">
        <v>18.2</v>
      </c>
      <c r="T41" s="335">
        <v>15.2</v>
      </c>
      <c r="U41" s="335">
        <v>17.5</v>
      </c>
      <c r="V41" s="335">
        <v>7.6</v>
      </c>
      <c r="W41" s="335">
        <v>8.4</v>
      </c>
      <c r="X41" s="335">
        <v>19.899999999999999</v>
      </c>
      <c r="Y41" s="335">
        <v>14.2</v>
      </c>
      <c r="Z41" s="335">
        <v>10</v>
      </c>
      <c r="AA41" s="335">
        <v>12.8</v>
      </c>
      <c r="AB41" s="335">
        <v>18.3</v>
      </c>
      <c r="AC41" s="335">
        <v>17.899999999999999</v>
      </c>
      <c r="AD41" s="335">
        <v>15.4</v>
      </c>
      <c r="AE41" s="335">
        <v>11.4</v>
      </c>
      <c r="AF41" s="335">
        <v>16.899999999999999</v>
      </c>
      <c r="AG41" s="310"/>
    </row>
    <row r="42" spans="2:33" s="325" customFormat="1" ht="27" customHeight="1" x14ac:dyDescent="0.2">
      <c r="B42" s="321" t="s">
        <v>260</v>
      </c>
      <c r="C42" s="345" t="s">
        <v>261</v>
      </c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  <c r="AF42" s="345"/>
      <c r="AG42" s="345"/>
    </row>
    <row r="43" spans="2:33" ht="10.5" customHeight="1" x14ac:dyDescent="0.2">
      <c r="B43" s="315" t="s">
        <v>353</v>
      </c>
    </row>
    <row r="44" spans="2:33" ht="15" x14ac:dyDescent="0.2">
      <c r="B44" s="315" t="s">
        <v>371</v>
      </c>
      <c r="C44" s="329"/>
      <c r="D44" s="330"/>
      <c r="E44" s="329"/>
      <c r="F44" s="330"/>
      <c r="G44" s="329"/>
      <c r="H44" s="330"/>
      <c r="I44" s="329"/>
      <c r="J44" s="330"/>
      <c r="K44" s="329"/>
      <c r="L44" s="330"/>
      <c r="M44" s="329"/>
      <c r="N44" s="330"/>
      <c r="O44" s="329"/>
      <c r="P44" s="330"/>
      <c r="Q44" s="329"/>
      <c r="R44" s="330"/>
      <c r="S44" s="329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0"/>
      <c r="AE44" s="330"/>
      <c r="AF44" s="330"/>
    </row>
  </sheetData>
  <mergeCells count="6">
    <mergeCell ref="B2:E4"/>
    <mergeCell ref="B6:C6"/>
    <mergeCell ref="C42:AG42"/>
    <mergeCell ref="B10:AG10"/>
    <mergeCell ref="F2:AG4"/>
    <mergeCell ref="AF8:AG8"/>
  </mergeCells>
  <conditionalFormatting sqref="C44:AF44">
    <cfRule type="containsBlanks" dxfId="51" priority="33">
      <formula>LEN(TRIM(C44))=0</formula>
    </cfRule>
    <cfRule type="cellIs" dxfId="50" priority="34" operator="lessThan">
      <formula>0</formula>
    </cfRule>
    <cfRule type="cellIs" dxfId="49" priority="35" operator="greaterThan">
      <formula>3000000</formula>
    </cfRule>
    <cfRule type="cellIs" dxfId="48" priority="36" operator="between">
      <formula>0.4</formula>
      <formula>791.9</formula>
    </cfRule>
    <cfRule type="cellIs" dxfId="47" priority="37" operator="greaterThanOrEqual">
      <formula>0</formula>
    </cfRule>
    <cfRule type="cellIs" dxfId="46" priority="38" operator="lessThan">
      <formula>0.4</formula>
    </cfRule>
    <cfRule type="cellIs" dxfId="45" priority="39" operator="greaterThan">
      <formula>791.9</formula>
    </cfRule>
    <cfRule type="cellIs" dxfId="44" priority="40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5"/>
  <sheetViews>
    <sheetView showGridLines="0" topLeftCell="A14" zoomScale="60" zoomScaleNormal="60" zoomScaleSheetLayoutView="87" workbookViewId="0">
      <selection activeCell="G41" sqref="G41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5703125" style="317" hidden="1" customWidth="1"/>
    <col min="34" max="16384" width="11.42578125" style="317"/>
  </cols>
  <sheetData>
    <row r="1" spans="2:33" ht="15.75" customHeight="1" x14ac:dyDescent="0.2"/>
    <row r="2" spans="2:33" ht="15.75" customHeight="1" x14ac:dyDescent="0.2">
      <c r="B2" s="343"/>
      <c r="C2" s="343"/>
      <c r="D2" s="343"/>
      <c r="E2" s="343"/>
      <c r="F2" s="350" t="s">
        <v>358</v>
      </c>
      <c r="G2" s="350"/>
      <c r="H2" s="350"/>
      <c r="I2" s="350"/>
      <c r="J2" s="350"/>
      <c r="K2" s="350"/>
      <c r="L2" s="350"/>
      <c r="M2" s="350"/>
      <c r="N2" s="350"/>
      <c r="O2" s="350"/>
      <c r="P2" s="350"/>
      <c r="Q2" s="350"/>
      <c r="R2" s="350"/>
      <c r="S2" s="350"/>
      <c r="T2" s="350"/>
      <c r="U2" s="350"/>
      <c r="V2" s="350"/>
      <c r="W2" s="350"/>
      <c r="X2" s="350"/>
      <c r="Y2" s="350"/>
      <c r="Z2" s="350"/>
      <c r="AA2" s="350"/>
      <c r="AB2" s="350"/>
      <c r="AC2" s="350"/>
      <c r="AD2" s="350"/>
      <c r="AE2" s="350"/>
      <c r="AF2" s="350"/>
      <c r="AG2" s="350"/>
    </row>
    <row r="3" spans="2:33" ht="15.75" customHeight="1" x14ac:dyDescent="0.2">
      <c r="B3" s="343"/>
      <c r="C3" s="343"/>
      <c r="D3" s="343"/>
      <c r="E3" s="343"/>
      <c r="F3" s="350"/>
      <c r="G3" s="350"/>
      <c r="H3" s="350"/>
      <c r="I3" s="350"/>
      <c r="J3" s="350"/>
      <c r="K3" s="350"/>
      <c r="L3" s="350"/>
      <c r="M3" s="350"/>
      <c r="N3" s="350"/>
      <c r="O3" s="350"/>
      <c r="P3" s="350"/>
      <c r="Q3" s="350"/>
      <c r="R3" s="350"/>
      <c r="S3" s="350"/>
      <c r="T3" s="350"/>
      <c r="U3" s="350"/>
      <c r="V3" s="350"/>
      <c r="W3" s="350"/>
      <c r="X3" s="350"/>
      <c r="Y3" s="350"/>
      <c r="Z3" s="350"/>
      <c r="AA3" s="350"/>
      <c r="AB3" s="350"/>
      <c r="AC3" s="350"/>
      <c r="AD3" s="350"/>
      <c r="AE3" s="350"/>
      <c r="AF3" s="350"/>
      <c r="AG3" s="350"/>
    </row>
    <row r="4" spans="2:33" ht="15.75" customHeight="1" x14ac:dyDescent="0.2">
      <c r="B4" s="343"/>
      <c r="C4" s="343"/>
      <c r="D4" s="343"/>
      <c r="E4" s="343"/>
      <c r="F4" s="350"/>
      <c r="G4" s="350"/>
      <c r="H4" s="350"/>
      <c r="I4" s="35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44" t="s">
        <v>188</v>
      </c>
      <c r="C6" s="344"/>
      <c r="D6" s="319"/>
      <c r="E6" s="319"/>
      <c r="F6" s="255" t="str">
        <f>'PM10_CA-ILO-03'!F6</f>
        <v>Evaluación de seguimiento de la calidad del aire en el CEBA Jose Pardo, distrito Ilo, provincia Ilo, departamento Moquegua, en setiembre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6" t="s">
        <v>217</v>
      </c>
      <c r="C10" s="346"/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258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311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307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255" t="s">
        <v>333</v>
      </c>
      <c r="W14" s="255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5">
        <v>9.3800000000000008</v>
      </c>
      <c r="D17" s="335">
        <v>9.0299999999999994</v>
      </c>
      <c r="E17" s="335">
        <v>10.78</v>
      </c>
      <c r="F17" s="335">
        <v>10.71</v>
      </c>
      <c r="G17" s="335">
        <v>12.97</v>
      </c>
      <c r="H17" s="335">
        <v>11.58</v>
      </c>
      <c r="I17" s="335">
        <v>8.7899999999999991</v>
      </c>
      <c r="J17" s="335">
        <v>8.86</v>
      </c>
      <c r="K17" s="335">
        <v>7.28</v>
      </c>
      <c r="L17" s="335">
        <v>12.31</v>
      </c>
      <c r="M17" s="335">
        <v>11.43</v>
      </c>
      <c r="N17" s="335">
        <v>6.9</v>
      </c>
      <c r="O17" s="335">
        <v>4.09</v>
      </c>
      <c r="P17" s="335">
        <v>14.03</v>
      </c>
      <c r="Q17" s="335">
        <v>12.91</v>
      </c>
      <c r="R17" s="335">
        <v>11.52</v>
      </c>
      <c r="S17" s="335">
        <v>12.19</v>
      </c>
      <c r="T17" s="335">
        <v>11.73</v>
      </c>
      <c r="U17" s="335">
        <v>15.38</v>
      </c>
      <c r="V17" s="335">
        <v>10.46</v>
      </c>
      <c r="W17" s="335">
        <v>3.65</v>
      </c>
      <c r="X17" s="335">
        <v>12.28</v>
      </c>
      <c r="Y17" s="335">
        <v>7.58</v>
      </c>
      <c r="Z17" s="335">
        <v>6.93</v>
      </c>
      <c r="AA17" s="335">
        <v>10.11</v>
      </c>
      <c r="AB17" s="335">
        <v>15.33</v>
      </c>
      <c r="AC17" s="335">
        <v>9.74</v>
      </c>
      <c r="AD17" s="335">
        <v>10.47</v>
      </c>
      <c r="AE17" s="335">
        <v>7.68</v>
      </c>
      <c r="AF17" s="335">
        <v>8.33</v>
      </c>
      <c r="AG17" s="310"/>
    </row>
    <row r="18" spans="2:33" s="324" customFormat="1" x14ac:dyDescent="0.2">
      <c r="B18" s="323">
        <v>4.1666666666666664E-2</v>
      </c>
      <c r="C18" s="335">
        <v>7.62</v>
      </c>
      <c r="D18" s="335">
        <v>8.1999999999999993</v>
      </c>
      <c r="E18" s="335">
        <v>11.37</v>
      </c>
      <c r="F18" s="335">
        <v>9.77</v>
      </c>
      <c r="G18" s="335">
        <v>12.21</v>
      </c>
      <c r="H18" s="335">
        <v>13.9</v>
      </c>
      <c r="I18" s="335">
        <v>8.4700000000000006</v>
      </c>
      <c r="J18" s="335">
        <v>6.65</v>
      </c>
      <c r="K18" s="335">
        <v>6.09</v>
      </c>
      <c r="L18" s="335">
        <v>9.61</v>
      </c>
      <c r="M18" s="335">
        <v>8.2200000000000006</v>
      </c>
      <c r="N18" s="335">
        <v>7.52</v>
      </c>
      <c r="O18" s="335">
        <v>4.22</v>
      </c>
      <c r="P18" s="335">
        <v>10</v>
      </c>
      <c r="Q18" s="335">
        <v>13.42</v>
      </c>
      <c r="R18" s="335">
        <v>10.220000000000001</v>
      </c>
      <c r="S18" s="335">
        <v>13.56</v>
      </c>
      <c r="T18" s="335">
        <v>13.03</v>
      </c>
      <c r="U18" s="335">
        <v>16.5</v>
      </c>
      <c r="V18" s="335">
        <v>5.83</v>
      </c>
      <c r="W18" s="335">
        <v>3.9</v>
      </c>
      <c r="X18" s="335">
        <v>10.91</v>
      </c>
      <c r="Y18" s="335">
        <v>8.26</v>
      </c>
      <c r="Z18" s="335">
        <v>7.11</v>
      </c>
      <c r="AA18" s="335">
        <v>9.43</v>
      </c>
      <c r="AB18" s="335">
        <v>14.55</v>
      </c>
      <c r="AC18" s="335">
        <v>9.3800000000000008</v>
      </c>
      <c r="AD18" s="335">
        <v>15.76</v>
      </c>
      <c r="AE18" s="335">
        <v>8.44</v>
      </c>
      <c r="AF18" s="335">
        <v>8.31</v>
      </c>
      <c r="AG18" s="310"/>
    </row>
    <row r="19" spans="2:33" s="324" customFormat="1" x14ac:dyDescent="0.2">
      <c r="B19" s="323">
        <v>8.3333333333333329E-2</v>
      </c>
      <c r="C19" s="335">
        <v>7.08</v>
      </c>
      <c r="D19" s="335">
        <v>8.2100000000000009</v>
      </c>
      <c r="E19" s="335">
        <v>11.19</v>
      </c>
      <c r="F19" s="335">
        <v>9.2100000000000009</v>
      </c>
      <c r="G19" s="335">
        <v>11.59</v>
      </c>
      <c r="H19" s="335">
        <v>18.149999999999999</v>
      </c>
      <c r="I19" s="335">
        <v>9.7899999999999991</v>
      </c>
      <c r="J19" s="335">
        <v>6.12</v>
      </c>
      <c r="K19" s="335">
        <v>6.7</v>
      </c>
      <c r="L19" s="335">
        <v>9.34</v>
      </c>
      <c r="M19" s="335">
        <v>8.1300000000000008</v>
      </c>
      <c r="N19" s="335">
        <v>9.7200000000000006</v>
      </c>
      <c r="O19" s="335">
        <v>4.4000000000000004</v>
      </c>
      <c r="P19" s="335">
        <v>9.61</v>
      </c>
      <c r="Q19" s="335">
        <v>13.38</v>
      </c>
      <c r="R19" s="335">
        <v>10.11</v>
      </c>
      <c r="S19" s="335">
        <v>11.94</v>
      </c>
      <c r="T19" s="335">
        <v>13.14</v>
      </c>
      <c r="U19" s="335">
        <v>13.4</v>
      </c>
      <c r="V19" s="335">
        <v>10.84</v>
      </c>
      <c r="W19" s="335">
        <v>3.49</v>
      </c>
      <c r="X19" s="335">
        <v>25.44</v>
      </c>
      <c r="Y19" s="335">
        <v>7.53</v>
      </c>
      <c r="Z19" s="335">
        <v>8.68</v>
      </c>
      <c r="AA19" s="335">
        <v>8.89</v>
      </c>
      <c r="AB19" s="335">
        <v>14.23</v>
      </c>
      <c r="AC19" s="335">
        <v>8.83</v>
      </c>
      <c r="AD19" s="335">
        <v>27.4</v>
      </c>
      <c r="AE19" s="335">
        <v>7.27</v>
      </c>
      <c r="AF19" s="335">
        <v>8.94</v>
      </c>
      <c r="AG19" s="310"/>
    </row>
    <row r="20" spans="2:33" s="324" customFormat="1" x14ac:dyDescent="0.2">
      <c r="B20" s="323">
        <v>0.125</v>
      </c>
      <c r="C20" s="335">
        <v>8.82</v>
      </c>
      <c r="D20" s="335">
        <v>8.24</v>
      </c>
      <c r="E20" s="335">
        <v>10.53</v>
      </c>
      <c r="F20" s="335">
        <v>9.09</v>
      </c>
      <c r="G20" s="335">
        <v>12.72</v>
      </c>
      <c r="H20" s="335">
        <v>13.81</v>
      </c>
      <c r="I20" s="335">
        <v>10.62</v>
      </c>
      <c r="J20" s="335">
        <v>7.38</v>
      </c>
      <c r="K20" s="335">
        <v>8.91</v>
      </c>
      <c r="L20" s="335">
        <v>9.99</v>
      </c>
      <c r="M20" s="335">
        <v>7.84</v>
      </c>
      <c r="N20" s="335">
        <v>8.36</v>
      </c>
      <c r="O20" s="335">
        <v>3.78</v>
      </c>
      <c r="P20" s="335">
        <v>13.82</v>
      </c>
      <c r="Q20" s="335">
        <v>13.04</v>
      </c>
      <c r="R20" s="335">
        <v>10.38</v>
      </c>
      <c r="S20" s="335">
        <v>13.15</v>
      </c>
      <c r="T20" s="335">
        <v>11.36</v>
      </c>
      <c r="U20" s="335">
        <v>17.489999999999998</v>
      </c>
      <c r="V20" s="335">
        <v>9.01</v>
      </c>
      <c r="W20" s="335">
        <v>3.4</v>
      </c>
      <c r="X20" s="335">
        <v>24.68</v>
      </c>
      <c r="Y20" s="335">
        <v>6.64</v>
      </c>
      <c r="Z20" s="335">
        <v>5.77</v>
      </c>
      <c r="AA20" s="335">
        <v>6.86</v>
      </c>
      <c r="AB20" s="335">
        <v>14.88</v>
      </c>
      <c r="AC20" s="335">
        <v>10.74</v>
      </c>
      <c r="AD20" s="335">
        <v>7.58</v>
      </c>
      <c r="AE20" s="335">
        <v>7.52</v>
      </c>
      <c r="AF20" s="335">
        <v>8.9600000000000009</v>
      </c>
      <c r="AG20" s="310"/>
    </row>
    <row r="21" spans="2:33" s="324" customFormat="1" x14ac:dyDescent="0.2">
      <c r="B21" s="323">
        <v>0.16666666666666666</v>
      </c>
      <c r="C21" s="335">
        <v>9.51</v>
      </c>
      <c r="D21" s="335">
        <v>8.49</v>
      </c>
      <c r="E21" s="335">
        <v>10.65</v>
      </c>
      <c r="F21" s="335">
        <v>10.050000000000001</v>
      </c>
      <c r="G21" s="335">
        <v>13.43</v>
      </c>
      <c r="H21" s="335">
        <v>12.72</v>
      </c>
      <c r="I21" s="335">
        <v>10.220000000000001</v>
      </c>
      <c r="J21" s="335">
        <v>8.0500000000000007</v>
      </c>
      <c r="K21" s="335">
        <v>8.81</v>
      </c>
      <c r="L21" s="335">
        <v>13.63</v>
      </c>
      <c r="M21" s="335">
        <v>8.23</v>
      </c>
      <c r="N21" s="335">
        <v>8.67</v>
      </c>
      <c r="O21" s="335">
        <v>4.45</v>
      </c>
      <c r="P21" s="335">
        <v>9.8699999999999992</v>
      </c>
      <c r="Q21" s="335">
        <v>15.16</v>
      </c>
      <c r="R21" s="335">
        <v>11.68</v>
      </c>
      <c r="S21" s="335">
        <v>19.71</v>
      </c>
      <c r="T21" s="335">
        <v>11.38</v>
      </c>
      <c r="U21" s="335">
        <v>25.36</v>
      </c>
      <c r="V21" s="335">
        <v>6</v>
      </c>
      <c r="W21" s="335">
        <v>3.17</v>
      </c>
      <c r="X21" s="335">
        <v>14.97</v>
      </c>
      <c r="Y21" s="335">
        <v>14.97</v>
      </c>
      <c r="Z21" s="335">
        <v>5.72</v>
      </c>
      <c r="AA21" s="335">
        <v>6.82</v>
      </c>
      <c r="AB21" s="335">
        <v>14.9</v>
      </c>
      <c r="AC21" s="335">
        <v>13.48</v>
      </c>
      <c r="AD21" s="335">
        <v>8.52</v>
      </c>
      <c r="AE21" s="335">
        <v>8.3800000000000008</v>
      </c>
      <c r="AF21" s="335">
        <v>9.11</v>
      </c>
      <c r="AG21" s="310"/>
    </row>
    <row r="22" spans="2:33" s="324" customFormat="1" x14ac:dyDescent="0.2">
      <c r="B22" s="323">
        <v>0.20833333333333334</v>
      </c>
      <c r="C22" s="335">
        <v>5.27</v>
      </c>
      <c r="D22" s="335">
        <v>8.82</v>
      </c>
      <c r="E22" s="335">
        <v>10.84</v>
      </c>
      <c r="F22" s="335">
        <v>13.9</v>
      </c>
      <c r="G22" s="335">
        <v>13.43</v>
      </c>
      <c r="H22" s="335">
        <v>13.57</v>
      </c>
      <c r="I22" s="335">
        <v>10.41</v>
      </c>
      <c r="J22" s="335">
        <v>9.08</v>
      </c>
      <c r="K22" s="335">
        <v>6.12</v>
      </c>
      <c r="L22" s="335">
        <v>11.65</v>
      </c>
      <c r="M22" s="335">
        <v>7.57</v>
      </c>
      <c r="N22" s="335">
        <v>8.64</v>
      </c>
      <c r="O22" s="335">
        <v>4.4000000000000004</v>
      </c>
      <c r="P22" s="335">
        <v>8.4600000000000009</v>
      </c>
      <c r="Q22" s="335">
        <v>16.3</v>
      </c>
      <c r="R22" s="335">
        <v>12.22</v>
      </c>
      <c r="S22" s="335">
        <v>21.38</v>
      </c>
      <c r="T22" s="335">
        <v>11.51</v>
      </c>
      <c r="U22" s="335">
        <v>19.98</v>
      </c>
      <c r="V22" s="335">
        <v>7.38</v>
      </c>
      <c r="W22" s="335">
        <v>3.54</v>
      </c>
      <c r="X22" s="335">
        <v>13.25</v>
      </c>
      <c r="Y22" s="335">
        <v>20.94</v>
      </c>
      <c r="Z22" s="335">
        <v>8.09</v>
      </c>
      <c r="AA22" s="335">
        <v>6.31</v>
      </c>
      <c r="AB22" s="335">
        <v>13.03</v>
      </c>
      <c r="AC22" s="335">
        <v>12.06</v>
      </c>
      <c r="AD22" s="335">
        <v>7.6</v>
      </c>
      <c r="AE22" s="335">
        <v>5.51</v>
      </c>
      <c r="AF22" s="335">
        <v>9.6300000000000008</v>
      </c>
      <c r="AG22" s="310"/>
    </row>
    <row r="23" spans="2:33" s="324" customFormat="1" x14ac:dyDescent="0.2">
      <c r="B23" s="323">
        <v>0.25</v>
      </c>
      <c r="C23" s="335">
        <v>4.51</v>
      </c>
      <c r="D23" s="335">
        <v>8.7899999999999991</v>
      </c>
      <c r="E23" s="335">
        <v>12.23</v>
      </c>
      <c r="F23" s="335">
        <v>14.62</v>
      </c>
      <c r="G23" s="335">
        <v>14.45</v>
      </c>
      <c r="H23" s="335">
        <v>11.47</v>
      </c>
      <c r="I23" s="335">
        <v>10.28</v>
      </c>
      <c r="J23" s="335">
        <v>9.6300000000000008</v>
      </c>
      <c r="K23" s="335">
        <v>5.88</v>
      </c>
      <c r="L23" s="335">
        <v>15.49</v>
      </c>
      <c r="M23" s="335">
        <v>8.5299999999999994</v>
      </c>
      <c r="N23" s="335">
        <v>9.36</v>
      </c>
      <c r="O23" s="335">
        <v>4.32</v>
      </c>
      <c r="P23" s="335">
        <v>7.82</v>
      </c>
      <c r="Q23" s="335">
        <v>16.63</v>
      </c>
      <c r="R23" s="335">
        <v>12.57</v>
      </c>
      <c r="S23" s="335">
        <v>13.07</v>
      </c>
      <c r="T23" s="335">
        <v>13.74</v>
      </c>
      <c r="U23" s="335">
        <v>11.18</v>
      </c>
      <c r="V23" s="335">
        <v>7.48</v>
      </c>
      <c r="W23" s="335">
        <v>3.25</v>
      </c>
      <c r="X23" s="335">
        <v>12.46</v>
      </c>
      <c r="Y23" s="335">
        <v>19.87</v>
      </c>
      <c r="Z23" s="335">
        <v>5.62</v>
      </c>
      <c r="AA23" s="335">
        <v>5.08</v>
      </c>
      <c r="AB23" s="335">
        <v>12.56</v>
      </c>
      <c r="AC23" s="335">
        <v>13.63</v>
      </c>
      <c r="AD23" s="335">
        <v>8.4600000000000009</v>
      </c>
      <c r="AE23" s="335">
        <v>4.97</v>
      </c>
      <c r="AF23" s="335">
        <v>11.12</v>
      </c>
      <c r="AG23" s="310"/>
    </row>
    <row r="24" spans="2:33" s="324" customFormat="1" x14ac:dyDescent="0.2">
      <c r="B24" s="323">
        <v>0.29166666666666669</v>
      </c>
      <c r="C24" s="335">
        <v>4.4000000000000004</v>
      </c>
      <c r="D24" s="335">
        <v>8.68</v>
      </c>
      <c r="E24" s="335">
        <v>11.96</v>
      </c>
      <c r="F24" s="335">
        <v>12.28</v>
      </c>
      <c r="G24" s="335">
        <v>15.36</v>
      </c>
      <c r="H24" s="335">
        <v>10.7</v>
      </c>
      <c r="I24" s="335">
        <v>9.43</v>
      </c>
      <c r="J24" s="335">
        <v>8.9600000000000009</v>
      </c>
      <c r="K24" s="335">
        <v>5.98</v>
      </c>
      <c r="L24" s="335">
        <v>14.24</v>
      </c>
      <c r="M24" s="335">
        <v>12.66</v>
      </c>
      <c r="N24" s="335">
        <v>12.02</v>
      </c>
      <c r="O24" s="335">
        <v>5.09</v>
      </c>
      <c r="P24" s="335">
        <v>8.5399999999999991</v>
      </c>
      <c r="Q24" s="335">
        <v>14.62</v>
      </c>
      <c r="R24" s="335">
        <v>11.69</v>
      </c>
      <c r="S24" s="335">
        <v>10.84</v>
      </c>
      <c r="T24" s="335">
        <v>10.52</v>
      </c>
      <c r="U24" s="335">
        <v>12.35</v>
      </c>
      <c r="V24" s="335">
        <v>8.93</v>
      </c>
      <c r="W24" s="335">
        <v>3.36</v>
      </c>
      <c r="X24" s="335">
        <v>17.09</v>
      </c>
      <c r="Y24" s="335">
        <v>8.41</v>
      </c>
      <c r="Z24" s="335">
        <v>6.55</v>
      </c>
      <c r="AA24" s="335">
        <v>10.210000000000001</v>
      </c>
      <c r="AB24" s="335">
        <v>12.47</v>
      </c>
      <c r="AC24" s="335">
        <v>12.86</v>
      </c>
      <c r="AD24" s="335">
        <v>7.47</v>
      </c>
      <c r="AE24" s="335">
        <v>5.13</v>
      </c>
      <c r="AF24" s="335">
        <v>10.47</v>
      </c>
      <c r="AG24" s="310"/>
    </row>
    <row r="25" spans="2:33" s="324" customFormat="1" x14ac:dyDescent="0.2">
      <c r="B25" s="323">
        <v>0.33333333333333331</v>
      </c>
      <c r="C25" s="335">
        <v>4.93</v>
      </c>
      <c r="D25" s="335">
        <v>9.4700000000000006</v>
      </c>
      <c r="E25" s="335">
        <v>12.45</v>
      </c>
      <c r="F25" s="335">
        <v>16.02</v>
      </c>
      <c r="G25" s="335">
        <v>16.68</v>
      </c>
      <c r="H25" s="335">
        <v>10.17</v>
      </c>
      <c r="I25" s="335">
        <v>9.09</v>
      </c>
      <c r="J25" s="335">
        <v>12.42</v>
      </c>
      <c r="K25" s="335">
        <v>6.58</v>
      </c>
      <c r="L25" s="335">
        <v>11.31</v>
      </c>
      <c r="M25" s="335">
        <v>7.78</v>
      </c>
      <c r="N25" s="335">
        <v>10.97</v>
      </c>
      <c r="O25" s="335">
        <v>8.7799999999999994</v>
      </c>
      <c r="P25" s="335">
        <v>9.9</v>
      </c>
      <c r="Q25" s="335">
        <v>13.48</v>
      </c>
      <c r="R25" s="335">
        <v>13.38</v>
      </c>
      <c r="S25" s="335">
        <v>10.82</v>
      </c>
      <c r="T25" s="335">
        <v>10.32</v>
      </c>
      <c r="U25" s="335">
        <v>12.04</v>
      </c>
      <c r="V25" s="335">
        <v>6.32</v>
      </c>
      <c r="W25" s="335">
        <v>3.67</v>
      </c>
      <c r="X25" s="335">
        <v>23.69</v>
      </c>
      <c r="Y25" s="335">
        <v>9.66</v>
      </c>
      <c r="Z25" s="335">
        <v>8.11</v>
      </c>
      <c r="AA25" s="338" t="s">
        <v>349</v>
      </c>
      <c r="AB25" s="335">
        <v>10.55</v>
      </c>
      <c r="AC25" s="335">
        <v>11.77</v>
      </c>
      <c r="AD25" s="335">
        <v>8.43</v>
      </c>
      <c r="AE25" s="335">
        <v>6.65</v>
      </c>
      <c r="AF25" s="335">
        <v>12.42</v>
      </c>
      <c r="AG25" s="310"/>
    </row>
    <row r="26" spans="2:33" s="324" customFormat="1" x14ac:dyDescent="0.2">
      <c r="B26" s="323">
        <v>0.375</v>
      </c>
      <c r="C26" s="335">
        <v>6.74</v>
      </c>
      <c r="D26" s="335">
        <v>9.24</v>
      </c>
      <c r="E26" s="335">
        <v>13.38</v>
      </c>
      <c r="F26" s="335">
        <v>18.190000000000001</v>
      </c>
      <c r="G26" s="335">
        <v>24.11</v>
      </c>
      <c r="H26" s="335">
        <v>14.12</v>
      </c>
      <c r="I26" s="335">
        <v>8.76</v>
      </c>
      <c r="J26" s="335">
        <v>10.29</v>
      </c>
      <c r="K26" s="335">
        <v>7.14</v>
      </c>
      <c r="L26" s="335">
        <v>13.22</v>
      </c>
      <c r="M26" s="335">
        <v>8.3800000000000008</v>
      </c>
      <c r="N26" s="335">
        <v>7.74</v>
      </c>
      <c r="O26" s="335">
        <v>4.96</v>
      </c>
      <c r="P26" s="335">
        <v>9.66</v>
      </c>
      <c r="Q26" s="335">
        <v>13.84</v>
      </c>
      <c r="R26" s="335">
        <v>12.88</v>
      </c>
      <c r="S26" s="335">
        <v>12.6</v>
      </c>
      <c r="T26" s="335">
        <v>8.92</v>
      </c>
      <c r="U26" s="335">
        <v>13.83</v>
      </c>
      <c r="V26" s="335">
        <v>6.5</v>
      </c>
      <c r="W26" s="335">
        <v>3.98</v>
      </c>
      <c r="X26" s="335">
        <v>25.79</v>
      </c>
      <c r="Y26" s="335">
        <v>7.02</v>
      </c>
      <c r="Z26" s="335">
        <v>6.8</v>
      </c>
      <c r="AA26" s="335" t="s">
        <v>370</v>
      </c>
      <c r="AB26" s="335">
        <v>9.2899999999999991</v>
      </c>
      <c r="AC26" s="335">
        <v>12.3</v>
      </c>
      <c r="AD26" s="335">
        <v>7.88</v>
      </c>
      <c r="AE26" s="335">
        <v>6.22</v>
      </c>
      <c r="AF26" s="335">
        <v>11.81</v>
      </c>
      <c r="AG26" s="310"/>
    </row>
    <row r="27" spans="2:33" s="324" customFormat="1" x14ac:dyDescent="0.2">
      <c r="B27" s="323">
        <v>0.41666666666666669</v>
      </c>
      <c r="C27" s="335">
        <v>7.96</v>
      </c>
      <c r="D27" s="335">
        <v>11.05</v>
      </c>
      <c r="E27" s="335">
        <v>12.47</v>
      </c>
      <c r="F27" s="335">
        <v>14.4</v>
      </c>
      <c r="G27" s="335">
        <v>31.68</v>
      </c>
      <c r="H27" s="335">
        <v>9.9600000000000009</v>
      </c>
      <c r="I27" s="335">
        <v>9.67</v>
      </c>
      <c r="J27" s="335">
        <v>8.5500000000000007</v>
      </c>
      <c r="K27" s="335">
        <v>5.94</v>
      </c>
      <c r="L27" s="335">
        <v>14.07</v>
      </c>
      <c r="M27" s="335">
        <v>7.97</v>
      </c>
      <c r="N27" s="335">
        <v>8.6199999999999992</v>
      </c>
      <c r="O27" s="335">
        <v>5.07</v>
      </c>
      <c r="P27" s="335">
        <v>9.0399999999999991</v>
      </c>
      <c r="Q27" s="335">
        <v>15.31</v>
      </c>
      <c r="R27" s="335">
        <v>13.27</v>
      </c>
      <c r="S27" s="335">
        <v>13.47</v>
      </c>
      <c r="T27" s="335">
        <v>7.28</v>
      </c>
      <c r="U27" s="335">
        <v>14.41</v>
      </c>
      <c r="V27" s="335">
        <v>6.13</v>
      </c>
      <c r="W27" s="335">
        <v>4.68</v>
      </c>
      <c r="X27" s="335">
        <v>8.86</v>
      </c>
      <c r="Y27" s="335">
        <v>7.39</v>
      </c>
      <c r="Z27" s="335">
        <v>5.87</v>
      </c>
      <c r="AA27" s="335" t="s">
        <v>370</v>
      </c>
      <c r="AB27" s="335">
        <v>8.64</v>
      </c>
      <c r="AC27" s="335">
        <v>11.34</v>
      </c>
      <c r="AD27" s="335">
        <v>8.34</v>
      </c>
      <c r="AE27" s="335">
        <v>6.47</v>
      </c>
      <c r="AF27" s="335">
        <v>11.71</v>
      </c>
      <c r="AG27" s="310"/>
    </row>
    <row r="28" spans="2:33" s="324" customFormat="1" x14ac:dyDescent="0.2">
      <c r="B28" s="323">
        <v>0.45833333333333331</v>
      </c>
      <c r="C28" s="335">
        <v>9.49</v>
      </c>
      <c r="D28" s="335">
        <v>12.1</v>
      </c>
      <c r="E28" s="335">
        <v>11.3</v>
      </c>
      <c r="F28" s="335">
        <v>11.82</v>
      </c>
      <c r="G28" s="335">
        <v>19.59</v>
      </c>
      <c r="H28" s="335">
        <v>10.23</v>
      </c>
      <c r="I28" s="335">
        <v>9.4700000000000006</v>
      </c>
      <c r="J28" s="335">
        <v>9.19</v>
      </c>
      <c r="K28" s="335">
        <v>6.86</v>
      </c>
      <c r="L28" s="335">
        <v>13.73</v>
      </c>
      <c r="M28" s="335">
        <v>6.38</v>
      </c>
      <c r="N28" s="335">
        <v>6.93</v>
      </c>
      <c r="O28" s="335">
        <v>5.3</v>
      </c>
      <c r="P28" s="335">
        <v>8.83</v>
      </c>
      <c r="Q28" s="335">
        <v>14.43</v>
      </c>
      <c r="R28" s="335">
        <v>12.34</v>
      </c>
      <c r="S28" s="335">
        <v>12.52</v>
      </c>
      <c r="T28" s="335">
        <v>8.7100000000000009</v>
      </c>
      <c r="U28" s="335">
        <v>11.56</v>
      </c>
      <c r="V28" s="335">
        <v>5.08</v>
      </c>
      <c r="W28" s="335">
        <v>4.5</v>
      </c>
      <c r="X28" s="335">
        <v>11.48</v>
      </c>
      <c r="Y28" s="335">
        <v>7.45</v>
      </c>
      <c r="Z28" s="335">
        <v>6.92</v>
      </c>
      <c r="AA28" s="335" t="s">
        <v>370</v>
      </c>
      <c r="AB28" s="335">
        <v>9.48</v>
      </c>
      <c r="AC28" s="335">
        <v>10.48</v>
      </c>
      <c r="AD28" s="335">
        <v>8.2200000000000006</v>
      </c>
      <c r="AE28" s="335">
        <v>5.97</v>
      </c>
      <c r="AF28" s="335">
        <v>11.47</v>
      </c>
      <c r="AG28" s="310"/>
    </row>
    <row r="29" spans="2:33" s="324" customFormat="1" x14ac:dyDescent="0.2">
      <c r="B29" s="323">
        <v>0.5</v>
      </c>
      <c r="C29" s="335">
        <v>10.1</v>
      </c>
      <c r="D29" s="335">
        <v>12.02</v>
      </c>
      <c r="E29" s="335">
        <v>11.34</v>
      </c>
      <c r="F29" s="335">
        <v>10.23</v>
      </c>
      <c r="G29" s="335">
        <v>13.6</v>
      </c>
      <c r="H29" s="335">
        <v>10.029999999999999</v>
      </c>
      <c r="I29" s="335">
        <v>10.27</v>
      </c>
      <c r="J29" s="335">
        <v>9.2200000000000006</v>
      </c>
      <c r="K29" s="335">
        <v>8.1300000000000008</v>
      </c>
      <c r="L29" s="335">
        <v>12.53</v>
      </c>
      <c r="M29" s="335">
        <v>6.99</v>
      </c>
      <c r="N29" s="335">
        <v>6.42</v>
      </c>
      <c r="O29" s="335">
        <v>5.35</v>
      </c>
      <c r="P29" s="335">
        <v>8.76</v>
      </c>
      <c r="Q29" s="335">
        <v>12.97</v>
      </c>
      <c r="R29" s="335">
        <v>10.88</v>
      </c>
      <c r="S29" s="335">
        <v>11.78</v>
      </c>
      <c r="T29" s="335">
        <v>9.6199999999999992</v>
      </c>
      <c r="U29" s="335">
        <v>9.7799999999999994</v>
      </c>
      <c r="V29" s="335">
        <v>4.71</v>
      </c>
      <c r="W29" s="335">
        <v>4.6500000000000004</v>
      </c>
      <c r="X29" s="335">
        <v>7.42</v>
      </c>
      <c r="Y29" s="335">
        <v>6.92</v>
      </c>
      <c r="Z29" s="335">
        <v>6.53</v>
      </c>
      <c r="AA29" s="335">
        <v>5.97</v>
      </c>
      <c r="AB29" s="335">
        <v>9.8800000000000008</v>
      </c>
      <c r="AC29" s="335">
        <v>10.02</v>
      </c>
      <c r="AD29" s="335">
        <v>8.3699999999999992</v>
      </c>
      <c r="AE29" s="335">
        <v>6.2</v>
      </c>
      <c r="AF29" s="335">
        <v>10.24</v>
      </c>
      <c r="AG29" s="310"/>
    </row>
    <row r="30" spans="2:33" s="324" customFormat="1" x14ac:dyDescent="0.2">
      <c r="B30" s="323">
        <v>0.54166666666666663</v>
      </c>
      <c r="C30" s="335">
        <v>9.49</v>
      </c>
      <c r="D30" s="335">
        <v>11.02</v>
      </c>
      <c r="E30" s="335">
        <v>10.94</v>
      </c>
      <c r="F30" s="335">
        <v>10.14</v>
      </c>
      <c r="G30" s="335">
        <v>13.47</v>
      </c>
      <c r="H30" s="335">
        <v>7.68</v>
      </c>
      <c r="I30" s="335">
        <v>9.3800000000000008</v>
      </c>
      <c r="J30" s="335">
        <v>7.89</v>
      </c>
      <c r="K30" s="335">
        <v>9.36</v>
      </c>
      <c r="L30" s="335">
        <v>12.28</v>
      </c>
      <c r="M30" s="335">
        <v>7.92</v>
      </c>
      <c r="N30" s="335">
        <v>5.68</v>
      </c>
      <c r="O30" s="335">
        <v>6.11</v>
      </c>
      <c r="P30" s="335">
        <v>8.1199999999999992</v>
      </c>
      <c r="Q30" s="335">
        <v>12.21</v>
      </c>
      <c r="R30" s="335">
        <v>9.7799999999999994</v>
      </c>
      <c r="S30" s="335">
        <v>11.29</v>
      </c>
      <c r="T30" s="335">
        <v>8.5399999999999991</v>
      </c>
      <c r="U30" s="335">
        <v>11.27</v>
      </c>
      <c r="V30" s="335">
        <v>5.0999999999999996</v>
      </c>
      <c r="W30" s="335">
        <v>4.99</v>
      </c>
      <c r="X30" s="335">
        <v>6.6</v>
      </c>
      <c r="Y30" s="335">
        <v>6.79</v>
      </c>
      <c r="Z30" s="335">
        <v>6.54</v>
      </c>
      <c r="AA30" s="335">
        <v>7.39</v>
      </c>
      <c r="AB30" s="335">
        <v>8.74</v>
      </c>
      <c r="AC30" s="335">
        <v>9.26</v>
      </c>
      <c r="AD30" s="335">
        <v>11.03</v>
      </c>
      <c r="AE30" s="335">
        <v>6.14</v>
      </c>
      <c r="AF30" s="335">
        <v>10.31</v>
      </c>
      <c r="AG30" s="310"/>
    </row>
    <row r="31" spans="2:33" s="324" customFormat="1" x14ac:dyDescent="0.2">
      <c r="B31" s="323">
        <v>0.58333333333333337</v>
      </c>
      <c r="C31" s="335">
        <v>9.6199999999999992</v>
      </c>
      <c r="D31" s="335">
        <v>10.72</v>
      </c>
      <c r="E31" s="335">
        <v>10.81</v>
      </c>
      <c r="F31" s="335">
        <v>10.1</v>
      </c>
      <c r="G31" s="335">
        <v>13.16</v>
      </c>
      <c r="H31" s="335">
        <v>7.89</v>
      </c>
      <c r="I31" s="335">
        <v>9.18</v>
      </c>
      <c r="J31" s="335">
        <v>9</v>
      </c>
      <c r="K31" s="335">
        <v>10.6</v>
      </c>
      <c r="L31" s="335">
        <v>12.28</v>
      </c>
      <c r="M31" s="335">
        <v>9.6199999999999992</v>
      </c>
      <c r="N31" s="335">
        <v>7.33</v>
      </c>
      <c r="O31" s="335">
        <v>6.49</v>
      </c>
      <c r="P31" s="335">
        <v>8.8800000000000008</v>
      </c>
      <c r="Q31" s="335">
        <v>11.74</v>
      </c>
      <c r="R31" s="335">
        <v>9.51</v>
      </c>
      <c r="S31" s="335">
        <v>11.22</v>
      </c>
      <c r="T31" s="335">
        <v>8.1199999999999992</v>
      </c>
      <c r="U31" s="335">
        <v>12.13</v>
      </c>
      <c r="V31" s="335">
        <v>4.92</v>
      </c>
      <c r="W31" s="335">
        <v>4.62</v>
      </c>
      <c r="X31" s="335">
        <v>6.93</v>
      </c>
      <c r="Y31" s="335">
        <v>8.31</v>
      </c>
      <c r="Z31" s="335">
        <v>7.07</v>
      </c>
      <c r="AA31" s="335">
        <v>7.45</v>
      </c>
      <c r="AB31" s="335">
        <v>8.7899999999999991</v>
      </c>
      <c r="AC31" s="335">
        <v>8.41</v>
      </c>
      <c r="AD31" s="335">
        <v>8.1300000000000008</v>
      </c>
      <c r="AE31" s="335">
        <v>5.88</v>
      </c>
      <c r="AF31" s="335">
        <v>9.67</v>
      </c>
      <c r="AG31" s="310"/>
    </row>
    <row r="32" spans="2:33" s="324" customFormat="1" x14ac:dyDescent="0.2">
      <c r="B32" s="323">
        <v>0.625</v>
      </c>
      <c r="C32" s="335">
        <v>8.82</v>
      </c>
      <c r="D32" s="335">
        <v>10.92</v>
      </c>
      <c r="E32" s="335">
        <v>11.16</v>
      </c>
      <c r="F32" s="335">
        <v>10.07</v>
      </c>
      <c r="G32" s="335">
        <v>14.57</v>
      </c>
      <c r="H32" s="335">
        <v>8.0299999999999994</v>
      </c>
      <c r="I32" s="335">
        <v>8.81</v>
      </c>
      <c r="J32" s="335">
        <v>8.57</v>
      </c>
      <c r="K32" s="335">
        <v>11.03</v>
      </c>
      <c r="L32" s="335">
        <v>11.08</v>
      </c>
      <c r="M32" s="335">
        <v>9.07</v>
      </c>
      <c r="N32" s="335">
        <v>9.14</v>
      </c>
      <c r="O32" s="335">
        <v>5.74</v>
      </c>
      <c r="P32" s="335">
        <v>9.4</v>
      </c>
      <c r="Q32" s="335">
        <v>11.59</v>
      </c>
      <c r="R32" s="335">
        <v>9.1199999999999992</v>
      </c>
      <c r="S32" s="335">
        <v>10.42</v>
      </c>
      <c r="T32" s="335">
        <v>10.27</v>
      </c>
      <c r="U32" s="335">
        <v>11.48</v>
      </c>
      <c r="V32" s="335">
        <v>5.32</v>
      </c>
      <c r="W32" s="335">
        <v>5.61</v>
      </c>
      <c r="X32" s="335">
        <v>12.43</v>
      </c>
      <c r="Y32" s="335">
        <v>8.64</v>
      </c>
      <c r="Z32" s="335">
        <v>7.12</v>
      </c>
      <c r="AA32" s="335">
        <v>8.66</v>
      </c>
      <c r="AB32" s="335">
        <v>9.77</v>
      </c>
      <c r="AC32" s="335">
        <v>8.98</v>
      </c>
      <c r="AD32" s="335">
        <v>7.78</v>
      </c>
      <c r="AE32" s="335">
        <v>7.73</v>
      </c>
      <c r="AF32" s="335">
        <v>10.01</v>
      </c>
      <c r="AG32" s="310"/>
    </row>
    <row r="33" spans="2:36" s="324" customFormat="1" x14ac:dyDescent="0.2">
      <c r="B33" s="323">
        <v>0.66666666666666663</v>
      </c>
      <c r="C33" s="335">
        <v>8.2899999999999991</v>
      </c>
      <c r="D33" s="335">
        <v>11.24</v>
      </c>
      <c r="E33" s="335">
        <v>12.47</v>
      </c>
      <c r="F33" s="335">
        <v>11.43</v>
      </c>
      <c r="G33" s="335">
        <v>13.96</v>
      </c>
      <c r="H33" s="335">
        <v>9.5</v>
      </c>
      <c r="I33" s="335">
        <v>9.42</v>
      </c>
      <c r="J33" s="335">
        <v>8.65</v>
      </c>
      <c r="K33" s="335">
        <v>10.54</v>
      </c>
      <c r="L33" s="335">
        <v>11.35</v>
      </c>
      <c r="M33" s="335">
        <v>8.4</v>
      </c>
      <c r="N33" s="335">
        <v>11.36</v>
      </c>
      <c r="O33" s="335">
        <v>6.96</v>
      </c>
      <c r="P33" s="335">
        <v>11.12</v>
      </c>
      <c r="Q33" s="335">
        <v>11.36</v>
      </c>
      <c r="R33" s="335">
        <v>9.16</v>
      </c>
      <c r="S33" s="335">
        <v>9.32</v>
      </c>
      <c r="T33" s="335">
        <v>9.0500000000000007</v>
      </c>
      <c r="U33" s="335">
        <v>11.08</v>
      </c>
      <c r="V33" s="335">
        <v>6.04</v>
      </c>
      <c r="W33" s="335">
        <v>5.89</v>
      </c>
      <c r="X33" s="335">
        <v>10.08</v>
      </c>
      <c r="Y33" s="335">
        <v>9.4</v>
      </c>
      <c r="Z33" s="335">
        <v>6.47</v>
      </c>
      <c r="AA33" s="335">
        <v>9.32</v>
      </c>
      <c r="AB33" s="335">
        <v>10.28</v>
      </c>
      <c r="AC33" s="335">
        <v>11.05</v>
      </c>
      <c r="AD33" s="335">
        <v>7.28</v>
      </c>
      <c r="AE33" s="335">
        <v>6.38</v>
      </c>
      <c r="AF33" s="335">
        <v>10.53</v>
      </c>
      <c r="AG33" s="310"/>
    </row>
    <row r="34" spans="2:36" s="324" customFormat="1" x14ac:dyDescent="0.2">
      <c r="B34" s="323">
        <v>0.70833333333333337</v>
      </c>
      <c r="C34" s="335">
        <v>10.38</v>
      </c>
      <c r="D34" s="335">
        <v>12.61</v>
      </c>
      <c r="E34" s="335">
        <v>13.34</v>
      </c>
      <c r="F34" s="335">
        <v>12.41</v>
      </c>
      <c r="G34" s="335">
        <v>13.94</v>
      </c>
      <c r="H34" s="335">
        <v>9.3800000000000008</v>
      </c>
      <c r="I34" s="335">
        <v>8.66</v>
      </c>
      <c r="J34" s="335">
        <v>9.18</v>
      </c>
      <c r="K34" s="335">
        <v>9.34</v>
      </c>
      <c r="L34" s="335">
        <v>15.07</v>
      </c>
      <c r="M34" s="335">
        <v>8.41</v>
      </c>
      <c r="N34" s="335">
        <v>11.32</v>
      </c>
      <c r="O34" s="335">
        <v>9.32</v>
      </c>
      <c r="P34" s="335">
        <v>11.2</v>
      </c>
      <c r="Q34" s="335">
        <v>11.24</v>
      </c>
      <c r="R34" s="335">
        <v>10.87</v>
      </c>
      <c r="S34" s="335">
        <v>10.220000000000001</v>
      </c>
      <c r="T34" s="335">
        <v>10.07</v>
      </c>
      <c r="U34" s="335">
        <v>10.84</v>
      </c>
      <c r="V34" s="335">
        <v>5.12</v>
      </c>
      <c r="W34" s="335">
        <v>7.59</v>
      </c>
      <c r="X34" s="335">
        <v>15.6</v>
      </c>
      <c r="Y34" s="335">
        <v>10.27</v>
      </c>
      <c r="Z34" s="335">
        <v>6.81</v>
      </c>
      <c r="AA34" s="335">
        <v>10.25</v>
      </c>
      <c r="AB34" s="335">
        <v>11.2</v>
      </c>
      <c r="AC34" s="335">
        <v>10.82</v>
      </c>
      <c r="AD34" s="335">
        <v>8.06</v>
      </c>
      <c r="AE34" s="335">
        <v>6.85</v>
      </c>
      <c r="AF34" s="338" t="s">
        <v>349</v>
      </c>
      <c r="AG34" s="310"/>
    </row>
    <row r="35" spans="2:36" s="324" customFormat="1" x14ac:dyDescent="0.2">
      <c r="B35" s="323">
        <v>0.75</v>
      </c>
      <c r="C35" s="335">
        <v>9.77</v>
      </c>
      <c r="D35" s="335">
        <v>14.59</v>
      </c>
      <c r="E35" s="335">
        <v>15.13</v>
      </c>
      <c r="F35" s="335">
        <v>13.02</v>
      </c>
      <c r="G35" s="335">
        <v>15.88</v>
      </c>
      <c r="H35" s="335">
        <v>11.46</v>
      </c>
      <c r="I35" s="335">
        <v>11.66</v>
      </c>
      <c r="J35" s="335">
        <v>10.85</v>
      </c>
      <c r="K35" s="335">
        <v>10.14</v>
      </c>
      <c r="L35" s="335">
        <v>16.940000000000001</v>
      </c>
      <c r="M35" s="335">
        <v>8.16</v>
      </c>
      <c r="N35" s="335">
        <v>12.88</v>
      </c>
      <c r="O35" s="335">
        <v>14.09</v>
      </c>
      <c r="P35" s="335">
        <v>11.93</v>
      </c>
      <c r="Q35" s="335">
        <v>14.12</v>
      </c>
      <c r="R35" s="335">
        <v>12.89</v>
      </c>
      <c r="S35" s="335">
        <v>11.47</v>
      </c>
      <c r="T35" s="335">
        <v>11.57</v>
      </c>
      <c r="U35" s="335">
        <v>10.93</v>
      </c>
      <c r="V35" s="335">
        <v>6.17</v>
      </c>
      <c r="W35" s="335">
        <v>8.36</v>
      </c>
      <c r="X35" s="335">
        <v>8.8699999999999992</v>
      </c>
      <c r="Y35" s="335">
        <v>10.73</v>
      </c>
      <c r="Z35" s="335">
        <v>10.26</v>
      </c>
      <c r="AA35" s="335">
        <v>13.28</v>
      </c>
      <c r="AB35" s="335">
        <v>11.91</v>
      </c>
      <c r="AC35" s="335">
        <v>10.53</v>
      </c>
      <c r="AD35" s="335">
        <v>8.65</v>
      </c>
      <c r="AE35" s="335">
        <v>9.6199999999999992</v>
      </c>
      <c r="AF35" s="335">
        <v>11.85</v>
      </c>
      <c r="AG35" s="310"/>
      <c r="AJ35" s="327"/>
    </row>
    <row r="36" spans="2:36" s="324" customFormat="1" x14ac:dyDescent="0.2">
      <c r="B36" s="323">
        <v>0.79166666666666663</v>
      </c>
      <c r="C36" s="335">
        <v>12.92</v>
      </c>
      <c r="D36" s="335">
        <v>13.83</v>
      </c>
      <c r="E36" s="335">
        <v>15.38</v>
      </c>
      <c r="F36" s="335">
        <v>14.03</v>
      </c>
      <c r="G36" s="335">
        <v>14.05</v>
      </c>
      <c r="H36" s="335">
        <v>12.16</v>
      </c>
      <c r="I36" s="335">
        <v>16.420000000000002</v>
      </c>
      <c r="J36" s="335">
        <v>9.5500000000000007</v>
      </c>
      <c r="K36" s="335">
        <v>13.92</v>
      </c>
      <c r="L36" s="335">
        <v>11.21</v>
      </c>
      <c r="M36" s="335">
        <v>9.35</v>
      </c>
      <c r="N36" s="335">
        <v>11.6</v>
      </c>
      <c r="O36" s="335">
        <v>15.64</v>
      </c>
      <c r="P36" s="335">
        <v>12.65</v>
      </c>
      <c r="Q36" s="335">
        <v>12.43</v>
      </c>
      <c r="R36" s="335">
        <v>14.75</v>
      </c>
      <c r="S36" s="335">
        <v>10.43</v>
      </c>
      <c r="T36" s="335">
        <v>9.86</v>
      </c>
      <c r="U36" s="335">
        <v>8.75</v>
      </c>
      <c r="V36" s="335">
        <v>6.09</v>
      </c>
      <c r="W36" s="335">
        <v>9.59</v>
      </c>
      <c r="X36" s="335">
        <v>11.44</v>
      </c>
      <c r="Y36" s="335">
        <v>10.99</v>
      </c>
      <c r="Z36" s="335">
        <v>10.99</v>
      </c>
      <c r="AA36" s="335">
        <v>10.61</v>
      </c>
      <c r="AB36" s="335">
        <v>13.34</v>
      </c>
      <c r="AC36" s="335">
        <v>10.119999999999999</v>
      </c>
      <c r="AD36" s="335">
        <v>8.8800000000000008</v>
      </c>
      <c r="AE36" s="335">
        <v>8.58</v>
      </c>
      <c r="AF36" s="335">
        <v>11.23</v>
      </c>
      <c r="AG36" s="310"/>
      <c r="AJ36" s="327"/>
    </row>
    <row r="37" spans="2:36" s="324" customFormat="1" x14ac:dyDescent="0.2">
      <c r="B37" s="323">
        <v>0.83333333333333337</v>
      </c>
      <c r="C37" s="335">
        <v>10.53</v>
      </c>
      <c r="D37" s="335">
        <v>14.64</v>
      </c>
      <c r="E37" s="335">
        <v>13.22</v>
      </c>
      <c r="F37" s="335">
        <v>13.06</v>
      </c>
      <c r="G37" s="335">
        <v>13.39</v>
      </c>
      <c r="H37" s="335">
        <v>11.39</v>
      </c>
      <c r="I37" s="335">
        <v>10.47</v>
      </c>
      <c r="J37" s="335">
        <v>9.3699999999999992</v>
      </c>
      <c r="K37" s="335">
        <v>11.21</v>
      </c>
      <c r="L37" s="335">
        <v>8.92</v>
      </c>
      <c r="M37" s="335">
        <v>9.75</v>
      </c>
      <c r="N37" s="335">
        <v>8.7799999999999994</v>
      </c>
      <c r="O37" s="335">
        <v>15.58</v>
      </c>
      <c r="P37" s="335">
        <v>13.73</v>
      </c>
      <c r="Q37" s="335">
        <v>11.73</v>
      </c>
      <c r="R37" s="335">
        <v>15.38</v>
      </c>
      <c r="S37" s="335">
        <v>10.9</v>
      </c>
      <c r="T37" s="335">
        <v>12.8</v>
      </c>
      <c r="U37" s="335">
        <v>7.46</v>
      </c>
      <c r="V37" s="335">
        <v>9.07</v>
      </c>
      <c r="W37" s="335">
        <v>11.47</v>
      </c>
      <c r="X37" s="335">
        <v>9.82</v>
      </c>
      <c r="Y37" s="335">
        <v>9.34</v>
      </c>
      <c r="Z37" s="335">
        <v>7.43</v>
      </c>
      <c r="AA37" s="335">
        <v>11.07</v>
      </c>
      <c r="AB37" s="335">
        <v>12.15</v>
      </c>
      <c r="AC37" s="335">
        <v>9.1199999999999992</v>
      </c>
      <c r="AD37" s="335">
        <v>10.95</v>
      </c>
      <c r="AE37" s="335">
        <v>7.01</v>
      </c>
      <c r="AF37" s="335">
        <v>10.64</v>
      </c>
      <c r="AG37" s="310"/>
      <c r="AJ37" s="327"/>
    </row>
    <row r="38" spans="2:36" s="324" customFormat="1" x14ac:dyDescent="0.2">
      <c r="B38" s="323">
        <v>0.875</v>
      </c>
      <c r="C38" s="335">
        <v>8.23</v>
      </c>
      <c r="D38" s="335">
        <v>11.91</v>
      </c>
      <c r="E38" s="335">
        <v>12.61</v>
      </c>
      <c r="F38" s="335">
        <v>13.38</v>
      </c>
      <c r="G38" s="335">
        <v>14.27</v>
      </c>
      <c r="H38" s="335">
        <v>10.14</v>
      </c>
      <c r="I38" s="335">
        <v>9.6199999999999992</v>
      </c>
      <c r="J38" s="335">
        <v>9.6300000000000008</v>
      </c>
      <c r="K38" s="335">
        <v>12.45</v>
      </c>
      <c r="L38" s="335">
        <v>11.12</v>
      </c>
      <c r="M38" s="335">
        <v>9.68</v>
      </c>
      <c r="N38" s="335">
        <v>7.05</v>
      </c>
      <c r="O38" s="335">
        <v>24.06</v>
      </c>
      <c r="P38" s="335">
        <v>12.53</v>
      </c>
      <c r="Q38" s="335">
        <v>11.14</v>
      </c>
      <c r="R38" s="335">
        <v>12.84</v>
      </c>
      <c r="S38" s="335">
        <v>11.33</v>
      </c>
      <c r="T38" s="335">
        <v>12.72</v>
      </c>
      <c r="U38" s="335">
        <v>7.58</v>
      </c>
      <c r="V38" s="335">
        <v>5.09</v>
      </c>
      <c r="W38" s="335">
        <v>16.920000000000002</v>
      </c>
      <c r="X38" s="335">
        <v>8.34</v>
      </c>
      <c r="Y38" s="335">
        <v>9.93</v>
      </c>
      <c r="Z38" s="335">
        <v>7.18</v>
      </c>
      <c r="AA38" s="335">
        <v>14.78</v>
      </c>
      <c r="AB38" s="335">
        <v>13.75</v>
      </c>
      <c r="AC38" s="335">
        <v>9.81</v>
      </c>
      <c r="AD38" s="335">
        <v>8.23</v>
      </c>
      <c r="AE38" s="335">
        <v>6.88</v>
      </c>
      <c r="AF38" s="335">
        <v>11</v>
      </c>
      <c r="AG38" s="310"/>
      <c r="AJ38" s="327"/>
    </row>
    <row r="39" spans="2:36" s="324" customFormat="1" x14ac:dyDescent="0.2">
      <c r="B39" s="323">
        <v>0.91666666666666663</v>
      </c>
      <c r="C39" s="335">
        <v>12.23</v>
      </c>
      <c r="D39" s="335">
        <v>12.57</v>
      </c>
      <c r="E39" s="335">
        <v>13.84</v>
      </c>
      <c r="F39" s="335">
        <v>13.4</v>
      </c>
      <c r="G39" s="335">
        <v>12.01</v>
      </c>
      <c r="H39" s="335">
        <v>9.9499999999999993</v>
      </c>
      <c r="I39" s="335">
        <v>10.06</v>
      </c>
      <c r="J39" s="335">
        <v>8.4700000000000006</v>
      </c>
      <c r="K39" s="335">
        <v>13.01</v>
      </c>
      <c r="L39" s="335">
        <v>10.07</v>
      </c>
      <c r="M39" s="335">
        <v>7.67</v>
      </c>
      <c r="N39" s="335">
        <v>6.42</v>
      </c>
      <c r="O39" s="335">
        <v>11.23</v>
      </c>
      <c r="P39" s="335">
        <v>13.97</v>
      </c>
      <c r="Q39" s="335">
        <v>11.8</v>
      </c>
      <c r="R39" s="335">
        <v>13.16</v>
      </c>
      <c r="S39" s="335">
        <v>11.52</v>
      </c>
      <c r="T39" s="335">
        <v>12.64</v>
      </c>
      <c r="U39" s="335">
        <v>5.75</v>
      </c>
      <c r="V39" s="335">
        <v>4.47</v>
      </c>
      <c r="W39" s="335">
        <v>17.059999999999999</v>
      </c>
      <c r="X39" s="335">
        <v>8.1999999999999993</v>
      </c>
      <c r="Y39" s="335">
        <v>7.99</v>
      </c>
      <c r="Z39" s="335">
        <v>12.71</v>
      </c>
      <c r="AA39" s="335">
        <v>15.16</v>
      </c>
      <c r="AB39" s="335">
        <v>14.15</v>
      </c>
      <c r="AC39" s="335">
        <v>10.95</v>
      </c>
      <c r="AD39" s="335">
        <v>8.4499999999999993</v>
      </c>
      <c r="AE39" s="335">
        <v>8.0299999999999994</v>
      </c>
      <c r="AF39" s="335">
        <v>10.94</v>
      </c>
      <c r="AG39" s="310"/>
    </row>
    <row r="40" spans="2:36" s="324" customFormat="1" x14ac:dyDescent="0.2">
      <c r="B40" s="323">
        <v>0.95833333333333337</v>
      </c>
      <c r="C40" s="335">
        <v>8.8000000000000007</v>
      </c>
      <c r="D40" s="335">
        <v>11.7</v>
      </c>
      <c r="E40" s="335">
        <v>11.69</v>
      </c>
      <c r="F40" s="335">
        <v>13.72</v>
      </c>
      <c r="G40" s="335">
        <v>12.59</v>
      </c>
      <c r="H40" s="335">
        <v>8.98</v>
      </c>
      <c r="I40" s="335">
        <v>8.7799999999999994</v>
      </c>
      <c r="J40" s="335">
        <v>8.74</v>
      </c>
      <c r="K40" s="335">
        <v>11.22</v>
      </c>
      <c r="L40" s="335">
        <v>10.72</v>
      </c>
      <c r="M40" s="335">
        <v>9.7200000000000006</v>
      </c>
      <c r="N40" s="335">
        <v>4.3</v>
      </c>
      <c r="O40" s="335">
        <v>14.53</v>
      </c>
      <c r="P40" s="335">
        <v>14.22</v>
      </c>
      <c r="Q40" s="335">
        <v>12.6</v>
      </c>
      <c r="R40" s="335">
        <v>13.89</v>
      </c>
      <c r="S40" s="335">
        <v>10.86</v>
      </c>
      <c r="T40" s="335">
        <v>12.88</v>
      </c>
      <c r="U40" s="335">
        <v>4.49</v>
      </c>
      <c r="V40" s="335">
        <v>3.62</v>
      </c>
      <c r="W40" s="335">
        <v>13.64</v>
      </c>
      <c r="X40" s="335">
        <v>10.98</v>
      </c>
      <c r="Y40" s="335">
        <v>7.97</v>
      </c>
      <c r="Z40" s="335">
        <v>7.23</v>
      </c>
      <c r="AA40" s="335">
        <v>14.32</v>
      </c>
      <c r="AB40" s="335">
        <v>10.93</v>
      </c>
      <c r="AC40" s="335">
        <v>9.93</v>
      </c>
      <c r="AD40" s="335">
        <v>8.41</v>
      </c>
      <c r="AE40" s="335">
        <v>7.65</v>
      </c>
      <c r="AF40" s="335">
        <v>11.48</v>
      </c>
      <c r="AG40" s="310"/>
    </row>
    <row r="41" spans="2:36" s="325" customFormat="1" ht="33" customHeight="1" x14ac:dyDescent="0.2">
      <c r="B41" s="321" t="s">
        <v>309</v>
      </c>
      <c r="C41" s="335">
        <v>8.5</v>
      </c>
      <c r="D41" s="335">
        <v>10.8</v>
      </c>
      <c r="E41" s="335">
        <v>12.1</v>
      </c>
      <c r="F41" s="335">
        <v>12.3</v>
      </c>
      <c r="G41" s="335">
        <v>15.1</v>
      </c>
      <c r="H41" s="335">
        <v>11.1</v>
      </c>
      <c r="I41" s="335">
        <v>9.9</v>
      </c>
      <c r="J41" s="335">
        <v>8.9</v>
      </c>
      <c r="K41" s="335">
        <v>8.9</v>
      </c>
      <c r="L41" s="335">
        <v>12.2</v>
      </c>
      <c r="M41" s="335">
        <v>8.6999999999999993</v>
      </c>
      <c r="N41" s="335">
        <v>8.6999999999999993</v>
      </c>
      <c r="O41" s="335">
        <v>8.1</v>
      </c>
      <c r="P41" s="335">
        <v>10.7</v>
      </c>
      <c r="Q41" s="335">
        <v>13.2</v>
      </c>
      <c r="R41" s="335">
        <v>11.9</v>
      </c>
      <c r="S41" s="335">
        <v>12.3</v>
      </c>
      <c r="T41" s="335">
        <v>10.8</v>
      </c>
      <c r="U41" s="335">
        <v>12.3</v>
      </c>
      <c r="V41" s="335">
        <v>6.5</v>
      </c>
      <c r="W41" s="335">
        <v>6.5</v>
      </c>
      <c r="X41" s="335">
        <v>13.2</v>
      </c>
      <c r="Y41" s="335">
        <v>9.6999999999999993</v>
      </c>
      <c r="Z41" s="335">
        <v>7.4</v>
      </c>
      <c r="AA41" s="335">
        <v>9.6</v>
      </c>
      <c r="AB41" s="335">
        <v>11.9</v>
      </c>
      <c r="AC41" s="335">
        <v>10.7</v>
      </c>
      <c r="AD41" s="335">
        <v>9.6</v>
      </c>
      <c r="AE41" s="335">
        <v>7</v>
      </c>
      <c r="AF41" s="335">
        <v>10.4</v>
      </c>
      <c r="AG41" s="310" t="e">
        <f>AVERAGE(AG17:AG40)</f>
        <v>#DIV/0!</v>
      </c>
    </row>
    <row r="42" spans="2:36" s="325" customFormat="1" ht="27" customHeight="1" x14ac:dyDescent="0.2">
      <c r="B42" s="321" t="s">
        <v>310</v>
      </c>
      <c r="C42" s="345" t="s">
        <v>308</v>
      </c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  <c r="AF42" s="345"/>
      <c r="AG42" s="345"/>
    </row>
    <row r="43" spans="2:36" ht="10.5" customHeight="1" x14ac:dyDescent="0.2">
      <c r="B43" s="315" t="s">
        <v>353</v>
      </c>
    </row>
    <row r="44" spans="2:36" ht="10.5" customHeight="1" x14ac:dyDescent="0.2">
      <c r="B44" s="342" t="s">
        <v>371</v>
      </c>
      <c r="AG44" s="325"/>
    </row>
    <row r="45" spans="2:36" x14ac:dyDescent="0.2">
      <c r="B45" s="326"/>
    </row>
  </sheetData>
  <mergeCells count="5">
    <mergeCell ref="C42:AG42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ignoredErrors>
    <ignoredError sqref="AG41" formulaRange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8"/>
  <sheetViews>
    <sheetView showGridLines="0" topLeftCell="A13" zoomScale="60" zoomScaleNormal="60" zoomScaleSheetLayoutView="95" workbookViewId="0">
      <selection activeCell="G41" sqref="G41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42578125" style="317" hidden="1" customWidth="1"/>
    <col min="34" max="16384" width="11.42578125" style="317"/>
  </cols>
  <sheetData>
    <row r="2" spans="2:33" x14ac:dyDescent="0.2">
      <c r="B2" s="343"/>
      <c r="C2" s="343"/>
      <c r="D2" s="343"/>
      <c r="E2" s="343"/>
      <c r="F2" s="352" t="s">
        <v>359</v>
      </c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</row>
    <row r="3" spans="2:33" x14ac:dyDescent="0.2">
      <c r="B3" s="343"/>
      <c r="C3" s="343"/>
      <c r="D3" s="343"/>
      <c r="E3" s="343"/>
      <c r="F3" s="347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55"/>
    </row>
    <row r="4" spans="2:33" x14ac:dyDescent="0.2">
      <c r="B4" s="343"/>
      <c r="C4" s="343"/>
      <c r="D4" s="343"/>
      <c r="E4" s="343"/>
      <c r="F4" s="356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8"/>
    </row>
    <row r="5" spans="2:33" ht="15.75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x14ac:dyDescent="0.2">
      <c r="B6" s="344" t="s">
        <v>188</v>
      </c>
      <c r="C6" s="344"/>
      <c r="D6" s="319"/>
      <c r="E6" s="319"/>
      <c r="F6" s="255" t="str">
        <f>'PM10_CA-ILO-03'!F6</f>
        <v>Evaluación de seguimiento de la calidad del aire en el CEBA Jose Pardo, distrito Ilo, provincia Ilo, departamento Moquegua, en setiembre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x14ac:dyDescent="0.2">
      <c r="B10" s="346" t="s">
        <v>217</v>
      </c>
      <c r="C10" s="346"/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</row>
    <row r="11" spans="2:33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x14ac:dyDescent="0.2">
      <c r="B12" s="319" t="s">
        <v>33</v>
      </c>
      <c r="C12" s="319"/>
      <c r="D12" s="319"/>
      <c r="E12" s="319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x14ac:dyDescent="0.2">
      <c r="B14" s="319" t="s">
        <v>9</v>
      </c>
      <c r="C14" s="319"/>
      <c r="D14" s="319"/>
      <c r="E14" s="319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51">
        <v>1192914948</v>
      </c>
      <c r="W14" s="351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5.75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5.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x14ac:dyDescent="0.2">
      <c r="B17" s="323">
        <v>0</v>
      </c>
      <c r="C17" s="339">
        <v>5.42</v>
      </c>
      <c r="D17" s="339">
        <v>5.58</v>
      </c>
      <c r="E17" s="339">
        <v>5.45</v>
      </c>
      <c r="F17" s="339">
        <v>5.45</v>
      </c>
      <c r="G17" s="339">
        <v>5.61</v>
      </c>
      <c r="H17" s="339">
        <v>5.58</v>
      </c>
      <c r="I17" s="339">
        <v>5.53</v>
      </c>
      <c r="J17" s="339">
        <v>5.66</v>
      </c>
      <c r="K17" s="339">
        <v>5.69</v>
      </c>
      <c r="L17" s="339">
        <v>5.79</v>
      </c>
      <c r="M17" s="339">
        <v>5.84</v>
      </c>
      <c r="N17" s="339">
        <v>5.71</v>
      </c>
      <c r="O17" s="339">
        <v>5.66</v>
      </c>
      <c r="P17" s="339">
        <v>5.97</v>
      </c>
      <c r="Q17" s="339">
        <v>5.95</v>
      </c>
      <c r="R17" s="339">
        <v>5.79</v>
      </c>
      <c r="S17" s="339">
        <v>6</v>
      </c>
      <c r="T17" s="339">
        <v>6.13</v>
      </c>
      <c r="U17" s="339">
        <v>6</v>
      </c>
      <c r="V17" s="339">
        <v>5.92</v>
      </c>
      <c r="W17" s="339">
        <v>6.1</v>
      </c>
      <c r="X17" s="339">
        <v>6.05</v>
      </c>
      <c r="Y17" s="339">
        <v>6.21</v>
      </c>
      <c r="Z17" s="339">
        <v>6.16</v>
      </c>
      <c r="AA17" s="339">
        <v>6.37</v>
      </c>
      <c r="AB17" s="339">
        <v>6.08</v>
      </c>
      <c r="AC17" s="339">
        <v>6.18</v>
      </c>
      <c r="AD17" s="339">
        <v>6.03</v>
      </c>
      <c r="AE17" s="339">
        <v>6.13</v>
      </c>
      <c r="AF17" s="339">
        <v>6.05</v>
      </c>
      <c r="AG17" s="298">
        <v>5.45</v>
      </c>
    </row>
    <row r="18" spans="2:33" x14ac:dyDescent="0.2">
      <c r="B18" s="323">
        <v>4.1666666666666664E-2</v>
      </c>
      <c r="C18" s="339">
        <v>5.48</v>
      </c>
      <c r="D18" s="339">
        <v>5.58</v>
      </c>
      <c r="E18" s="339">
        <v>5.48</v>
      </c>
      <c r="F18" s="339">
        <v>5.5</v>
      </c>
      <c r="G18" s="339">
        <v>5.48</v>
      </c>
      <c r="H18" s="339">
        <v>5.63</v>
      </c>
      <c r="I18" s="339">
        <v>5.5</v>
      </c>
      <c r="J18" s="339">
        <v>5.74</v>
      </c>
      <c r="K18" s="339">
        <v>5.69</v>
      </c>
      <c r="L18" s="339">
        <v>5.95</v>
      </c>
      <c r="M18" s="339">
        <v>5.71</v>
      </c>
      <c r="N18" s="339">
        <v>5.69</v>
      </c>
      <c r="O18" s="339">
        <v>5.74</v>
      </c>
      <c r="P18" s="339">
        <v>6</v>
      </c>
      <c r="Q18" s="339">
        <v>5.9</v>
      </c>
      <c r="R18" s="339">
        <v>5.9</v>
      </c>
      <c r="S18" s="339">
        <v>5.97</v>
      </c>
      <c r="T18" s="339">
        <v>5.9</v>
      </c>
      <c r="U18" s="339">
        <v>5.97</v>
      </c>
      <c r="V18" s="339">
        <v>6.03</v>
      </c>
      <c r="W18" s="339">
        <v>6.08</v>
      </c>
      <c r="X18" s="339">
        <v>6.13</v>
      </c>
      <c r="Y18" s="339">
        <v>6.13</v>
      </c>
      <c r="Z18" s="339">
        <v>6.16</v>
      </c>
      <c r="AA18" s="339">
        <v>6.24</v>
      </c>
      <c r="AB18" s="339">
        <v>6.08</v>
      </c>
      <c r="AC18" s="339">
        <v>6</v>
      </c>
      <c r="AD18" s="339">
        <v>6.03</v>
      </c>
      <c r="AE18" s="339">
        <v>6.03</v>
      </c>
      <c r="AF18" s="339">
        <v>6.1</v>
      </c>
      <c r="AG18" s="298">
        <v>5.32</v>
      </c>
    </row>
    <row r="19" spans="2:33" x14ac:dyDescent="0.2">
      <c r="B19" s="323">
        <v>8.3333333333333329E-2</v>
      </c>
      <c r="C19" s="339">
        <v>5.53</v>
      </c>
      <c r="D19" s="339">
        <v>5.37</v>
      </c>
      <c r="E19" s="339">
        <v>5.55</v>
      </c>
      <c r="F19" s="339">
        <v>5.5</v>
      </c>
      <c r="G19" s="339">
        <v>5.45</v>
      </c>
      <c r="H19" s="339">
        <v>5.55</v>
      </c>
      <c r="I19" s="339">
        <v>5.55</v>
      </c>
      <c r="J19" s="339">
        <v>5.71</v>
      </c>
      <c r="K19" s="339">
        <v>5.74</v>
      </c>
      <c r="L19" s="339">
        <v>6.05</v>
      </c>
      <c r="M19" s="339">
        <v>5.71</v>
      </c>
      <c r="N19" s="339">
        <v>5.71</v>
      </c>
      <c r="O19" s="339">
        <v>5.66</v>
      </c>
      <c r="P19" s="339">
        <v>5.74</v>
      </c>
      <c r="Q19" s="339">
        <v>5.92</v>
      </c>
      <c r="R19" s="339">
        <v>5.82</v>
      </c>
      <c r="S19" s="339">
        <v>6.03</v>
      </c>
      <c r="T19" s="339">
        <v>5.82</v>
      </c>
      <c r="U19" s="339">
        <v>5.92</v>
      </c>
      <c r="V19" s="339">
        <v>6.03</v>
      </c>
      <c r="W19" s="339">
        <v>6.08</v>
      </c>
      <c r="X19" s="339">
        <v>6.37</v>
      </c>
      <c r="Y19" s="339">
        <v>6.05</v>
      </c>
      <c r="Z19" s="339">
        <v>6.21</v>
      </c>
      <c r="AA19" s="339">
        <v>6.21</v>
      </c>
      <c r="AB19" s="339">
        <v>6.08</v>
      </c>
      <c r="AC19" s="339">
        <v>6.03</v>
      </c>
      <c r="AD19" s="339">
        <v>7.36</v>
      </c>
      <c r="AE19" s="339">
        <v>6.24</v>
      </c>
      <c r="AF19" s="339">
        <v>5.92</v>
      </c>
      <c r="AG19" s="298">
        <v>5.4</v>
      </c>
    </row>
    <row r="20" spans="2:33" x14ac:dyDescent="0.2">
      <c r="B20" s="323">
        <v>0.125</v>
      </c>
      <c r="C20" s="339">
        <v>5.71</v>
      </c>
      <c r="D20" s="339">
        <v>5.55</v>
      </c>
      <c r="E20" s="339">
        <v>5.42</v>
      </c>
      <c r="F20" s="339">
        <v>5.42</v>
      </c>
      <c r="G20" s="339">
        <v>5.45</v>
      </c>
      <c r="H20" s="339">
        <v>5.63</v>
      </c>
      <c r="I20" s="339">
        <v>5.55</v>
      </c>
      <c r="J20" s="339">
        <v>5.79</v>
      </c>
      <c r="K20" s="339">
        <v>5.69</v>
      </c>
      <c r="L20" s="339">
        <v>5.84</v>
      </c>
      <c r="M20" s="339">
        <v>5.74</v>
      </c>
      <c r="N20" s="339">
        <v>5.63</v>
      </c>
      <c r="O20" s="339">
        <v>5.53</v>
      </c>
      <c r="P20" s="339">
        <v>5.82</v>
      </c>
      <c r="Q20" s="339">
        <v>5.74</v>
      </c>
      <c r="R20" s="339">
        <v>5.92</v>
      </c>
      <c r="S20" s="339">
        <v>6.16</v>
      </c>
      <c r="T20" s="339">
        <v>5.97</v>
      </c>
      <c r="U20" s="339">
        <v>5.95</v>
      </c>
      <c r="V20" s="339">
        <v>6.13</v>
      </c>
      <c r="W20" s="339">
        <v>6.18</v>
      </c>
      <c r="X20" s="339">
        <v>6.92</v>
      </c>
      <c r="Y20" s="339">
        <v>6.08</v>
      </c>
      <c r="Z20" s="339">
        <v>6.24</v>
      </c>
      <c r="AA20" s="339">
        <v>6.26</v>
      </c>
      <c r="AB20" s="339">
        <v>6.16</v>
      </c>
      <c r="AC20" s="339">
        <v>5.9</v>
      </c>
      <c r="AD20" s="339">
        <v>6.47</v>
      </c>
      <c r="AE20" s="339">
        <v>6.21</v>
      </c>
      <c r="AF20" s="339">
        <v>6.03</v>
      </c>
      <c r="AG20" s="298">
        <v>5.4</v>
      </c>
    </row>
    <row r="21" spans="2:33" x14ac:dyDescent="0.2">
      <c r="B21" s="323">
        <v>0.16666666666666666</v>
      </c>
      <c r="C21" s="339">
        <v>5.53</v>
      </c>
      <c r="D21" s="339">
        <v>5.61</v>
      </c>
      <c r="E21" s="339">
        <v>5.45</v>
      </c>
      <c r="F21" s="339">
        <v>5.5</v>
      </c>
      <c r="G21" s="339">
        <v>5.5</v>
      </c>
      <c r="H21" s="339">
        <v>5.63</v>
      </c>
      <c r="I21" s="339">
        <v>5.63</v>
      </c>
      <c r="J21" s="339">
        <v>5.58</v>
      </c>
      <c r="K21" s="339">
        <v>5.69</v>
      </c>
      <c r="L21" s="339">
        <v>5.79</v>
      </c>
      <c r="M21" s="339">
        <v>5.76</v>
      </c>
      <c r="N21" s="339">
        <v>5.97</v>
      </c>
      <c r="O21" s="339">
        <v>5.58</v>
      </c>
      <c r="P21" s="339">
        <v>5.82</v>
      </c>
      <c r="Q21" s="339">
        <v>5.74</v>
      </c>
      <c r="R21" s="339">
        <v>5.95</v>
      </c>
      <c r="S21" s="339">
        <v>6.24</v>
      </c>
      <c r="T21" s="339">
        <v>5.76</v>
      </c>
      <c r="U21" s="339">
        <v>10.77</v>
      </c>
      <c r="V21" s="339">
        <v>6</v>
      </c>
      <c r="W21" s="339">
        <v>6.1</v>
      </c>
      <c r="X21" s="339">
        <v>6.34</v>
      </c>
      <c r="Y21" s="339">
        <v>7.49</v>
      </c>
      <c r="Z21" s="339">
        <v>6.24</v>
      </c>
      <c r="AA21" s="339">
        <v>6.18</v>
      </c>
      <c r="AB21" s="339">
        <v>6.08</v>
      </c>
      <c r="AC21" s="339">
        <v>5.82</v>
      </c>
      <c r="AD21" s="339">
        <v>6.16</v>
      </c>
      <c r="AE21" s="339">
        <v>6.08</v>
      </c>
      <c r="AF21" s="339">
        <v>6.16</v>
      </c>
      <c r="AG21" s="298">
        <v>5.45</v>
      </c>
    </row>
    <row r="22" spans="2:33" x14ac:dyDescent="0.2">
      <c r="B22" s="323">
        <v>0.20833333333333334</v>
      </c>
      <c r="C22" s="339">
        <v>5.61</v>
      </c>
      <c r="D22" s="339">
        <v>5.42</v>
      </c>
      <c r="E22" s="339">
        <v>5.58</v>
      </c>
      <c r="F22" s="339">
        <v>5.61</v>
      </c>
      <c r="G22" s="339">
        <v>5.55</v>
      </c>
      <c r="H22" s="339">
        <v>5.63</v>
      </c>
      <c r="I22" s="339">
        <v>5.63</v>
      </c>
      <c r="J22" s="339">
        <v>5.61</v>
      </c>
      <c r="K22" s="339">
        <v>5.66</v>
      </c>
      <c r="L22" s="339">
        <v>5.82</v>
      </c>
      <c r="M22" s="339">
        <v>5.74</v>
      </c>
      <c r="N22" s="339">
        <v>5.74</v>
      </c>
      <c r="O22" s="339">
        <v>5.58</v>
      </c>
      <c r="P22" s="339">
        <v>5.71</v>
      </c>
      <c r="Q22" s="339">
        <v>5.79</v>
      </c>
      <c r="R22" s="339">
        <v>5.92</v>
      </c>
      <c r="S22" s="339">
        <v>7.2</v>
      </c>
      <c r="T22" s="339">
        <v>5.92</v>
      </c>
      <c r="U22" s="339">
        <v>10.11</v>
      </c>
      <c r="V22" s="339">
        <v>6.1</v>
      </c>
      <c r="W22" s="339">
        <v>6.03</v>
      </c>
      <c r="X22" s="339">
        <v>6.13</v>
      </c>
      <c r="Y22" s="339">
        <v>11.61</v>
      </c>
      <c r="Z22" s="339">
        <v>6.21</v>
      </c>
      <c r="AA22" s="339">
        <v>6.16</v>
      </c>
      <c r="AB22" s="339">
        <v>6.08</v>
      </c>
      <c r="AC22" s="339">
        <v>5.87</v>
      </c>
      <c r="AD22" s="339">
        <v>6.26</v>
      </c>
      <c r="AE22" s="339">
        <v>6.03</v>
      </c>
      <c r="AF22" s="339">
        <v>6.21</v>
      </c>
      <c r="AG22" s="298">
        <v>5.61</v>
      </c>
    </row>
    <row r="23" spans="2:33" x14ac:dyDescent="0.2">
      <c r="B23" s="323">
        <v>0.25</v>
      </c>
      <c r="C23" s="339">
        <v>5.53</v>
      </c>
      <c r="D23" s="339">
        <v>5.61</v>
      </c>
      <c r="E23" s="339">
        <v>5.58</v>
      </c>
      <c r="F23" s="339">
        <v>5.5</v>
      </c>
      <c r="G23" s="339">
        <v>5.5</v>
      </c>
      <c r="H23" s="339">
        <v>5.58</v>
      </c>
      <c r="I23" s="339">
        <v>5.55</v>
      </c>
      <c r="J23" s="339">
        <v>5.55</v>
      </c>
      <c r="K23" s="339">
        <v>5.74</v>
      </c>
      <c r="L23" s="339">
        <v>5.87</v>
      </c>
      <c r="M23" s="339">
        <v>5.84</v>
      </c>
      <c r="N23" s="339">
        <v>5.79</v>
      </c>
      <c r="O23" s="339">
        <v>5.61</v>
      </c>
      <c r="P23" s="339">
        <v>5.92</v>
      </c>
      <c r="Q23" s="339">
        <v>5.9</v>
      </c>
      <c r="R23" s="339">
        <v>5.97</v>
      </c>
      <c r="S23" s="339">
        <v>6.94</v>
      </c>
      <c r="T23" s="339">
        <v>5.95</v>
      </c>
      <c r="U23" s="339">
        <v>6.97</v>
      </c>
      <c r="V23" s="339">
        <v>6.08</v>
      </c>
      <c r="W23" s="339">
        <v>6.1</v>
      </c>
      <c r="X23" s="339">
        <v>6.42</v>
      </c>
      <c r="Y23" s="339">
        <v>46.27</v>
      </c>
      <c r="Z23" s="339">
        <v>6.26</v>
      </c>
      <c r="AA23" s="339">
        <v>6.26</v>
      </c>
      <c r="AB23" s="339">
        <v>6.03</v>
      </c>
      <c r="AC23" s="339">
        <v>6.18</v>
      </c>
      <c r="AD23" s="339">
        <v>6.18</v>
      </c>
      <c r="AE23" s="339">
        <v>6.08</v>
      </c>
      <c r="AF23" s="339">
        <v>6.26</v>
      </c>
      <c r="AG23" s="298">
        <v>5.9</v>
      </c>
    </row>
    <row r="24" spans="2:33" x14ac:dyDescent="0.2">
      <c r="B24" s="323">
        <v>0.29166666666666669</v>
      </c>
      <c r="C24" s="339">
        <v>5.76</v>
      </c>
      <c r="D24" s="339">
        <v>5.58</v>
      </c>
      <c r="E24" s="339">
        <v>5.48</v>
      </c>
      <c r="F24" s="339">
        <v>5.4</v>
      </c>
      <c r="G24" s="339">
        <v>5.55</v>
      </c>
      <c r="H24" s="339">
        <v>5.61</v>
      </c>
      <c r="I24" s="339">
        <v>5.74</v>
      </c>
      <c r="J24" s="339">
        <v>5.69</v>
      </c>
      <c r="K24" s="339">
        <v>5.69</v>
      </c>
      <c r="L24" s="339">
        <v>5.71</v>
      </c>
      <c r="M24" s="339">
        <v>5.79</v>
      </c>
      <c r="N24" s="339">
        <v>5.87</v>
      </c>
      <c r="O24" s="339">
        <v>5.66</v>
      </c>
      <c r="P24" s="339">
        <v>6.03</v>
      </c>
      <c r="Q24" s="339">
        <v>6.03</v>
      </c>
      <c r="R24" s="339">
        <v>5.97</v>
      </c>
      <c r="S24" s="339">
        <v>6.31</v>
      </c>
      <c r="T24" s="339">
        <v>6</v>
      </c>
      <c r="U24" s="339">
        <v>6.42</v>
      </c>
      <c r="V24" s="339">
        <v>6.05</v>
      </c>
      <c r="W24" s="339">
        <v>6.21</v>
      </c>
      <c r="X24" s="339">
        <v>7.18</v>
      </c>
      <c r="Y24" s="339">
        <v>10.77</v>
      </c>
      <c r="Z24" s="339">
        <v>6.29</v>
      </c>
      <c r="AA24" s="339">
        <v>6.52</v>
      </c>
      <c r="AB24" s="339">
        <v>6</v>
      </c>
      <c r="AC24" s="339">
        <v>6.21</v>
      </c>
      <c r="AD24" s="339">
        <v>6.29</v>
      </c>
      <c r="AE24" s="339">
        <v>6.16</v>
      </c>
      <c r="AF24" s="339">
        <v>6.21</v>
      </c>
      <c r="AG24" s="298">
        <v>7.99</v>
      </c>
    </row>
    <row r="25" spans="2:33" x14ac:dyDescent="0.2">
      <c r="B25" s="323">
        <v>0.33333333333333331</v>
      </c>
      <c r="C25" s="339">
        <v>5.55</v>
      </c>
      <c r="D25" s="339">
        <v>5.53</v>
      </c>
      <c r="E25" s="339">
        <v>5.58</v>
      </c>
      <c r="F25" s="339">
        <v>5.63</v>
      </c>
      <c r="G25" s="339">
        <v>5.63</v>
      </c>
      <c r="H25" s="339">
        <v>5.53</v>
      </c>
      <c r="I25" s="339">
        <v>5.5</v>
      </c>
      <c r="J25" s="339">
        <v>5.58</v>
      </c>
      <c r="K25" s="339">
        <v>5.76</v>
      </c>
      <c r="L25" s="339">
        <v>5.79</v>
      </c>
      <c r="M25" s="339">
        <v>5.66</v>
      </c>
      <c r="N25" s="339">
        <v>5.74</v>
      </c>
      <c r="O25" s="339">
        <v>5.71</v>
      </c>
      <c r="P25" s="339">
        <v>5.92</v>
      </c>
      <c r="Q25" s="339">
        <v>6.03</v>
      </c>
      <c r="R25" s="339">
        <v>5.95</v>
      </c>
      <c r="S25" s="339">
        <v>6.08</v>
      </c>
      <c r="T25" s="339">
        <v>6.1</v>
      </c>
      <c r="U25" s="339">
        <v>6.34</v>
      </c>
      <c r="V25" s="339">
        <v>5.95</v>
      </c>
      <c r="W25" s="339">
        <v>6.26</v>
      </c>
      <c r="X25" s="339">
        <v>13.15</v>
      </c>
      <c r="Y25" s="339">
        <v>7.41</v>
      </c>
      <c r="Z25" s="339">
        <v>6.18</v>
      </c>
      <c r="AA25" s="339" t="s">
        <v>349</v>
      </c>
      <c r="AB25" s="339">
        <v>5.95</v>
      </c>
      <c r="AC25" s="339">
        <v>6.26</v>
      </c>
      <c r="AD25" s="339">
        <v>6.16</v>
      </c>
      <c r="AE25" s="339">
        <v>6.03</v>
      </c>
      <c r="AF25" s="339">
        <v>6.34</v>
      </c>
      <c r="AG25" s="298">
        <v>7.89</v>
      </c>
    </row>
    <row r="26" spans="2:33" x14ac:dyDescent="0.2">
      <c r="B26" s="323">
        <v>0.375</v>
      </c>
      <c r="C26" s="339">
        <v>5.55</v>
      </c>
      <c r="D26" s="339">
        <v>5.55</v>
      </c>
      <c r="E26" s="339">
        <v>5.66</v>
      </c>
      <c r="F26" s="339">
        <v>5.71</v>
      </c>
      <c r="G26" s="339">
        <v>6.37</v>
      </c>
      <c r="H26" s="339">
        <v>5.5</v>
      </c>
      <c r="I26" s="339">
        <v>5.71</v>
      </c>
      <c r="J26" s="339">
        <v>5.74</v>
      </c>
      <c r="K26" s="339">
        <v>5.76</v>
      </c>
      <c r="L26" s="339">
        <v>5.69</v>
      </c>
      <c r="M26" s="339">
        <v>5.82</v>
      </c>
      <c r="N26" s="339">
        <v>5.69</v>
      </c>
      <c r="O26" s="339">
        <v>5.61</v>
      </c>
      <c r="P26" s="339">
        <v>5.92</v>
      </c>
      <c r="Q26" s="339">
        <v>5.84</v>
      </c>
      <c r="R26" s="339">
        <v>6.31</v>
      </c>
      <c r="S26" s="339">
        <v>6.26</v>
      </c>
      <c r="T26" s="339">
        <v>6.05</v>
      </c>
      <c r="U26" s="339">
        <v>6.1</v>
      </c>
      <c r="V26" s="339">
        <v>6.08</v>
      </c>
      <c r="W26" s="339">
        <v>5.97</v>
      </c>
      <c r="X26" s="339">
        <v>14.96</v>
      </c>
      <c r="Y26" s="339">
        <v>6.94</v>
      </c>
      <c r="Z26" s="339">
        <v>6.18</v>
      </c>
      <c r="AA26" s="339" t="s">
        <v>370</v>
      </c>
      <c r="AB26" s="339">
        <v>6.08</v>
      </c>
      <c r="AC26" s="339">
        <v>6.16</v>
      </c>
      <c r="AD26" s="339">
        <v>6.05</v>
      </c>
      <c r="AE26" s="339">
        <v>6.16</v>
      </c>
      <c r="AF26" s="339">
        <v>6.37</v>
      </c>
      <c r="AG26" s="298">
        <v>6.34</v>
      </c>
    </row>
    <row r="27" spans="2:33" x14ac:dyDescent="0.2">
      <c r="B27" s="323">
        <v>0.41666666666666669</v>
      </c>
      <c r="C27" s="339">
        <v>5.5</v>
      </c>
      <c r="D27" s="339">
        <v>5.61</v>
      </c>
      <c r="E27" s="339">
        <v>5.63</v>
      </c>
      <c r="F27" s="339">
        <v>5.66</v>
      </c>
      <c r="G27" s="339">
        <v>18.73</v>
      </c>
      <c r="H27" s="339">
        <v>5.71</v>
      </c>
      <c r="I27" s="339">
        <v>5.71</v>
      </c>
      <c r="J27" s="339">
        <v>5.63</v>
      </c>
      <c r="K27" s="339">
        <v>5.92</v>
      </c>
      <c r="L27" s="339">
        <v>5.9</v>
      </c>
      <c r="M27" s="339">
        <v>5.82</v>
      </c>
      <c r="N27" s="339">
        <v>5.71</v>
      </c>
      <c r="O27" s="339">
        <v>5.92</v>
      </c>
      <c r="P27" s="339">
        <v>5.9</v>
      </c>
      <c r="Q27" s="339">
        <v>6</v>
      </c>
      <c r="R27" s="339">
        <v>6.13</v>
      </c>
      <c r="S27" s="339">
        <v>6.29</v>
      </c>
      <c r="T27" s="339">
        <v>5.97</v>
      </c>
      <c r="U27" s="339">
        <v>6.24</v>
      </c>
      <c r="V27" s="339">
        <v>6.16</v>
      </c>
      <c r="W27" s="339">
        <v>6.18</v>
      </c>
      <c r="X27" s="339">
        <v>7.41</v>
      </c>
      <c r="Y27" s="339">
        <v>6.6</v>
      </c>
      <c r="Z27" s="339">
        <v>6.24</v>
      </c>
      <c r="AA27" s="339" t="s">
        <v>370</v>
      </c>
      <c r="AB27" s="339">
        <v>6.21</v>
      </c>
      <c r="AC27" s="339">
        <v>6.21</v>
      </c>
      <c r="AD27" s="339">
        <v>6.13</v>
      </c>
      <c r="AE27" s="339">
        <v>6.08</v>
      </c>
      <c r="AF27" s="339">
        <v>6.37</v>
      </c>
      <c r="AG27" s="298">
        <v>5.97</v>
      </c>
    </row>
    <row r="28" spans="2:33" x14ac:dyDescent="0.2">
      <c r="B28" s="323">
        <v>0.45833333333333331</v>
      </c>
      <c r="C28" s="339">
        <v>5.58</v>
      </c>
      <c r="D28" s="339">
        <v>5.69</v>
      </c>
      <c r="E28" s="339">
        <v>5.69</v>
      </c>
      <c r="F28" s="339">
        <v>5.69</v>
      </c>
      <c r="G28" s="339">
        <v>9.09</v>
      </c>
      <c r="H28" s="339">
        <v>5.82</v>
      </c>
      <c r="I28" s="339">
        <v>5.63</v>
      </c>
      <c r="J28" s="339">
        <v>5.79</v>
      </c>
      <c r="K28" s="339">
        <v>5.84</v>
      </c>
      <c r="L28" s="339">
        <v>5.84</v>
      </c>
      <c r="M28" s="339">
        <v>5.79</v>
      </c>
      <c r="N28" s="339">
        <v>5.82</v>
      </c>
      <c r="O28" s="339">
        <v>5.87</v>
      </c>
      <c r="P28" s="339">
        <v>5.87</v>
      </c>
      <c r="Q28" s="339">
        <v>6.13</v>
      </c>
      <c r="R28" s="339">
        <v>6.24</v>
      </c>
      <c r="S28" s="339">
        <v>6.55</v>
      </c>
      <c r="T28" s="339">
        <v>6.13</v>
      </c>
      <c r="U28" s="339">
        <v>6.18</v>
      </c>
      <c r="V28" s="339">
        <v>6.13</v>
      </c>
      <c r="W28" s="339">
        <v>6.05</v>
      </c>
      <c r="X28" s="339">
        <v>7.02</v>
      </c>
      <c r="Y28" s="339">
        <v>6.47</v>
      </c>
      <c r="Z28" s="339">
        <v>6.18</v>
      </c>
      <c r="AA28" s="339" t="s">
        <v>370</v>
      </c>
      <c r="AB28" s="339">
        <v>6.1</v>
      </c>
      <c r="AC28" s="339">
        <v>6.13</v>
      </c>
      <c r="AD28" s="339">
        <v>6.18</v>
      </c>
      <c r="AE28" s="339">
        <v>6.16</v>
      </c>
      <c r="AF28" s="339">
        <v>6.18</v>
      </c>
      <c r="AG28" s="298">
        <v>5.79</v>
      </c>
    </row>
    <row r="29" spans="2:33" x14ac:dyDescent="0.2">
      <c r="B29" s="323">
        <v>0.5</v>
      </c>
      <c r="C29" s="339">
        <v>5.66</v>
      </c>
      <c r="D29" s="339">
        <v>5.69</v>
      </c>
      <c r="E29" s="339">
        <v>5.58</v>
      </c>
      <c r="F29" s="339">
        <v>5.48</v>
      </c>
      <c r="G29" s="339">
        <v>5.95</v>
      </c>
      <c r="H29" s="339">
        <v>5.92</v>
      </c>
      <c r="I29" s="339">
        <v>5.61</v>
      </c>
      <c r="J29" s="339">
        <v>5.66</v>
      </c>
      <c r="K29" s="339">
        <v>5.82</v>
      </c>
      <c r="L29" s="339">
        <v>5.79</v>
      </c>
      <c r="M29" s="339">
        <v>5.82</v>
      </c>
      <c r="N29" s="339">
        <v>5.95</v>
      </c>
      <c r="O29" s="339">
        <v>5.76</v>
      </c>
      <c r="P29" s="339">
        <v>6.03</v>
      </c>
      <c r="Q29" s="339">
        <v>6.08</v>
      </c>
      <c r="R29" s="339">
        <v>6.18</v>
      </c>
      <c r="S29" s="339">
        <v>6.18</v>
      </c>
      <c r="T29" s="339">
        <v>6.1</v>
      </c>
      <c r="U29" s="339">
        <v>6.24</v>
      </c>
      <c r="V29" s="339">
        <v>6.26</v>
      </c>
      <c r="W29" s="339">
        <v>6.1</v>
      </c>
      <c r="X29" s="339">
        <v>6.5</v>
      </c>
      <c r="Y29" s="339">
        <v>6.42</v>
      </c>
      <c r="Z29" s="339">
        <v>6.26</v>
      </c>
      <c r="AA29" s="339" t="s">
        <v>369</v>
      </c>
      <c r="AB29" s="339">
        <v>6.1</v>
      </c>
      <c r="AC29" s="339">
        <v>6.24</v>
      </c>
      <c r="AD29" s="339">
        <v>6.26</v>
      </c>
      <c r="AE29" s="339">
        <v>6.13</v>
      </c>
      <c r="AF29" s="339">
        <v>6.24</v>
      </c>
      <c r="AG29" s="298">
        <v>5.53</v>
      </c>
    </row>
    <row r="30" spans="2:33" x14ac:dyDescent="0.2">
      <c r="B30" s="323">
        <v>0.54166666666666663</v>
      </c>
      <c r="C30" s="339">
        <v>5.5</v>
      </c>
      <c r="D30" s="339">
        <v>5.53</v>
      </c>
      <c r="E30" s="339">
        <v>5.66</v>
      </c>
      <c r="F30" s="339">
        <v>5.58</v>
      </c>
      <c r="G30" s="339">
        <v>5.87</v>
      </c>
      <c r="H30" s="339">
        <v>5.71</v>
      </c>
      <c r="I30" s="339">
        <v>5.63</v>
      </c>
      <c r="J30" s="339">
        <v>5.74</v>
      </c>
      <c r="K30" s="339">
        <v>5.97</v>
      </c>
      <c r="L30" s="339">
        <v>5.84</v>
      </c>
      <c r="M30" s="339">
        <v>5.74</v>
      </c>
      <c r="N30" s="339">
        <v>5.74</v>
      </c>
      <c r="O30" s="339">
        <v>5.53</v>
      </c>
      <c r="P30" s="339">
        <v>5.92</v>
      </c>
      <c r="Q30" s="339">
        <v>6.13</v>
      </c>
      <c r="R30" s="339">
        <v>6.18</v>
      </c>
      <c r="S30" s="339">
        <v>6.16</v>
      </c>
      <c r="T30" s="339">
        <v>6.16</v>
      </c>
      <c r="U30" s="339">
        <v>6.18</v>
      </c>
      <c r="V30" s="339">
        <v>6.1</v>
      </c>
      <c r="W30" s="339">
        <v>6.08</v>
      </c>
      <c r="X30" s="339">
        <v>6.45</v>
      </c>
      <c r="Y30" s="339">
        <v>6.42</v>
      </c>
      <c r="Z30" s="339">
        <v>6.29</v>
      </c>
      <c r="AA30" s="339" t="s">
        <v>369</v>
      </c>
      <c r="AB30" s="339">
        <v>6.08</v>
      </c>
      <c r="AC30" s="339">
        <v>6.34</v>
      </c>
      <c r="AD30" s="339">
        <v>6.21</v>
      </c>
      <c r="AE30" s="339">
        <v>6.16</v>
      </c>
      <c r="AF30" s="339">
        <v>6.13</v>
      </c>
      <c r="AG30" s="298">
        <v>5.69</v>
      </c>
    </row>
    <row r="31" spans="2:33" x14ac:dyDescent="0.2">
      <c r="B31" s="323">
        <v>0.58333333333333337</v>
      </c>
      <c r="C31" s="339">
        <v>5.63</v>
      </c>
      <c r="D31" s="339">
        <v>5.61</v>
      </c>
      <c r="E31" s="339">
        <v>5.58</v>
      </c>
      <c r="F31" s="339">
        <v>5.71</v>
      </c>
      <c r="G31" s="339">
        <v>5.69</v>
      </c>
      <c r="H31" s="339">
        <v>5.66</v>
      </c>
      <c r="I31" s="339">
        <v>5.79</v>
      </c>
      <c r="J31" s="339">
        <v>5.79</v>
      </c>
      <c r="K31" s="339">
        <v>5.97</v>
      </c>
      <c r="L31" s="339">
        <v>5.9</v>
      </c>
      <c r="M31" s="339">
        <v>5.71</v>
      </c>
      <c r="N31" s="339">
        <v>5.82</v>
      </c>
      <c r="O31" s="339">
        <v>5.66</v>
      </c>
      <c r="P31" s="339">
        <v>6</v>
      </c>
      <c r="Q31" s="339">
        <v>6.18</v>
      </c>
      <c r="R31" s="339">
        <v>6.13</v>
      </c>
      <c r="S31" s="339">
        <v>6.26</v>
      </c>
      <c r="T31" s="339">
        <v>5.84</v>
      </c>
      <c r="U31" s="339">
        <v>6.03</v>
      </c>
      <c r="V31" s="339">
        <v>5.92</v>
      </c>
      <c r="W31" s="339">
        <v>6.08</v>
      </c>
      <c r="X31" s="339">
        <v>6.29</v>
      </c>
      <c r="Y31" s="339">
        <v>6.21</v>
      </c>
      <c r="Z31" s="339">
        <v>6.18</v>
      </c>
      <c r="AA31" s="339" t="s">
        <v>369</v>
      </c>
      <c r="AB31" s="339">
        <v>6.21</v>
      </c>
      <c r="AC31" s="339">
        <v>6.05</v>
      </c>
      <c r="AD31" s="339">
        <v>6.16</v>
      </c>
      <c r="AE31" s="339">
        <v>6.1</v>
      </c>
      <c r="AF31" s="339">
        <v>6.16</v>
      </c>
      <c r="AG31" s="298">
        <v>5.58</v>
      </c>
    </row>
    <row r="32" spans="2:33" x14ac:dyDescent="0.2">
      <c r="B32" s="323">
        <v>0.625</v>
      </c>
      <c r="C32" s="339">
        <v>5.71</v>
      </c>
      <c r="D32" s="339">
        <v>5.66</v>
      </c>
      <c r="E32" s="339">
        <v>5.61</v>
      </c>
      <c r="F32" s="339">
        <v>5.61</v>
      </c>
      <c r="G32" s="339">
        <v>5.74</v>
      </c>
      <c r="H32" s="339">
        <v>5.58</v>
      </c>
      <c r="I32" s="339">
        <v>5.82</v>
      </c>
      <c r="J32" s="339">
        <v>5.79</v>
      </c>
      <c r="K32" s="339">
        <v>5.97</v>
      </c>
      <c r="L32" s="339">
        <v>5.71</v>
      </c>
      <c r="M32" s="339">
        <v>5.79</v>
      </c>
      <c r="N32" s="339">
        <v>5.74</v>
      </c>
      <c r="O32" s="339">
        <v>5.63</v>
      </c>
      <c r="P32" s="339">
        <v>5.82</v>
      </c>
      <c r="Q32" s="339">
        <v>6.18</v>
      </c>
      <c r="R32" s="339">
        <v>6.08</v>
      </c>
      <c r="S32" s="339">
        <v>6.08</v>
      </c>
      <c r="T32" s="339">
        <v>6.05</v>
      </c>
      <c r="U32" s="339">
        <v>6.05</v>
      </c>
      <c r="V32" s="339">
        <v>6.08</v>
      </c>
      <c r="W32" s="339">
        <v>6.13</v>
      </c>
      <c r="X32" s="339">
        <v>6.24</v>
      </c>
      <c r="Y32" s="339">
        <v>6.21</v>
      </c>
      <c r="Z32" s="339">
        <v>6.39</v>
      </c>
      <c r="AA32" s="339" t="s">
        <v>369</v>
      </c>
      <c r="AB32" s="339">
        <v>6.18</v>
      </c>
      <c r="AC32" s="339">
        <v>6.18</v>
      </c>
      <c r="AD32" s="339">
        <v>6.31</v>
      </c>
      <c r="AE32" s="339">
        <v>6.13</v>
      </c>
      <c r="AF32" s="339">
        <v>6.26</v>
      </c>
      <c r="AG32" s="298">
        <v>5.71</v>
      </c>
    </row>
    <row r="33" spans="2:33" x14ac:dyDescent="0.2">
      <c r="B33" s="323">
        <v>0.66666666666666663</v>
      </c>
      <c r="C33" s="339">
        <v>5.63</v>
      </c>
      <c r="D33" s="339">
        <v>5.69</v>
      </c>
      <c r="E33" s="339">
        <v>5.5</v>
      </c>
      <c r="F33" s="339">
        <v>5.55</v>
      </c>
      <c r="G33" s="339">
        <v>5.66</v>
      </c>
      <c r="H33" s="339">
        <v>5.63</v>
      </c>
      <c r="I33" s="339">
        <v>5.79</v>
      </c>
      <c r="J33" s="339">
        <v>5.71</v>
      </c>
      <c r="K33" s="339">
        <v>5.87</v>
      </c>
      <c r="L33" s="339">
        <v>5.74</v>
      </c>
      <c r="M33" s="339">
        <v>5.71</v>
      </c>
      <c r="N33" s="339">
        <v>5.76</v>
      </c>
      <c r="O33" s="339">
        <v>5.82</v>
      </c>
      <c r="P33" s="339">
        <v>6.05</v>
      </c>
      <c r="Q33" s="339">
        <v>6.34</v>
      </c>
      <c r="R33" s="339">
        <v>6.13</v>
      </c>
      <c r="S33" s="339">
        <v>6.1</v>
      </c>
      <c r="T33" s="339">
        <v>6.21</v>
      </c>
      <c r="U33" s="339">
        <v>5.97</v>
      </c>
      <c r="V33" s="339">
        <v>5.97</v>
      </c>
      <c r="W33" s="339">
        <v>6.05</v>
      </c>
      <c r="X33" s="339">
        <v>6.34</v>
      </c>
      <c r="Y33" s="339">
        <v>6.21</v>
      </c>
      <c r="Z33" s="339">
        <v>6.34</v>
      </c>
      <c r="AA33" s="339" t="s">
        <v>369</v>
      </c>
      <c r="AB33" s="339" t="s">
        <v>349</v>
      </c>
      <c r="AC33" s="339">
        <v>6.18</v>
      </c>
      <c r="AD33" s="339">
        <v>6.29</v>
      </c>
      <c r="AE33" s="339">
        <v>6.05</v>
      </c>
      <c r="AF33" s="339">
        <v>6.29</v>
      </c>
      <c r="AG33" s="298">
        <v>5.45</v>
      </c>
    </row>
    <row r="34" spans="2:33" x14ac:dyDescent="0.2">
      <c r="B34" s="323">
        <v>0.70833333333333337</v>
      </c>
      <c r="C34" s="339">
        <v>5.53</v>
      </c>
      <c r="D34" s="339">
        <v>5.61</v>
      </c>
      <c r="E34" s="339">
        <v>5.63</v>
      </c>
      <c r="F34" s="339">
        <v>5.58</v>
      </c>
      <c r="G34" s="339">
        <v>5.69</v>
      </c>
      <c r="H34" s="339">
        <v>5.66</v>
      </c>
      <c r="I34" s="339">
        <v>5.61</v>
      </c>
      <c r="J34" s="339">
        <v>5.76</v>
      </c>
      <c r="K34" s="339">
        <v>5.82</v>
      </c>
      <c r="L34" s="339">
        <v>6.03</v>
      </c>
      <c r="M34" s="339">
        <v>5.82</v>
      </c>
      <c r="N34" s="339">
        <v>5.9</v>
      </c>
      <c r="O34" s="339">
        <v>5.92</v>
      </c>
      <c r="P34" s="339">
        <v>5.92</v>
      </c>
      <c r="Q34" s="339">
        <v>6.13</v>
      </c>
      <c r="R34" s="339">
        <v>6.03</v>
      </c>
      <c r="S34" s="339">
        <v>6.08</v>
      </c>
      <c r="T34" s="339">
        <v>5.87</v>
      </c>
      <c r="U34" s="339">
        <v>5.97</v>
      </c>
      <c r="V34" s="339">
        <v>6.1</v>
      </c>
      <c r="W34" s="339">
        <v>6.08</v>
      </c>
      <c r="X34" s="339">
        <v>6.42</v>
      </c>
      <c r="Y34" s="339">
        <v>6.29</v>
      </c>
      <c r="Z34" s="339">
        <v>6.29</v>
      </c>
      <c r="AA34" s="339" t="s">
        <v>369</v>
      </c>
      <c r="AB34" s="339">
        <v>6.1</v>
      </c>
      <c r="AC34" s="339">
        <v>6.21</v>
      </c>
      <c r="AD34" s="339">
        <v>6.34</v>
      </c>
      <c r="AE34" s="339">
        <v>6.13</v>
      </c>
      <c r="AF34" s="339">
        <v>6.18</v>
      </c>
      <c r="AG34" s="298">
        <v>5.53</v>
      </c>
    </row>
    <row r="35" spans="2:33" x14ac:dyDescent="0.2">
      <c r="B35" s="323">
        <v>0.75</v>
      </c>
      <c r="C35" s="339">
        <v>5.55</v>
      </c>
      <c r="D35" s="339">
        <v>5.63</v>
      </c>
      <c r="E35" s="339">
        <v>5.55</v>
      </c>
      <c r="F35" s="339">
        <v>5.63</v>
      </c>
      <c r="G35" s="339">
        <v>5.55</v>
      </c>
      <c r="H35" s="339">
        <v>5.53</v>
      </c>
      <c r="I35" s="339">
        <v>5.74</v>
      </c>
      <c r="J35" s="339">
        <v>5.71</v>
      </c>
      <c r="K35" s="339">
        <v>5.9</v>
      </c>
      <c r="L35" s="339">
        <v>5.76</v>
      </c>
      <c r="M35" s="339">
        <v>5.76</v>
      </c>
      <c r="N35" s="339">
        <v>5.71</v>
      </c>
      <c r="O35" s="339">
        <v>5.87</v>
      </c>
      <c r="P35" s="339">
        <v>5.97</v>
      </c>
      <c r="Q35" s="339">
        <v>6.13</v>
      </c>
      <c r="R35" s="339">
        <v>6.03</v>
      </c>
      <c r="S35" s="339">
        <v>5.97</v>
      </c>
      <c r="T35" s="339">
        <v>5.92</v>
      </c>
      <c r="U35" s="339">
        <v>5.92</v>
      </c>
      <c r="V35" s="339">
        <v>6.08</v>
      </c>
      <c r="W35" s="339">
        <v>6.16</v>
      </c>
      <c r="X35" s="339">
        <v>6.13</v>
      </c>
      <c r="Y35" s="339">
        <v>6.26</v>
      </c>
      <c r="Z35" s="339">
        <v>6.16</v>
      </c>
      <c r="AA35" s="339" t="s">
        <v>369</v>
      </c>
      <c r="AB35" s="339">
        <v>6.1</v>
      </c>
      <c r="AC35" s="339">
        <v>6.08</v>
      </c>
      <c r="AD35" s="339">
        <v>6.18</v>
      </c>
      <c r="AE35" s="339">
        <v>6.16</v>
      </c>
      <c r="AF35" s="339">
        <v>6.21</v>
      </c>
      <c r="AG35" s="298">
        <v>5.69</v>
      </c>
    </row>
    <row r="36" spans="2:33" x14ac:dyDescent="0.2">
      <c r="B36" s="323">
        <v>0.79166666666666663</v>
      </c>
      <c r="C36" s="339">
        <v>5.55</v>
      </c>
      <c r="D36" s="339">
        <v>5.45</v>
      </c>
      <c r="E36" s="339">
        <v>5.61</v>
      </c>
      <c r="F36" s="339">
        <v>5.55</v>
      </c>
      <c r="G36" s="339">
        <v>5.42</v>
      </c>
      <c r="H36" s="339">
        <v>5.55</v>
      </c>
      <c r="I36" s="339">
        <v>5.66</v>
      </c>
      <c r="J36" s="339">
        <v>5.63</v>
      </c>
      <c r="K36" s="339">
        <v>5.84</v>
      </c>
      <c r="L36" s="339">
        <v>5.76</v>
      </c>
      <c r="M36" s="339">
        <v>5.69</v>
      </c>
      <c r="N36" s="339">
        <v>5.71</v>
      </c>
      <c r="O36" s="339">
        <v>5.82</v>
      </c>
      <c r="P36" s="339">
        <v>5.84</v>
      </c>
      <c r="Q36" s="339">
        <v>6.03</v>
      </c>
      <c r="R36" s="339">
        <v>5.87</v>
      </c>
      <c r="S36" s="339">
        <v>6.1</v>
      </c>
      <c r="T36" s="339">
        <v>6.03</v>
      </c>
      <c r="U36" s="339">
        <v>5.9</v>
      </c>
      <c r="V36" s="339">
        <v>5.76</v>
      </c>
      <c r="W36" s="339">
        <v>6.08</v>
      </c>
      <c r="X36" s="339">
        <v>6.34</v>
      </c>
      <c r="Y36" s="339">
        <v>6.18</v>
      </c>
      <c r="Z36" s="339">
        <v>6.47</v>
      </c>
      <c r="AA36" s="339" t="s">
        <v>369</v>
      </c>
      <c r="AB36" s="339">
        <v>6.03</v>
      </c>
      <c r="AC36" s="339">
        <v>6.26</v>
      </c>
      <c r="AD36" s="339">
        <v>6.13</v>
      </c>
      <c r="AE36" s="339">
        <v>6.1</v>
      </c>
      <c r="AF36" s="339">
        <v>6.13</v>
      </c>
      <c r="AG36" s="298">
        <v>5.4</v>
      </c>
    </row>
    <row r="37" spans="2:33" x14ac:dyDescent="0.2">
      <c r="B37" s="323">
        <v>0.83333333333333337</v>
      </c>
      <c r="C37" s="339">
        <v>5.5</v>
      </c>
      <c r="D37" s="339">
        <v>5.45</v>
      </c>
      <c r="E37" s="339">
        <v>5.53</v>
      </c>
      <c r="F37" s="339">
        <v>5.61</v>
      </c>
      <c r="G37" s="339">
        <v>5.63</v>
      </c>
      <c r="H37" s="339">
        <v>5.66</v>
      </c>
      <c r="I37" s="339">
        <v>5.87</v>
      </c>
      <c r="J37" s="339">
        <v>5.69</v>
      </c>
      <c r="K37" s="339">
        <v>5.74</v>
      </c>
      <c r="L37" s="339">
        <v>5.76</v>
      </c>
      <c r="M37" s="339">
        <v>5.76</v>
      </c>
      <c r="N37" s="339">
        <v>5.79</v>
      </c>
      <c r="O37" s="339">
        <v>5.74</v>
      </c>
      <c r="P37" s="339">
        <v>5.92</v>
      </c>
      <c r="Q37" s="339">
        <v>5.95</v>
      </c>
      <c r="R37" s="339">
        <v>5.79</v>
      </c>
      <c r="S37" s="339">
        <v>6.03</v>
      </c>
      <c r="T37" s="339">
        <v>6.1</v>
      </c>
      <c r="U37" s="339">
        <v>5.82</v>
      </c>
      <c r="V37" s="339">
        <v>6</v>
      </c>
      <c r="W37" s="339">
        <v>6</v>
      </c>
      <c r="X37" s="339">
        <v>6.13</v>
      </c>
      <c r="Y37" s="339">
        <v>6.05</v>
      </c>
      <c r="Z37" s="339">
        <v>6.24</v>
      </c>
      <c r="AA37" s="339" t="s">
        <v>369</v>
      </c>
      <c r="AB37" s="339">
        <v>6.08</v>
      </c>
      <c r="AC37" s="339">
        <v>6.1</v>
      </c>
      <c r="AD37" s="339">
        <v>6.05</v>
      </c>
      <c r="AE37" s="339">
        <v>6.05</v>
      </c>
      <c r="AF37" s="339">
        <v>6.16</v>
      </c>
      <c r="AG37" s="298">
        <v>5.48</v>
      </c>
    </row>
    <row r="38" spans="2:33" x14ac:dyDescent="0.2">
      <c r="B38" s="323">
        <v>0.875</v>
      </c>
      <c r="C38" s="339">
        <v>5.61</v>
      </c>
      <c r="D38" s="339">
        <v>5.55</v>
      </c>
      <c r="E38" s="339">
        <v>5.58</v>
      </c>
      <c r="F38" s="339">
        <v>5.4</v>
      </c>
      <c r="G38" s="339">
        <v>5.71</v>
      </c>
      <c r="H38" s="339">
        <v>5.66</v>
      </c>
      <c r="I38" s="339">
        <v>5.66</v>
      </c>
      <c r="J38" s="339">
        <v>5.63</v>
      </c>
      <c r="K38" s="339">
        <v>5.82</v>
      </c>
      <c r="L38" s="339">
        <v>5.71</v>
      </c>
      <c r="M38" s="339">
        <v>5.66</v>
      </c>
      <c r="N38" s="339">
        <v>5.76</v>
      </c>
      <c r="O38" s="339">
        <v>5.92</v>
      </c>
      <c r="P38" s="339">
        <v>6.03</v>
      </c>
      <c r="Q38" s="339">
        <v>5.97</v>
      </c>
      <c r="R38" s="339">
        <v>5.92</v>
      </c>
      <c r="S38" s="339">
        <v>6</v>
      </c>
      <c r="T38" s="339">
        <v>5.97</v>
      </c>
      <c r="U38" s="339">
        <v>5.95</v>
      </c>
      <c r="V38" s="339">
        <v>6</v>
      </c>
      <c r="W38" s="339">
        <v>6.05</v>
      </c>
      <c r="X38" s="339">
        <v>6.1</v>
      </c>
      <c r="Y38" s="339">
        <v>6.05</v>
      </c>
      <c r="Z38" s="339">
        <v>6.1</v>
      </c>
      <c r="AA38" s="339" t="s">
        <v>369</v>
      </c>
      <c r="AB38" s="339">
        <v>6.21</v>
      </c>
      <c r="AC38" s="339">
        <v>6.1</v>
      </c>
      <c r="AD38" s="339">
        <v>6.1</v>
      </c>
      <c r="AE38" s="339">
        <v>6.13</v>
      </c>
      <c r="AF38" s="339">
        <v>6.03</v>
      </c>
      <c r="AG38" s="298">
        <v>5.76</v>
      </c>
    </row>
    <row r="39" spans="2:33" x14ac:dyDescent="0.2">
      <c r="B39" s="323">
        <v>0.91666666666666663</v>
      </c>
      <c r="C39" s="339">
        <v>5.76</v>
      </c>
      <c r="D39" s="339">
        <v>5.5</v>
      </c>
      <c r="E39" s="339">
        <v>5.53</v>
      </c>
      <c r="F39" s="339">
        <v>5.45</v>
      </c>
      <c r="G39" s="339">
        <v>5.55</v>
      </c>
      <c r="H39" s="339">
        <v>5.69</v>
      </c>
      <c r="I39" s="339">
        <v>5.63</v>
      </c>
      <c r="J39" s="339">
        <v>5.61</v>
      </c>
      <c r="K39" s="339">
        <v>5.82</v>
      </c>
      <c r="L39" s="339">
        <v>5.79</v>
      </c>
      <c r="M39" s="339">
        <v>5.71</v>
      </c>
      <c r="N39" s="339">
        <v>5.84</v>
      </c>
      <c r="O39" s="339">
        <v>5.79</v>
      </c>
      <c r="P39" s="339">
        <v>5.95</v>
      </c>
      <c r="Q39" s="339">
        <v>5.92</v>
      </c>
      <c r="R39" s="339">
        <v>6</v>
      </c>
      <c r="S39" s="339">
        <v>5.97</v>
      </c>
      <c r="T39" s="339">
        <v>6.13</v>
      </c>
      <c r="U39" s="339">
        <v>5.97</v>
      </c>
      <c r="V39" s="339">
        <v>6.13</v>
      </c>
      <c r="W39" s="339">
        <v>6.21</v>
      </c>
      <c r="X39" s="339">
        <v>6.03</v>
      </c>
      <c r="Y39" s="339">
        <v>6.16</v>
      </c>
      <c r="Z39" s="339">
        <v>6.37</v>
      </c>
      <c r="AA39" s="339" t="s">
        <v>369</v>
      </c>
      <c r="AB39" s="339">
        <v>6.08</v>
      </c>
      <c r="AC39" s="339">
        <v>6</v>
      </c>
      <c r="AD39" s="339">
        <v>6.13</v>
      </c>
      <c r="AE39" s="339">
        <v>6.18</v>
      </c>
      <c r="AF39" s="339">
        <v>5.97</v>
      </c>
      <c r="AG39" s="298">
        <v>5.74</v>
      </c>
    </row>
    <row r="40" spans="2:33" x14ac:dyDescent="0.2">
      <c r="B40" s="323">
        <v>0.95833333333333337</v>
      </c>
      <c r="C40" s="339">
        <v>5.58</v>
      </c>
      <c r="D40" s="339">
        <v>5.53</v>
      </c>
      <c r="E40" s="339">
        <v>5.45</v>
      </c>
      <c r="F40" s="339">
        <v>5.53</v>
      </c>
      <c r="G40" s="339">
        <v>5.53</v>
      </c>
      <c r="H40" s="339">
        <v>5.63</v>
      </c>
      <c r="I40" s="339">
        <v>5.74</v>
      </c>
      <c r="J40" s="339">
        <v>5.69</v>
      </c>
      <c r="K40" s="339">
        <v>5.95</v>
      </c>
      <c r="L40" s="339">
        <v>5.74</v>
      </c>
      <c r="M40" s="339">
        <v>5.58</v>
      </c>
      <c r="N40" s="339">
        <v>5.74</v>
      </c>
      <c r="O40" s="339">
        <v>5.92</v>
      </c>
      <c r="P40" s="339">
        <v>5.95</v>
      </c>
      <c r="Q40" s="339">
        <v>5.9</v>
      </c>
      <c r="R40" s="339">
        <v>5.87</v>
      </c>
      <c r="S40" s="339">
        <v>6</v>
      </c>
      <c r="T40" s="339">
        <v>6.05</v>
      </c>
      <c r="U40" s="339">
        <v>5.9</v>
      </c>
      <c r="V40" s="339">
        <v>6.08</v>
      </c>
      <c r="W40" s="339">
        <v>6.08</v>
      </c>
      <c r="X40" s="339">
        <v>6.1</v>
      </c>
      <c r="Y40" s="339">
        <v>6.18</v>
      </c>
      <c r="Z40" s="339">
        <v>6.24</v>
      </c>
      <c r="AA40" s="339" t="s">
        <v>369</v>
      </c>
      <c r="AB40" s="339">
        <v>6.24</v>
      </c>
      <c r="AC40" s="339">
        <v>6.08</v>
      </c>
      <c r="AD40" s="339">
        <v>6.03</v>
      </c>
      <c r="AE40" s="339">
        <v>6.24</v>
      </c>
      <c r="AF40" s="339">
        <v>6.29</v>
      </c>
      <c r="AG40" s="298">
        <v>5.55</v>
      </c>
    </row>
    <row r="41" spans="2:33" ht="29.25" customHeight="1" x14ac:dyDescent="0.2">
      <c r="B41" s="321" t="s">
        <v>321</v>
      </c>
      <c r="C41" s="339">
        <v>5.6</v>
      </c>
      <c r="D41" s="339">
        <v>5.6</v>
      </c>
      <c r="E41" s="339">
        <v>5.6</v>
      </c>
      <c r="F41" s="339">
        <v>5.6</v>
      </c>
      <c r="G41" s="339">
        <v>6.3</v>
      </c>
      <c r="H41" s="339">
        <v>5.6</v>
      </c>
      <c r="I41" s="339">
        <v>5.7</v>
      </c>
      <c r="J41" s="339">
        <v>5.7</v>
      </c>
      <c r="K41" s="339">
        <v>5.8</v>
      </c>
      <c r="L41" s="339">
        <v>5.8</v>
      </c>
      <c r="M41" s="339">
        <v>5.7</v>
      </c>
      <c r="N41" s="339">
        <v>5.8</v>
      </c>
      <c r="O41" s="339">
        <v>5.7</v>
      </c>
      <c r="P41" s="339">
        <v>5.9</v>
      </c>
      <c r="Q41" s="339">
        <v>6</v>
      </c>
      <c r="R41" s="339">
        <v>6</v>
      </c>
      <c r="S41" s="339">
        <v>6.2</v>
      </c>
      <c r="T41" s="339">
        <v>6</v>
      </c>
      <c r="U41" s="339">
        <v>6.5</v>
      </c>
      <c r="V41" s="339">
        <v>6</v>
      </c>
      <c r="W41" s="339">
        <v>6.1</v>
      </c>
      <c r="X41" s="339">
        <v>7</v>
      </c>
      <c r="Y41" s="339">
        <v>8.4</v>
      </c>
      <c r="Z41" s="339">
        <v>6.2</v>
      </c>
      <c r="AA41" s="339" t="s">
        <v>349</v>
      </c>
      <c r="AB41" s="339">
        <v>6.1</v>
      </c>
      <c r="AC41" s="339">
        <v>6.1</v>
      </c>
      <c r="AD41" s="339">
        <v>6.2</v>
      </c>
      <c r="AE41" s="339">
        <v>6.1</v>
      </c>
      <c r="AF41" s="339">
        <v>6.2</v>
      </c>
      <c r="AG41" s="337">
        <v>5.8</v>
      </c>
    </row>
    <row r="42" spans="2:33" ht="24" customHeight="1" x14ac:dyDescent="0.2">
      <c r="B42" s="321" t="s">
        <v>320</v>
      </c>
      <c r="C42" s="345" t="s">
        <v>322</v>
      </c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  <c r="AF42" s="345"/>
      <c r="AG42" s="345"/>
    </row>
    <row r="43" spans="2:33" x14ac:dyDescent="0.2">
      <c r="B43" s="315"/>
    </row>
    <row r="44" spans="2:33" x14ac:dyDescent="0.2">
      <c r="B44" s="342" t="s">
        <v>371</v>
      </c>
    </row>
    <row r="45" spans="2:33" x14ac:dyDescent="0.2">
      <c r="B45" s="315" t="s">
        <v>353</v>
      </c>
    </row>
    <row r="46" spans="2:33" x14ac:dyDescent="0.2">
      <c r="B46" s="342" t="s">
        <v>372</v>
      </c>
    </row>
    <row r="47" spans="2:33" ht="15" x14ac:dyDescent="0.2">
      <c r="C47" s="331"/>
      <c r="D47" s="332"/>
      <c r="E47" s="331"/>
      <c r="F47" s="332"/>
      <c r="G47" s="331"/>
      <c r="H47" s="332"/>
      <c r="I47" s="331"/>
      <c r="J47" s="332"/>
      <c r="K47" s="331"/>
      <c r="L47" s="332"/>
      <c r="M47" s="331"/>
      <c r="N47" s="332"/>
      <c r="O47" s="331"/>
      <c r="P47" s="332"/>
      <c r="Q47" s="331"/>
      <c r="R47" s="332"/>
      <c r="S47" s="331"/>
      <c r="T47" s="332"/>
      <c r="U47" s="331"/>
      <c r="V47" s="332"/>
      <c r="W47" s="331"/>
      <c r="X47" s="332"/>
      <c r="Y47" s="331"/>
      <c r="Z47" s="332"/>
      <c r="AA47" s="331"/>
      <c r="AB47" s="332"/>
      <c r="AC47" s="331"/>
      <c r="AD47" s="332"/>
      <c r="AE47" s="331"/>
      <c r="AF47" s="332"/>
      <c r="AG47" s="333"/>
    </row>
    <row r="48" spans="2:33" ht="15" x14ac:dyDescent="0.2">
      <c r="C48" s="329"/>
      <c r="D48" s="330"/>
      <c r="E48" s="329"/>
      <c r="F48" s="330"/>
      <c r="G48" s="329"/>
      <c r="H48" s="330"/>
      <c r="I48" s="329"/>
      <c r="J48" s="330"/>
      <c r="K48" s="329"/>
      <c r="L48" s="330"/>
      <c r="M48" s="329"/>
      <c r="N48" s="330"/>
      <c r="O48" s="329"/>
      <c r="P48" s="330"/>
      <c r="Q48" s="329"/>
      <c r="R48" s="330"/>
      <c r="S48" s="329"/>
      <c r="T48" s="330"/>
      <c r="U48" s="329"/>
      <c r="V48" s="330"/>
      <c r="W48" s="329"/>
      <c r="X48" s="330"/>
      <c r="Y48" s="329"/>
      <c r="Z48" s="330"/>
      <c r="AA48" s="329"/>
      <c r="AB48" s="330"/>
      <c r="AC48" s="329"/>
      <c r="AD48" s="330"/>
      <c r="AE48" s="329"/>
      <c r="AF48" s="329"/>
      <c r="AG48" s="330"/>
    </row>
  </sheetData>
  <mergeCells count="6">
    <mergeCell ref="C42:AG42"/>
    <mergeCell ref="B6:C6"/>
    <mergeCell ref="B10:AG10"/>
    <mergeCell ref="V14:W14"/>
    <mergeCell ref="B2:E4"/>
    <mergeCell ref="F2:AG4"/>
  </mergeCells>
  <conditionalFormatting sqref="H48:AG48">
    <cfRule type="containsBlanks" dxfId="43" priority="103">
      <formula>LEN(TRIM(H48))=0</formula>
    </cfRule>
    <cfRule type="cellIs" dxfId="42" priority="104" operator="lessThanOrEqual">
      <formula>0</formula>
    </cfRule>
    <cfRule type="cellIs" dxfId="41" priority="105" operator="greaterThan">
      <formula>100000</formula>
    </cfRule>
    <cfRule type="cellIs" dxfId="40" priority="106" operator="between">
      <formula>5</formula>
      <formula>3317</formula>
    </cfRule>
    <cfRule type="cellIs" dxfId="39" priority="107" operator="greaterThan">
      <formula>0</formula>
    </cfRule>
    <cfRule type="cellIs" dxfId="38" priority="108" operator="lessThanOrEqual">
      <formula>5</formula>
    </cfRule>
    <cfRule type="cellIs" dxfId="37" priority="109" operator="greaterThan">
      <formula>3317</formula>
    </cfRule>
    <cfRule type="cellIs" dxfId="36" priority="110" operator="lessThanOrEqual">
      <formula>100000</formula>
    </cfRule>
  </conditionalFormatting>
  <conditionalFormatting sqref="C48:AG48">
    <cfRule type="containsBlanks" dxfId="35" priority="95">
      <formula>LEN(TRIM(C48))=0</formula>
    </cfRule>
    <cfRule type="cellIs" dxfId="34" priority="96" operator="lessThanOrEqual">
      <formula>0</formula>
    </cfRule>
    <cfRule type="cellIs" dxfId="33" priority="97" operator="greaterThan">
      <formula>100000</formula>
    </cfRule>
    <cfRule type="cellIs" dxfId="32" priority="98" operator="between">
      <formula>3.1</formula>
      <formula>3317</formula>
    </cfRule>
    <cfRule type="cellIs" dxfId="31" priority="99" operator="greaterThan">
      <formula>0</formula>
    </cfRule>
    <cfRule type="cellIs" dxfId="30" priority="100" operator="lessThanOrEqual">
      <formula>3.1</formula>
    </cfRule>
    <cfRule type="cellIs" dxfId="29" priority="101" operator="greaterThan">
      <formula>3317</formula>
    </cfRule>
    <cfRule type="cellIs" dxfId="28" priority="102" operator="lessThanOrEqual">
      <formula>100000</formula>
    </cfRule>
  </conditionalFormatting>
  <conditionalFormatting sqref="H47:AG47">
    <cfRule type="containsBlanks" dxfId="27" priority="71">
      <formula>LEN(TRIM(H47))=0</formula>
    </cfRule>
    <cfRule type="cellIs" dxfId="26" priority="72" operator="lessThanOrEqual">
      <formula>0</formula>
    </cfRule>
    <cfRule type="cellIs" dxfId="25" priority="73" operator="greaterThan">
      <formula>100000</formula>
    </cfRule>
    <cfRule type="cellIs" dxfId="24" priority="74" operator="between">
      <formula>5</formula>
      <formula>3317</formula>
    </cfRule>
    <cfRule type="cellIs" dxfId="23" priority="75" operator="greaterThan">
      <formula>0</formula>
    </cfRule>
    <cfRule type="cellIs" dxfId="22" priority="76" operator="lessThanOrEqual">
      <formula>5</formula>
    </cfRule>
    <cfRule type="cellIs" dxfId="21" priority="77" operator="greaterThan">
      <formula>3317</formula>
    </cfRule>
    <cfRule type="cellIs" dxfId="20" priority="78" operator="lessThanOrEqual">
      <formula>100000</formula>
    </cfRule>
  </conditionalFormatting>
  <conditionalFormatting sqref="C47:AG47">
    <cfRule type="containsBlanks" dxfId="19" priority="63">
      <formula>LEN(TRIM(C47))=0</formula>
    </cfRule>
    <cfRule type="cellIs" dxfId="18" priority="64" operator="lessThanOrEqual">
      <formula>0</formula>
    </cfRule>
    <cfRule type="cellIs" dxfId="17" priority="65" operator="greaterThan">
      <formula>100000</formula>
    </cfRule>
    <cfRule type="cellIs" dxfId="16" priority="66" operator="between">
      <formula>3.1</formula>
      <formula>3317</formula>
    </cfRule>
    <cfRule type="cellIs" dxfId="15" priority="67" operator="greaterThan">
      <formula>0</formula>
    </cfRule>
    <cfRule type="cellIs" dxfId="14" priority="68" operator="lessThanOrEqual">
      <formula>3.1</formula>
    </cfRule>
    <cfRule type="cellIs" dxfId="13" priority="69" operator="greaterThan">
      <formula>3317</formula>
    </cfRule>
    <cfRule type="cellIs" dxfId="12" priority="70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14999847407452621"/>
    <pageSetUpPr autoPageBreaks="0"/>
  </sheetPr>
  <dimension ref="B1:AJ45"/>
  <sheetViews>
    <sheetView showGridLines="0" topLeftCell="A10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7.7109375" style="317" customWidth="1"/>
    <col min="5" max="8" width="7.85546875" style="317" customWidth="1"/>
    <col min="9" max="9" width="7.5703125" style="317" customWidth="1"/>
    <col min="10" max="14" width="7.7109375" style="317" customWidth="1"/>
    <col min="15" max="16" width="6.7109375" style="317" customWidth="1"/>
    <col min="17" max="17" width="7.85546875" style="317" customWidth="1"/>
    <col min="18" max="18" width="6.7109375" style="317" customWidth="1"/>
    <col min="19" max="19" width="7" style="317" customWidth="1"/>
    <col min="20" max="20" width="8.140625" style="317" customWidth="1"/>
    <col min="21" max="21" width="7.7109375" style="317" customWidth="1"/>
    <col min="22" max="23" width="7.42578125" style="317" customWidth="1"/>
    <col min="24" max="25" width="8" style="317" customWidth="1"/>
    <col min="26" max="26" width="8.28515625" style="317" customWidth="1"/>
    <col min="27" max="28" width="7.28515625" style="317" customWidth="1"/>
    <col min="29" max="30" width="7.7109375" style="317" customWidth="1"/>
    <col min="31" max="32" width="7.42578125" style="317" customWidth="1"/>
    <col min="33" max="33" width="7.7109375" style="317" hidden="1" customWidth="1"/>
    <col min="34" max="16384" width="11.42578125" style="317"/>
  </cols>
  <sheetData>
    <row r="1" spans="2:33" ht="12" customHeight="1" x14ac:dyDescent="0.2">
      <c r="B1" s="328"/>
    </row>
    <row r="2" spans="2:33" ht="15.75" customHeight="1" x14ac:dyDescent="0.2">
      <c r="B2" s="343"/>
      <c r="C2" s="343"/>
      <c r="D2" s="343"/>
      <c r="E2" s="343"/>
      <c r="F2" s="352" t="s">
        <v>340</v>
      </c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</row>
    <row r="3" spans="2:33" ht="15.75" customHeight="1" x14ac:dyDescent="0.2">
      <c r="B3" s="343"/>
      <c r="C3" s="343"/>
      <c r="D3" s="343"/>
      <c r="E3" s="343"/>
      <c r="F3" s="347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55"/>
    </row>
    <row r="4" spans="2:33" ht="15.75" customHeight="1" x14ac:dyDescent="0.2">
      <c r="B4" s="343"/>
      <c r="C4" s="343"/>
      <c r="D4" s="343"/>
      <c r="E4" s="343"/>
      <c r="F4" s="356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8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44" t="s">
        <v>188</v>
      </c>
      <c r="C6" s="344"/>
      <c r="D6" s="319"/>
      <c r="E6" s="319"/>
      <c r="F6" s="255" t="str">
        <f>'PM10_CA-ILO-03'!F6</f>
        <v>Evaluación de seguimiento de la calidad del aire en el CEBA Jose Pardo, distrito Ilo, provincia Ilo, departamento Moquegua, en setiembre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6" t="s">
        <v>217</v>
      </c>
      <c r="C10" s="346"/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312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313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51">
        <v>1192914948</v>
      </c>
      <c r="W14" s="351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8">
        <v>5.57</v>
      </c>
      <c r="D17" s="338">
        <v>5.64</v>
      </c>
      <c r="E17" s="338">
        <v>5.49</v>
      </c>
      <c r="F17" s="338">
        <v>5.48</v>
      </c>
      <c r="G17" s="338">
        <v>5.53</v>
      </c>
      <c r="H17" s="338">
        <v>5.55</v>
      </c>
      <c r="I17" s="338">
        <v>5.62</v>
      </c>
      <c r="J17" s="338">
        <v>5.68</v>
      </c>
      <c r="K17" s="338">
        <v>5.66</v>
      </c>
      <c r="L17" s="338">
        <v>5.85</v>
      </c>
      <c r="M17" s="338">
        <v>5.79</v>
      </c>
      <c r="N17" s="338">
        <v>5.67</v>
      </c>
      <c r="O17" s="338">
        <v>5.75</v>
      </c>
      <c r="P17" s="338">
        <v>5.89</v>
      </c>
      <c r="Q17" s="338">
        <v>5.95</v>
      </c>
      <c r="R17" s="338">
        <v>5.87</v>
      </c>
      <c r="S17" s="338">
        <v>5.96</v>
      </c>
      <c r="T17" s="338">
        <v>6.03</v>
      </c>
      <c r="U17" s="338">
        <v>6.06</v>
      </c>
      <c r="V17" s="338">
        <v>5.93</v>
      </c>
      <c r="W17" s="338">
        <v>6.1</v>
      </c>
      <c r="X17" s="338">
        <v>6.11</v>
      </c>
      <c r="Y17" s="338">
        <v>6.11</v>
      </c>
      <c r="Z17" s="338">
        <v>6.17</v>
      </c>
      <c r="AA17" s="338">
        <v>6.33</v>
      </c>
      <c r="AB17" s="338" t="s">
        <v>349</v>
      </c>
      <c r="AC17" s="338">
        <v>6.17</v>
      </c>
      <c r="AD17" s="338">
        <v>6.04</v>
      </c>
      <c r="AE17" s="338">
        <v>6.1</v>
      </c>
      <c r="AF17" s="338">
        <v>6.16</v>
      </c>
      <c r="AG17" s="337">
        <v>5.37</v>
      </c>
    </row>
    <row r="18" spans="2:33" s="324" customFormat="1" x14ac:dyDescent="0.2">
      <c r="B18" s="323">
        <v>4.1666666666666664E-2</v>
      </c>
      <c r="C18" s="338">
        <v>5.48</v>
      </c>
      <c r="D18" s="338">
        <v>5.58</v>
      </c>
      <c r="E18" s="338">
        <v>5.49</v>
      </c>
      <c r="F18" s="338">
        <v>5.47</v>
      </c>
      <c r="G18" s="338">
        <v>5.54</v>
      </c>
      <c r="H18" s="338">
        <v>5.58</v>
      </c>
      <c r="I18" s="338">
        <v>5.55</v>
      </c>
      <c r="J18" s="338">
        <v>5.71</v>
      </c>
      <c r="K18" s="338">
        <v>5.69</v>
      </c>
      <c r="L18" s="338">
        <v>5.9</v>
      </c>
      <c r="M18" s="338">
        <v>5.76</v>
      </c>
      <c r="N18" s="338">
        <v>5.66</v>
      </c>
      <c r="O18" s="338">
        <v>5.71</v>
      </c>
      <c r="P18" s="338">
        <v>5.96</v>
      </c>
      <c r="Q18" s="338">
        <v>5.93</v>
      </c>
      <c r="R18" s="338">
        <v>5.86</v>
      </c>
      <c r="S18" s="338">
        <v>5.95</v>
      </c>
      <c r="T18" s="338">
        <v>6.01</v>
      </c>
      <c r="U18" s="338">
        <v>6.01</v>
      </c>
      <c r="V18" s="338">
        <v>5.95</v>
      </c>
      <c r="W18" s="338">
        <v>6.09</v>
      </c>
      <c r="X18" s="338">
        <v>6.09</v>
      </c>
      <c r="Y18" s="338">
        <v>6.15</v>
      </c>
      <c r="Z18" s="338">
        <v>6.17</v>
      </c>
      <c r="AA18" s="338">
        <v>6.28</v>
      </c>
      <c r="AB18" s="338" t="s">
        <v>349</v>
      </c>
      <c r="AC18" s="338">
        <v>6.14</v>
      </c>
      <c r="AD18" s="338">
        <v>6.05</v>
      </c>
      <c r="AE18" s="338">
        <v>6.06</v>
      </c>
      <c r="AF18" s="338">
        <v>6.13</v>
      </c>
      <c r="AG18" s="337">
        <v>5.35</v>
      </c>
    </row>
    <row r="19" spans="2:33" s="324" customFormat="1" x14ac:dyDescent="0.2">
      <c r="B19" s="323">
        <v>8.3333333333333329E-2</v>
      </c>
      <c r="C19" s="338">
        <v>5.48</v>
      </c>
      <c r="D19" s="338">
        <v>5.51</v>
      </c>
      <c r="E19" s="338">
        <v>5.49</v>
      </c>
      <c r="F19" s="338">
        <v>5.48</v>
      </c>
      <c r="G19" s="338">
        <v>5.51</v>
      </c>
      <c r="H19" s="338">
        <v>5.59</v>
      </c>
      <c r="I19" s="338">
        <v>5.53</v>
      </c>
      <c r="J19" s="338">
        <v>5.7</v>
      </c>
      <c r="K19" s="338">
        <v>5.71</v>
      </c>
      <c r="L19" s="338">
        <v>5.93</v>
      </c>
      <c r="M19" s="338">
        <v>5.75</v>
      </c>
      <c r="N19" s="338">
        <v>5.7</v>
      </c>
      <c r="O19" s="338">
        <v>5.69</v>
      </c>
      <c r="P19" s="338">
        <v>5.9</v>
      </c>
      <c r="Q19" s="338">
        <v>5.92</v>
      </c>
      <c r="R19" s="338">
        <v>5.84</v>
      </c>
      <c r="S19" s="338">
        <v>6</v>
      </c>
      <c r="T19" s="338">
        <v>5.95</v>
      </c>
      <c r="U19" s="338">
        <v>5.96</v>
      </c>
      <c r="V19" s="338">
        <v>5.99</v>
      </c>
      <c r="W19" s="338">
        <v>6.09</v>
      </c>
      <c r="X19" s="338">
        <v>6.18</v>
      </c>
      <c r="Y19" s="338">
        <v>6.13</v>
      </c>
      <c r="Z19" s="338">
        <v>6.18</v>
      </c>
      <c r="AA19" s="338">
        <v>6.27</v>
      </c>
      <c r="AB19" s="338">
        <v>6.08</v>
      </c>
      <c r="AC19" s="338">
        <v>6.07</v>
      </c>
      <c r="AD19" s="338">
        <v>6.47</v>
      </c>
      <c r="AE19" s="338">
        <v>6.13</v>
      </c>
      <c r="AF19" s="338">
        <v>6.02</v>
      </c>
      <c r="AG19" s="337">
        <v>5.39</v>
      </c>
    </row>
    <row r="20" spans="2:33" s="324" customFormat="1" x14ac:dyDescent="0.2">
      <c r="B20" s="323">
        <v>0.125</v>
      </c>
      <c r="C20" s="338">
        <v>5.57</v>
      </c>
      <c r="D20" s="338">
        <v>5.5</v>
      </c>
      <c r="E20" s="338">
        <v>5.48</v>
      </c>
      <c r="F20" s="338">
        <v>5.47</v>
      </c>
      <c r="G20" s="338">
        <v>5.46</v>
      </c>
      <c r="H20" s="338">
        <v>5.6</v>
      </c>
      <c r="I20" s="338">
        <v>5.53</v>
      </c>
      <c r="J20" s="338">
        <v>5.75</v>
      </c>
      <c r="K20" s="338">
        <v>5.71</v>
      </c>
      <c r="L20" s="338">
        <v>5.95</v>
      </c>
      <c r="M20" s="338">
        <v>5.72</v>
      </c>
      <c r="N20" s="338">
        <v>5.68</v>
      </c>
      <c r="O20" s="338">
        <v>5.64</v>
      </c>
      <c r="P20" s="338">
        <v>5.85</v>
      </c>
      <c r="Q20" s="338">
        <v>5.85</v>
      </c>
      <c r="R20" s="338">
        <v>5.88</v>
      </c>
      <c r="S20" s="338">
        <v>6.05</v>
      </c>
      <c r="T20" s="338">
        <v>5.9</v>
      </c>
      <c r="U20" s="338">
        <v>5.95</v>
      </c>
      <c r="V20" s="338">
        <v>6.06</v>
      </c>
      <c r="W20" s="338">
        <v>6.11</v>
      </c>
      <c r="X20" s="338">
        <v>6.47</v>
      </c>
      <c r="Y20" s="338">
        <v>6.09</v>
      </c>
      <c r="Z20" s="338">
        <v>6.2</v>
      </c>
      <c r="AA20" s="338">
        <v>6.24</v>
      </c>
      <c r="AB20" s="338">
        <v>6.11</v>
      </c>
      <c r="AC20" s="338">
        <v>5.98</v>
      </c>
      <c r="AD20" s="338">
        <v>6.62</v>
      </c>
      <c r="AE20" s="338">
        <v>6.16</v>
      </c>
      <c r="AF20" s="338">
        <v>6.02</v>
      </c>
      <c r="AG20" s="337">
        <v>5.37</v>
      </c>
    </row>
    <row r="21" spans="2:33" s="324" customFormat="1" x14ac:dyDescent="0.2">
      <c r="B21" s="323">
        <v>0.16666666666666666</v>
      </c>
      <c r="C21" s="338">
        <v>5.59</v>
      </c>
      <c r="D21" s="338">
        <v>5.51</v>
      </c>
      <c r="E21" s="338">
        <v>5.47</v>
      </c>
      <c r="F21" s="338">
        <v>5.47</v>
      </c>
      <c r="G21" s="338">
        <v>5.47</v>
      </c>
      <c r="H21" s="338">
        <v>5.6</v>
      </c>
      <c r="I21" s="338">
        <v>5.58</v>
      </c>
      <c r="J21" s="338">
        <v>5.69</v>
      </c>
      <c r="K21" s="338">
        <v>5.71</v>
      </c>
      <c r="L21" s="338">
        <v>5.89</v>
      </c>
      <c r="M21" s="338">
        <v>5.74</v>
      </c>
      <c r="N21" s="338">
        <v>5.77</v>
      </c>
      <c r="O21" s="338">
        <v>5.59</v>
      </c>
      <c r="P21" s="338">
        <v>5.79</v>
      </c>
      <c r="Q21" s="338">
        <v>5.8</v>
      </c>
      <c r="R21" s="338">
        <v>5.9</v>
      </c>
      <c r="S21" s="338">
        <v>6.14</v>
      </c>
      <c r="T21" s="338">
        <v>5.85</v>
      </c>
      <c r="U21" s="338">
        <v>7.55</v>
      </c>
      <c r="V21" s="338">
        <v>6.05</v>
      </c>
      <c r="W21" s="338">
        <v>6.12</v>
      </c>
      <c r="X21" s="338">
        <v>6.54</v>
      </c>
      <c r="Y21" s="338">
        <v>6.54</v>
      </c>
      <c r="Z21" s="338">
        <v>6.23</v>
      </c>
      <c r="AA21" s="338">
        <v>6.22</v>
      </c>
      <c r="AB21" s="338">
        <v>6.11</v>
      </c>
      <c r="AC21" s="338">
        <v>5.92</v>
      </c>
      <c r="AD21" s="338">
        <v>6.66</v>
      </c>
      <c r="AE21" s="338">
        <v>6.18</v>
      </c>
      <c r="AF21" s="338">
        <v>6.04</v>
      </c>
      <c r="AG21" s="337">
        <v>5.42</v>
      </c>
    </row>
    <row r="22" spans="2:33" s="324" customFormat="1" x14ac:dyDescent="0.2">
      <c r="B22" s="323">
        <v>0.20833333333333334</v>
      </c>
      <c r="C22" s="338">
        <v>5.62</v>
      </c>
      <c r="D22" s="338">
        <v>5.53</v>
      </c>
      <c r="E22" s="338">
        <v>5.48</v>
      </c>
      <c r="F22" s="338">
        <v>5.51</v>
      </c>
      <c r="G22" s="338">
        <v>5.5</v>
      </c>
      <c r="H22" s="338">
        <v>5.63</v>
      </c>
      <c r="I22" s="338">
        <v>5.6</v>
      </c>
      <c r="J22" s="338">
        <v>5.66</v>
      </c>
      <c r="K22" s="338">
        <v>5.68</v>
      </c>
      <c r="L22" s="338">
        <v>5.82</v>
      </c>
      <c r="M22" s="338">
        <v>5.75</v>
      </c>
      <c r="N22" s="338">
        <v>5.78</v>
      </c>
      <c r="O22" s="338">
        <v>5.56</v>
      </c>
      <c r="P22" s="338">
        <v>5.78</v>
      </c>
      <c r="Q22" s="338">
        <v>5.76</v>
      </c>
      <c r="R22" s="338">
        <v>5.93</v>
      </c>
      <c r="S22" s="338">
        <v>6.53</v>
      </c>
      <c r="T22" s="338">
        <v>5.88</v>
      </c>
      <c r="U22" s="338">
        <v>8.94</v>
      </c>
      <c r="V22" s="338">
        <v>6.08</v>
      </c>
      <c r="W22" s="338">
        <v>6.1</v>
      </c>
      <c r="X22" s="338">
        <v>6.46</v>
      </c>
      <c r="Y22" s="338">
        <v>8.39</v>
      </c>
      <c r="Z22" s="338">
        <v>6.23</v>
      </c>
      <c r="AA22" s="338">
        <v>6.2</v>
      </c>
      <c r="AB22" s="338">
        <v>6.11</v>
      </c>
      <c r="AC22" s="338">
        <v>5.86</v>
      </c>
      <c r="AD22" s="338">
        <v>6.3</v>
      </c>
      <c r="AE22" s="338">
        <v>6.11</v>
      </c>
      <c r="AF22" s="338">
        <v>6.13</v>
      </c>
      <c r="AG22" s="337">
        <v>5.49</v>
      </c>
    </row>
    <row r="23" spans="2:33" s="324" customFormat="1" x14ac:dyDescent="0.2">
      <c r="B23" s="323">
        <v>0.25</v>
      </c>
      <c r="C23" s="338">
        <v>5.56</v>
      </c>
      <c r="D23" s="338">
        <v>5.55</v>
      </c>
      <c r="E23" s="338">
        <v>5.54</v>
      </c>
      <c r="F23" s="338">
        <v>5.54</v>
      </c>
      <c r="G23" s="338">
        <v>5.52</v>
      </c>
      <c r="H23" s="338">
        <v>5.61</v>
      </c>
      <c r="I23" s="338">
        <v>5.6</v>
      </c>
      <c r="J23" s="338">
        <v>5.58</v>
      </c>
      <c r="K23" s="338">
        <v>5.7</v>
      </c>
      <c r="L23" s="338">
        <v>5.83</v>
      </c>
      <c r="M23" s="338">
        <v>5.78</v>
      </c>
      <c r="N23" s="338">
        <v>5.83</v>
      </c>
      <c r="O23" s="338">
        <v>5.59</v>
      </c>
      <c r="P23" s="338">
        <v>5.82</v>
      </c>
      <c r="Q23" s="338">
        <v>5.81</v>
      </c>
      <c r="R23" s="338">
        <v>5.95</v>
      </c>
      <c r="S23" s="338">
        <v>6.79</v>
      </c>
      <c r="T23" s="338">
        <v>5.88</v>
      </c>
      <c r="U23" s="338">
        <v>9.2799999999999994</v>
      </c>
      <c r="V23" s="338">
        <v>6.06</v>
      </c>
      <c r="W23" s="338">
        <v>6.08</v>
      </c>
      <c r="X23" s="338">
        <v>6.3</v>
      </c>
      <c r="Y23" s="338">
        <v>21.79</v>
      </c>
      <c r="Z23" s="338">
        <v>6.24</v>
      </c>
      <c r="AA23" s="338">
        <v>6.2</v>
      </c>
      <c r="AB23" s="338">
        <v>6.06</v>
      </c>
      <c r="AC23" s="338">
        <v>5.96</v>
      </c>
      <c r="AD23" s="338">
        <v>6.2</v>
      </c>
      <c r="AE23" s="338">
        <v>6.06</v>
      </c>
      <c r="AF23" s="338">
        <v>6.21</v>
      </c>
      <c r="AG23" s="337">
        <v>5.65</v>
      </c>
    </row>
    <row r="24" spans="2:33" s="324" customFormat="1" x14ac:dyDescent="0.2">
      <c r="B24" s="323">
        <v>0.29166666666666669</v>
      </c>
      <c r="C24" s="338">
        <v>5.63</v>
      </c>
      <c r="D24" s="338">
        <v>5.54</v>
      </c>
      <c r="E24" s="338">
        <v>5.55</v>
      </c>
      <c r="F24" s="338">
        <v>5.5</v>
      </c>
      <c r="G24" s="338">
        <v>5.53</v>
      </c>
      <c r="H24" s="338">
        <v>5.61</v>
      </c>
      <c r="I24" s="338">
        <v>5.64</v>
      </c>
      <c r="J24" s="338">
        <v>5.62</v>
      </c>
      <c r="K24" s="338">
        <v>5.7</v>
      </c>
      <c r="L24" s="338">
        <v>5.8</v>
      </c>
      <c r="M24" s="338">
        <v>5.79</v>
      </c>
      <c r="N24" s="338">
        <v>5.8</v>
      </c>
      <c r="O24" s="338">
        <v>5.62</v>
      </c>
      <c r="P24" s="338">
        <v>5.89</v>
      </c>
      <c r="Q24" s="338">
        <v>5.91</v>
      </c>
      <c r="R24" s="338">
        <v>5.95</v>
      </c>
      <c r="S24" s="338">
        <v>6.82</v>
      </c>
      <c r="T24" s="338">
        <v>5.96</v>
      </c>
      <c r="U24" s="338">
        <v>7.83</v>
      </c>
      <c r="V24" s="338">
        <v>6.08</v>
      </c>
      <c r="W24" s="338">
        <v>6.11</v>
      </c>
      <c r="X24" s="338">
        <v>6.58</v>
      </c>
      <c r="Y24" s="338">
        <v>22.88</v>
      </c>
      <c r="Z24" s="338">
        <v>6.25</v>
      </c>
      <c r="AA24" s="338">
        <v>6.31</v>
      </c>
      <c r="AB24" s="338">
        <v>6.04</v>
      </c>
      <c r="AC24" s="338">
        <v>6.09</v>
      </c>
      <c r="AD24" s="338">
        <v>6.24</v>
      </c>
      <c r="AE24" s="338">
        <v>6.09</v>
      </c>
      <c r="AF24" s="338">
        <v>6.23</v>
      </c>
      <c r="AG24" s="337">
        <v>6.5</v>
      </c>
    </row>
    <row r="25" spans="2:33" s="324" customFormat="1" x14ac:dyDescent="0.2">
      <c r="B25" s="323">
        <v>0.33333333333333331</v>
      </c>
      <c r="C25" s="338">
        <v>5.61</v>
      </c>
      <c r="D25" s="338">
        <v>5.57</v>
      </c>
      <c r="E25" s="338">
        <v>5.55</v>
      </c>
      <c r="F25" s="338">
        <v>5.51</v>
      </c>
      <c r="G25" s="338">
        <v>5.56</v>
      </c>
      <c r="H25" s="338">
        <v>5.57</v>
      </c>
      <c r="I25" s="338">
        <v>5.6</v>
      </c>
      <c r="J25" s="338">
        <v>5.61</v>
      </c>
      <c r="K25" s="338">
        <v>5.73</v>
      </c>
      <c r="L25" s="338">
        <v>5.79</v>
      </c>
      <c r="M25" s="338">
        <v>5.76</v>
      </c>
      <c r="N25" s="338">
        <v>5.8</v>
      </c>
      <c r="O25" s="338">
        <v>5.66</v>
      </c>
      <c r="P25" s="338">
        <v>5.96</v>
      </c>
      <c r="Q25" s="338">
        <v>5.99</v>
      </c>
      <c r="R25" s="338">
        <v>5.96</v>
      </c>
      <c r="S25" s="338">
        <v>6.44</v>
      </c>
      <c r="T25" s="338">
        <v>6.02</v>
      </c>
      <c r="U25" s="338">
        <v>6.58</v>
      </c>
      <c r="V25" s="338">
        <v>6.03</v>
      </c>
      <c r="W25" s="338">
        <v>6.19</v>
      </c>
      <c r="X25" s="338">
        <v>8.92</v>
      </c>
      <c r="Y25" s="338">
        <v>21.48</v>
      </c>
      <c r="Z25" s="338">
        <v>6.24</v>
      </c>
      <c r="AA25" s="338" t="s">
        <v>349</v>
      </c>
      <c r="AB25" s="338">
        <v>5.99</v>
      </c>
      <c r="AC25" s="338">
        <v>6.22</v>
      </c>
      <c r="AD25" s="338">
        <v>6.21</v>
      </c>
      <c r="AE25" s="338">
        <v>6.09</v>
      </c>
      <c r="AF25" s="338">
        <v>6.27</v>
      </c>
      <c r="AG25" s="337">
        <v>7.26</v>
      </c>
    </row>
    <row r="26" spans="2:33" s="324" customFormat="1" x14ac:dyDescent="0.2">
      <c r="B26" s="323">
        <v>0.375</v>
      </c>
      <c r="C26" s="338">
        <v>5.62</v>
      </c>
      <c r="D26" s="338">
        <v>5.55</v>
      </c>
      <c r="E26" s="338">
        <v>5.57</v>
      </c>
      <c r="F26" s="338">
        <v>5.58</v>
      </c>
      <c r="G26" s="338">
        <v>5.85</v>
      </c>
      <c r="H26" s="338">
        <v>5.55</v>
      </c>
      <c r="I26" s="338">
        <v>5.65</v>
      </c>
      <c r="J26" s="338">
        <v>5.67</v>
      </c>
      <c r="K26" s="338">
        <v>5.74</v>
      </c>
      <c r="L26" s="338">
        <v>5.73</v>
      </c>
      <c r="M26" s="338">
        <v>5.76</v>
      </c>
      <c r="N26" s="338">
        <v>5.77</v>
      </c>
      <c r="O26" s="338">
        <v>5.66</v>
      </c>
      <c r="P26" s="338">
        <v>5.96</v>
      </c>
      <c r="Q26" s="338">
        <v>5.97</v>
      </c>
      <c r="R26" s="338">
        <v>6.08</v>
      </c>
      <c r="S26" s="338">
        <v>6.22</v>
      </c>
      <c r="T26" s="338">
        <v>6.05</v>
      </c>
      <c r="U26" s="338">
        <v>6.29</v>
      </c>
      <c r="V26" s="338">
        <v>6.03</v>
      </c>
      <c r="W26" s="338">
        <v>6.15</v>
      </c>
      <c r="X26" s="338">
        <v>11.76</v>
      </c>
      <c r="Y26" s="338">
        <v>8.3699999999999992</v>
      </c>
      <c r="Z26" s="338">
        <v>6.22</v>
      </c>
      <c r="AA26" s="338" t="s">
        <v>349</v>
      </c>
      <c r="AB26" s="338">
        <v>6.01</v>
      </c>
      <c r="AC26" s="338">
        <v>6.21</v>
      </c>
      <c r="AD26" s="338">
        <v>6.17</v>
      </c>
      <c r="AE26" s="338">
        <v>6.12</v>
      </c>
      <c r="AF26" s="338">
        <v>6.31</v>
      </c>
      <c r="AG26" s="337">
        <v>7.41</v>
      </c>
    </row>
    <row r="27" spans="2:33" s="324" customFormat="1" x14ac:dyDescent="0.2">
      <c r="B27" s="323">
        <v>0.41666666666666669</v>
      </c>
      <c r="C27" s="338">
        <v>5.53</v>
      </c>
      <c r="D27" s="338">
        <v>5.56</v>
      </c>
      <c r="E27" s="338">
        <v>5.62</v>
      </c>
      <c r="F27" s="338">
        <v>5.67</v>
      </c>
      <c r="G27" s="338">
        <v>10.24</v>
      </c>
      <c r="H27" s="338">
        <v>5.58</v>
      </c>
      <c r="I27" s="338">
        <v>5.64</v>
      </c>
      <c r="J27" s="338">
        <v>5.65</v>
      </c>
      <c r="K27" s="338">
        <v>5.81</v>
      </c>
      <c r="L27" s="338">
        <v>5.79</v>
      </c>
      <c r="M27" s="338">
        <v>5.77</v>
      </c>
      <c r="N27" s="338">
        <v>5.71</v>
      </c>
      <c r="O27" s="338">
        <v>5.75</v>
      </c>
      <c r="P27" s="338">
        <v>5.91</v>
      </c>
      <c r="Q27" s="338">
        <v>5.96</v>
      </c>
      <c r="R27" s="338">
        <v>6.13</v>
      </c>
      <c r="S27" s="338">
        <v>6.21</v>
      </c>
      <c r="T27" s="338">
        <v>6.04</v>
      </c>
      <c r="U27" s="338">
        <v>6.23</v>
      </c>
      <c r="V27" s="338">
        <v>6.06</v>
      </c>
      <c r="W27" s="338">
        <v>6.14</v>
      </c>
      <c r="X27" s="338">
        <v>11.84</v>
      </c>
      <c r="Y27" s="338">
        <v>6.98</v>
      </c>
      <c r="Z27" s="338">
        <v>6.2</v>
      </c>
      <c r="AA27" s="338" t="s">
        <v>370</v>
      </c>
      <c r="AB27" s="338">
        <v>6.08</v>
      </c>
      <c r="AC27" s="338">
        <v>6.21</v>
      </c>
      <c r="AD27" s="338">
        <v>6.11</v>
      </c>
      <c r="AE27" s="338">
        <v>6.09</v>
      </c>
      <c r="AF27" s="338">
        <v>6.36</v>
      </c>
      <c r="AG27" s="337">
        <v>6.73</v>
      </c>
    </row>
    <row r="28" spans="2:33" s="324" customFormat="1" x14ac:dyDescent="0.2">
      <c r="B28" s="323">
        <v>0.45833333333333331</v>
      </c>
      <c r="C28" s="338">
        <v>5.54</v>
      </c>
      <c r="D28" s="338">
        <v>5.62</v>
      </c>
      <c r="E28" s="338">
        <v>5.66</v>
      </c>
      <c r="F28" s="338">
        <v>5.69</v>
      </c>
      <c r="G28" s="338">
        <v>11.4</v>
      </c>
      <c r="H28" s="338">
        <v>5.68</v>
      </c>
      <c r="I28" s="338">
        <v>5.68</v>
      </c>
      <c r="J28" s="338">
        <v>5.72</v>
      </c>
      <c r="K28" s="338">
        <v>5.84</v>
      </c>
      <c r="L28" s="338">
        <v>5.81</v>
      </c>
      <c r="M28" s="338">
        <v>5.81</v>
      </c>
      <c r="N28" s="338">
        <v>5.74</v>
      </c>
      <c r="O28" s="338">
        <v>5.8</v>
      </c>
      <c r="P28" s="338">
        <v>5.9</v>
      </c>
      <c r="Q28" s="338">
        <v>5.99</v>
      </c>
      <c r="R28" s="338">
        <v>6.23</v>
      </c>
      <c r="S28" s="338">
        <v>6.37</v>
      </c>
      <c r="T28" s="338">
        <v>6.05</v>
      </c>
      <c r="U28" s="338">
        <v>6.17</v>
      </c>
      <c r="V28" s="338">
        <v>6.12</v>
      </c>
      <c r="W28" s="338">
        <v>6.07</v>
      </c>
      <c r="X28" s="338">
        <v>9.8000000000000007</v>
      </c>
      <c r="Y28" s="338">
        <v>6.67</v>
      </c>
      <c r="Z28" s="338">
        <v>6.2</v>
      </c>
      <c r="AA28" s="338" t="s">
        <v>370</v>
      </c>
      <c r="AB28" s="338">
        <v>6.13</v>
      </c>
      <c r="AC28" s="338">
        <v>6.17</v>
      </c>
      <c r="AD28" s="338">
        <v>6.12</v>
      </c>
      <c r="AE28" s="338">
        <v>6.13</v>
      </c>
      <c r="AF28" s="338">
        <v>6.31</v>
      </c>
      <c r="AG28" s="337">
        <v>6.03</v>
      </c>
    </row>
    <row r="29" spans="2:33" s="324" customFormat="1" x14ac:dyDescent="0.2">
      <c r="B29" s="323">
        <v>0.5</v>
      </c>
      <c r="C29" s="338">
        <v>5.58</v>
      </c>
      <c r="D29" s="338">
        <v>5.66</v>
      </c>
      <c r="E29" s="338">
        <v>5.63</v>
      </c>
      <c r="F29" s="338">
        <v>5.61</v>
      </c>
      <c r="G29" s="338">
        <v>11.26</v>
      </c>
      <c r="H29" s="338">
        <v>5.82</v>
      </c>
      <c r="I29" s="338">
        <v>5.65</v>
      </c>
      <c r="J29" s="338">
        <v>5.69</v>
      </c>
      <c r="K29" s="338">
        <v>5.86</v>
      </c>
      <c r="L29" s="338">
        <v>5.84</v>
      </c>
      <c r="M29" s="338">
        <v>5.81</v>
      </c>
      <c r="N29" s="338">
        <v>5.83</v>
      </c>
      <c r="O29" s="338">
        <v>5.85</v>
      </c>
      <c r="P29" s="338">
        <v>5.93</v>
      </c>
      <c r="Q29" s="338">
        <v>6.07</v>
      </c>
      <c r="R29" s="338">
        <v>6.18</v>
      </c>
      <c r="S29" s="338">
        <v>6.34</v>
      </c>
      <c r="T29" s="338">
        <v>6.07</v>
      </c>
      <c r="U29" s="338">
        <v>6.22</v>
      </c>
      <c r="V29" s="338">
        <v>6.18</v>
      </c>
      <c r="W29" s="338">
        <v>6.11</v>
      </c>
      <c r="X29" s="338">
        <v>6.98</v>
      </c>
      <c r="Y29" s="338">
        <v>6.5</v>
      </c>
      <c r="Z29" s="338">
        <v>6.23</v>
      </c>
      <c r="AA29" s="338" t="s">
        <v>369</v>
      </c>
      <c r="AB29" s="338">
        <v>6.14</v>
      </c>
      <c r="AC29" s="338">
        <v>6.19</v>
      </c>
      <c r="AD29" s="338">
        <v>6.19</v>
      </c>
      <c r="AE29" s="338">
        <v>6.12</v>
      </c>
      <c r="AF29" s="338">
        <v>6.26</v>
      </c>
      <c r="AG29" s="337">
        <v>5.76</v>
      </c>
    </row>
    <row r="30" spans="2:33" s="324" customFormat="1" x14ac:dyDescent="0.2">
      <c r="B30" s="323">
        <v>0.54166666666666663</v>
      </c>
      <c r="C30" s="338">
        <v>5.58</v>
      </c>
      <c r="D30" s="338">
        <v>5.64</v>
      </c>
      <c r="E30" s="338">
        <v>5.64</v>
      </c>
      <c r="F30" s="338">
        <v>5.58</v>
      </c>
      <c r="G30" s="338">
        <v>6.97</v>
      </c>
      <c r="H30" s="338">
        <v>5.82</v>
      </c>
      <c r="I30" s="338">
        <v>5.62</v>
      </c>
      <c r="J30" s="338">
        <v>5.73</v>
      </c>
      <c r="K30" s="338">
        <v>5.88</v>
      </c>
      <c r="L30" s="338">
        <v>5.82</v>
      </c>
      <c r="M30" s="338">
        <v>5.78</v>
      </c>
      <c r="N30" s="338">
        <v>5.84</v>
      </c>
      <c r="O30" s="338">
        <v>5.72</v>
      </c>
      <c r="P30" s="338">
        <v>5.94</v>
      </c>
      <c r="Q30" s="338">
        <v>6.11</v>
      </c>
      <c r="R30" s="338">
        <v>6.2</v>
      </c>
      <c r="S30" s="338">
        <v>6.3</v>
      </c>
      <c r="T30" s="338">
        <v>6.13</v>
      </c>
      <c r="U30" s="338">
        <v>6.2</v>
      </c>
      <c r="V30" s="338">
        <v>6.16</v>
      </c>
      <c r="W30" s="338">
        <v>6.08</v>
      </c>
      <c r="X30" s="338">
        <v>6.66</v>
      </c>
      <c r="Y30" s="338">
        <v>6.44</v>
      </c>
      <c r="Z30" s="338">
        <v>6.24</v>
      </c>
      <c r="AA30" s="338" t="s">
        <v>369</v>
      </c>
      <c r="AB30" s="338">
        <v>6.09</v>
      </c>
      <c r="AC30" s="338">
        <v>6.24</v>
      </c>
      <c r="AD30" s="338">
        <v>6.22</v>
      </c>
      <c r="AE30" s="338">
        <v>6.15</v>
      </c>
      <c r="AF30" s="338">
        <v>6.18</v>
      </c>
      <c r="AG30" s="337">
        <v>5.67</v>
      </c>
    </row>
    <row r="31" spans="2:33" s="324" customFormat="1" x14ac:dyDescent="0.2">
      <c r="B31" s="323">
        <v>0.58333333333333337</v>
      </c>
      <c r="C31" s="338">
        <v>5.6</v>
      </c>
      <c r="D31" s="338">
        <v>5.61</v>
      </c>
      <c r="E31" s="338">
        <v>5.61</v>
      </c>
      <c r="F31" s="338">
        <v>5.59</v>
      </c>
      <c r="G31" s="338">
        <v>5.84</v>
      </c>
      <c r="H31" s="338">
        <v>5.76</v>
      </c>
      <c r="I31" s="338">
        <v>5.68</v>
      </c>
      <c r="J31" s="338">
        <v>5.73</v>
      </c>
      <c r="K31" s="338">
        <v>5.92</v>
      </c>
      <c r="L31" s="338">
        <v>5.84</v>
      </c>
      <c r="M31" s="338">
        <v>5.76</v>
      </c>
      <c r="N31" s="338">
        <v>5.84</v>
      </c>
      <c r="O31" s="338">
        <v>5.65</v>
      </c>
      <c r="P31" s="338">
        <v>5.98</v>
      </c>
      <c r="Q31" s="338">
        <v>6.13</v>
      </c>
      <c r="R31" s="338">
        <v>6.16</v>
      </c>
      <c r="S31" s="338">
        <v>6.2</v>
      </c>
      <c r="T31" s="338">
        <v>6.03</v>
      </c>
      <c r="U31" s="338">
        <v>6.15</v>
      </c>
      <c r="V31" s="338">
        <v>6.09</v>
      </c>
      <c r="W31" s="338">
        <v>6.09</v>
      </c>
      <c r="X31" s="338">
        <v>6.41</v>
      </c>
      <c r="Y31" s="338">
        <v>6.35</v>
      </c>
      <c r="Z31" s="338">
        <v>6.24</v>
      </c>
      <c r="AA31" s="338" t="s">
        <v>369</v>
      </c>
      <c r="AB31" s="338">
        <v>6.13</v>
      </c>
      <c r="AC31" s="338">
        <v>6.21</v>
      </c>
      <c r="AD31" s="338">
        <v>6.21</v>
      </c>
      <c r="AE31" s="338">
        <v>6.13</v>
      </c>
      <c r="AF31" s="338">
        <v>6.18</v>
      </c>
      <c r="AG31" s="337">
        <v>5.6</v>
      </c>
    </row>
    <row r="32" spans="2:33" s="324" customFormat="1" x14ac:dyDescent="0.2">
      <c r="B32" s="323">
        <v>0.625</v>
      </c>
      <c r="C32" s="338">
        <v>5.61</v>
      </c>
      <c r="D32" s="338">
        <v>5.6</v>
      </c>
      <c r="E32" s="338">
        <v>5.62</v>
      </c>
      <c r="F32" s="338">
        <v>5.63</v>
      </c>
      <c r="G32" s="338">
        <v>5.77</v>
      </c>
      <c r="H32" s="338">
        <v>5.65</v>
      </c>
      <c r="I32" s="338">
        <v>5.75</v>
      </c>
      <c r="J32" s="338">
        <v>5.77</v>
      </c>
      <c r="K32" s="338">
        <v>5.97</v>
      </c>
      <c r="L32" s="338">
        <v>5.82</v>
      </c>
      <c r="M32" s="338">
        <v>5.75</v>
      </c>
      <c r="N32" s="338">
        <v>5.77</v>
      </c>
      <c r="O32" s="338">
        <v>5.61</v>
      </c>
      <c r="P32" s="338">
        <v>5.91</v>
      </c>
      <c r="Q32" s="338">
        <v>6.16</v>
      </c>
      <c r="R32" s="338">
        <v>6.13</v>
      </c>
      <c r="S32" s="338">
        <v>6.17</v>
      </c>
      <c r="T32" s="338">
        <v>6.02</v>
      </c>
      <c r="U32" s="338">
        <v>6.09</v>
      </c>
      <c r="V32" s="338">
        <v>6.03</v>
      </c>
      <c r="W32" s="338">
        <v>6.1</v>
      </c>
      <c r="X32" s="338">
        <v>6.33</v>
      </c>
      <c r="Y32" s="338">
        <v>6.28</v>
      </c>
      <c r="Z32" s="338">
        <v>6.29</v>
      </c>
      <c r="AA32" s="338" t="s">
        <v>369</v>
      </c>
      <c r="AB32" s="338">
        <v>6.16</v>
      </c>
      <c r="AC32" s="338">
        <v>6.19</v>
      </c>
      <c r="AD32" s="338">
        <v>6.23</v>
      </c>
      <c r="AE32" s="338">
        <v>6.13</v>
      </c>
      <c r="AF32" s="338">
        <v>6.18</v>
      </c>
      <c r="AG32" s="337">
        <v>5.66</v>
      </c>
    </row>
    <row r="33" spans="2:36" s="324" customFormat="1" x14ac:dyDescent="0.2">
      <c r="B33" s="323">
        <v>0.66666666666666663</v>
      </c>
      <c r="C33" s="338">
        <v>5.66</v>
      </c>
      <c r="D33" s="338">
        <v>5.65</v>
      </c>
      <c r="E33" s="338">
        <v>5.56</v>
      </c>
      <c r="F33" s="338">
        <v>5.62</v>
      </c>
      <c r="G33" s="338">
        <v>5.7</v>
      </c>
      <c r="H33" s="338">
        <v>5.62</v>
      </c>
      <c r="I33" s="338">
        <v>5.8</v>
      </c>
      <c r="J33" s="338">
        <v>5.76</v>
      </c>
      <c r="K33" s="338">
        <v>5.94</v>
      </c>
      <c r="L33" s="338">
        <v>5.78</v>
      </c>
      <c r="M33" s="338">
        <v>5.74</v>
      </c>
      <c r="N33" s="338">
        <v>5.77</v>
      </c>
      <c r="O33" s="338">
        <v>5.7</v>
      </c>
      <c r="P33" s="338">
        <v>5.96</v>
      </c>
      <c r="Q33" s="338">
        <v>6.23</v>
      </c>
      <c r="R33" s="338">
        <v>6.11</v>
      </c>
      <c r="S33" s="338">
        <v>6.15</v>
      </c>
      <c r="T33" s="338">
        <v>6.03</v>
      </c>
      <c r="U33" s="338">
        <v>6.02</v>
      </c>
      <c r="V33" s="338">
        <v>5.99</v>
      </c>
      <c r="W33" s="338">
        <v>6.09</v>
      </c>
      <c r="X33" s="338">
        <v>6.29</v>
      </c>
      <c r="Y33" s="338">
        <v>6.21</v>
      </c>
      <c r="Z33" s="338">
        <v>6.3</v>
      </c>
      <c r="AA33" s="338" t="s">
        <v>369</v>
      </c>
      <c r="AB33" s="338" t="s">
        <v>349</v>
      </c>
      <c r="AC33" s="338">
        <v>6.14</v>
      </c>
      <c r="AD33" s="338">
        <v>6.25</v>
      </c>
      <c r="AE33" s="338">
        <v>6.09</v>
      </c>
      <c r="AF33" s="338">
        <v>6.24</v>
      </c>
      <c r="AG33" s="337">
        <v>5.58</v>
      </c>
    </row>
    <row r="34" spans="2:36" s="324" customFormat="1" x14ac:dyDescent="0.2">
      <c r="B34" s="323">
        <v>0.70833333333333337</v>
      </c>
      <c r="C34" s="338">
        <v>5.62</v>
      </c>
      <c r="D34" s="338">
        <v>5.65</v>
      </c>
      <c r="E34" s="338">
        <v>5.58</v>
      </c>
      <c r="F34" s="338">
        <v>5.58</v>
      </c>
      <c r="G34" s="338">
        <v>5.7</v>
      </c>
      <c r="H34" s="338">
        <v>5.62</v>
      </c>
      <c r="I34" s="338">
        <v>5.74</v>
      </c>
      <c r="J34" s="338">
        <v>5.75</v>
      </c>
      <c r="K34" s="338">
        <v>5.89</v>
      </c>
      <c r="L34" s="338">
        <v>5.83</v>
      </c>
      <c r="M34" s="338">
        <v>5.77</v>
      </c>
      <c r="N34" s="338">
        <v>5.8</v>
      </c>
      <c r="O34" s="338">
        <v>5.79</v>
      </c>
      <c r="P34" s="338">
        <v>5.93</v>
      </c>
      <c r="Q34" s="338">
        <v>6.22</v>
      </c>
      <c r="R34" s="338">
        <v>6.08</v>
      </c>
      <c r="S34" s="338">
        <v>6.09</v>
      </c>
      <c r="T34" s="338">
        <v>6.04</v>
      </c>
      <c r="U34" s="338">
        <v>6</v>
      </c>
      <c r="V34" s="338">
        <v>6.05</v>
      </c>
      <c r="W34" s="338">
        <v>6.09</v>
      </c>
      <c r="X34" s="338">
        <v>6.33</v>
      </c>
      <c r="Y34" s="338">
        <v>6.24</v>
      </c>
      <c r="Z34" s="338">
        <v>6.34</v>
      </c>
      <c r="AA34" s="338" t="s">
        <v>369</v>
      </c>
      <c r="AB34" s="338" t="s">
        <v>349</v>
      </c>
      <c r="AC34" s="338">
        <v>6.19</v>
      </c>
      <c r="AD34" s="338">
        <v>6.31</v>
      </c>
      <c r="AE34" s="338">
        <v>6.1</v>
      </c>
      <c r="AF34" s="338">
        <v>6.24</v>
      </c>
      <c r="AG34" s="337">
        <v>5.56</v>
      </c>
    </row>
    <row r="35" spans="2:36" s="324" customFormat="1" x14ac:dyDescent="0.2">
      <c r="B35" s="323">
        <v>0.75</v>
      </c>
      <c r="C35" s="338">
        <v>5.57</v>
      </c>
      <c r="D35" s="338">
        <v>5.64</v>
      </c>
      <c r="E35" s="338">
        <v>5.56</v>
      </c>
      <c r="F35" s="338">
        <v>5.59</v>
      </c>
      <c r="G35" s="338">
        <v>5.63</v>
      </c>
      <c r="H35" s="338">
        <v>5.61</v>
      </c>
      <c r="I35" s="338">
        <v>5.71</v>
      </c>
      <c r="J35" s="338">
        <v>5.73</v>
      </c>
      <c r="K35" s="338">
        <v>5.86</v>
      </c>
      <c r="L35" s="338">
        <v>5.84</v>
      </c>
      <c r="M35" s="338">
        <v>5.76</v>
      </c>
      <c r="N35" s="338">
        <v>5.79</v>
      </c>
      <c r="O35" s="338">
        <v>5.87</v>
      </c>
      <c r="P35" s="338">
        <v>5.98</v>
      </c>
      <c r="Q35" s="338">
        <v>6.2</v>
      </c>
      <c r="R35" s="338">
        <v>6.06</v>
      </c>
      <c r="S35" s="338">
        <v>6.05</v>
      </c>
      <c r="T35" s="338">
        <v>6</v>
      </c>
      <c r="U35" s="338">
        <v>5.95</v>
      </c>
      <c r="V35" s="338">
        <v>6.05</v>
      </c>
      <c r="W35" s="338">
        <v>6.1</v>
      </c>
      <c r="X35" s="338">
        <v>6.3</v>
      </c>
      <c r="Y35" s="338">
        <v>6.25</v>
      </c>
      <c r="Z35" s="338">
        <v>6.26</v>
      </c>
      <c r="AA35" s="338" t="s">
        <v>369</v>
      </c>
      <c r="AB35" s="338" t="s">
        <v>349</v>
      </c>
      <c r="AC35" s="338">
        <v>6.16</v>
      </c>
      <c r="AD35" s="338">
        <v>6.27</v>
      </c>
      <c r="AE35" s="338">
        <v>6.11</v>
      </c>
      <c r="AF35" s="338">
        <v>6.23</v>
      </c>
      <c r="AG35" s="337">
        <v>5.56</v>
      </c>
      <c r="AJ35" s="327"/>
    </row>
    <row r="36" spans="2:36" s="324" customFormat="1" x14ac:dyDescent="0.2">
      <c r="B36" s="323">
        <v>0.79166666666666663</v>
      </c>
      <c r="C36" s="338">
        <v>5.54</v>
      </c>
      <c r="D36" s="338">
        <v>5.56</v>
      </c>
      <c r="E36" s="338">
        <v>5.6</v>
      </c>
      <c r="F36" s="338">
        <v>5.59</v>
      </c>
      <c r="G36" s="338">
        <v>5.55</v>
      </c>
      <c r="H36" s="338">
        <v>5.58</v>
      </c>
      <c r="I36" s="338">
        <v>5.67</v>
      </c>
      <c r="J36" s="338">
        <v>5.7</v>
      </c>
      <c r="K36" s="338">
        <v>5.85</v>
      </c>
      <c r="L36" s="338">
        <v>5.85</v>
      </c>
      <c r="M36" s="338">
        <v>5.76</v>
      </c>
      <c r="N36" s="338">
        <v>5.77</v>
      </c>
      <c r="O36" s="338">
        <v>5.87</v>
      </c>
      <c r="P36" s="338">
        <v>5.91</v>
      </c>
      <c r="Q36" s="338">
        <v>6.1</v>
      </c>
      <c r="R36" s="338">
        <v>5.98</v>
      </c>
      <c r="S36" s="338">
        <v>6.05</v>
      </c>
      <c r="T36" s="338">
        <v>5.94</v>
      </c>
      <c r="U36" s="338">
        <v>5.93</v>
      </c>
      <c r="V36" s="338">
        <v>5.98</v>
      </c>
      <c r="W36" s="338">
        <v>6.11</v>
      </c>
      <c r="X36" s="338">
        <v>6.3</v>
      </c>
      <c r="Y36" s="338">
        <v>6.24</v>
      </c>
      <c r="Z36" s="338">
        <v>6.31</v>
      </c>
      <c r="AA36" s="338" t="s">
        <v>369</v>
      </c>
      <c r="AB36" s="338">
        <v>6.08</v>
      </c>
      <c r="AC36" s="338">
        <v>6.18</v>
      </c>
      <c r="AD36" s="338">
        <v>6.22</v>
      </c>
      <c r="AE36" s="338">
        <v>6.13</v>
      </c>
      <c r="AF36" s="338">
        <v>6.17</v>
      </c>
      <c r="AG36" s="337">
        <v>5.54</v>
      </c>
      <c r="AJ36" s="327"/>
    </row>
    <row r="37" spans="2:36" s="324" customFormat="1" x14ac:dyDescent="0.2">
      <c r="B37" s="323">
        <v>0.83333333333333337</v>
      </c>
      <c r="C37" s="338">
        <v>5.53</v>
      </c>
      <c r="D37" s="338">
        <v>5.51</v>
      </c>
      <c r="E37" s="338">
        <v>5.56</v>
      </c>
      <c r="F37" s="338">
        <v>5.6</v>
      </c>
      <c r="G37" s="338">
        <v>5.53</v>
      </c>
      <c r="H37" s="338">
        <v>5.58</v>
      </c>
      <c r="I37" s="338">
        <v>5.76</v>
      </c>
      <c r="J37" s="338">
        <v>5.68</v>
      </c>
      <c r="K37" s="338">
        <v>5.83</v>
      </c>
      <c r="L37" s="338">
        <v>5.76</v>
      </c>
      <c r="M37" s="338">
        <v>5.74</v>
      </c>
      <c r="N37" s="338">
        <v>5.74</v>
      </c>
      <c r="O37" s="338">
        <v>5.81</v>
      </c>
      <c r="P37" s="338">
        <v>5.91</v>
      </c>
      <c r="Q37" s="338">
        <v>6.04</v>
      </c>
      <c r="R37" s="338">
        <v>5.9</v>
      </c>
      <c r="S37" s="338">
        <v>6.03</v>
      </c>
      <c r="T37" s="338">
        <v>6.02</v>
      </c>
      <c r="U37" s="338">
        <v>5.88</v>
      </c>
      <c r="V37" s="338">
        <v>5.95</v>
      </c>
      <c r="W37" s="338">
        <v>6.08</v>
      </c>
      <c r="X37" s="338">
        <v>6.2</v>
      </c>
      <c r="Y37" s="338">
        <v>6.16</v>
      </c>
      <c r="Z37" s="338">
        <v>6.29</v>
      </c>
      <c r="AA37" s="338" t="s">
        <v>369</v>
      </c>
      <c r="AB37" s="338">
        <v>6.07</v>
      </c>
      <c r="AC37" s="338">
        <v>6.15</v>
      </c>
      <c r="AD37" s="338">
        <v>6.12</v>
      </c>
      <c r="AE37" s="338">
        <v>6.1</v>
      </c>
      <c r="AF37" s="338">
        <v>6.17</v>
      </c>
      <c r="AG37" s="337">
        <v>5.52</v>
      </c>
      <c r="AJ37" s="327"/>
    </row>
    <row r="38" spans="2:36" s="324" customFormat="1" x14ac:dyDescent="0.2">
      <c r="B38" s="323">
        <v>0.875</v>
      </c>
      <c r="C38" s="338">
        <v>5.55</v>
      </c>
      <c r="D38" s="338">
        <v>5.48</v>
      </c>
      <c r="E38" s="338">
        <v>5.57</v>
      </c>
      <c r="F38" s="338">
        <v>5.52</v>
      </c>
      <c r="G38" s="338">
        <v>5.59</v>
      </c>
      <c r="H38" s="338">
        <v>5.62</v>
      </c>
      <c r="I38" s="338">
        <v>5.73</v>
      </c>
      <c r="J38" s="338">
        <v>5.65</v>
      </c>
      <c r="K38" s="338">
        <v>5.8</v>
      </c>
      <c r="L38" s="338">
        <v>5.74</v>
      </c>
      <c r="M38" s="338">
        <v>5.7</v>
      </c>
      <c r="N38" s="338">
        <v>5.75</v>
      </c>
      <c r="O38" s="338">
        <v>5.83</v>
      </c>
      <c r="P38" s="338">
        <v>5.93</v>
      </c>
      <c r="Q38" s="338">
        <v>5.98</v>
      </c>
      <c r="R38" s="338">
        <v>5.86</v>
      </c>
      <c r="S38" s="338">
        <v>6.04</v>
      </c>
      <c r="T38" s="338">
        <v>6.03</v>
      </c>
      <c r="U38" s="338">
        <v>5.89</v>
      </c>
      <c r="V38" s="338">
        <v>5.92</v>
      </c>
      <c r="W38" s="338">
        <v>6.04</v>
      </c>
      <c r="X38" s="338">
        <v>6.19</v>
      </c>
      <c r="Y38" s="338">
        <v>6.09</v>
      </c>
      <c r="Z38" s="338">
        <v>6.27</v>
      </c>
      <c r="AA38" s="338" t="s">
        <v>369</v>
      </c>
      <c r="AB38" s="338">
        <v>6.11</v>
      </c>
      <c r="AC38" s="338">
        <v>6.15</v>
      </c>
      <c r="AD38" s="338">
        <v>6.09</v>
      </c>
      <c r="AE38" s="338">
        <v>6.09</v>
      </c>
      <c r="AF38" s="338">
        <v>6.11</v>
      </c>
      <c r="AG38" s="337">
        <v>5.55</v>
      </c>
      <c r="AJ38" s="327"/>
    </row>
    <row r="39" spans="2:36" s="324" customFormat="1" x14ac:dyDescent="0.2">
      <c r="B39" s="323">
        <v>0.91666666666666663</v>
      </c>
      <c r="C39" s="338">
        <v>5.62</v>
      </c>
      <c r="D39" s="338">
        <v>5.5</v>
      </c>
      <c r="E39" s="338">
        <v>5.55</v>
      </c>
      <c r="F39" s="338">
        <v>5.49</v>
      </c>
      <c r="G39" s="338">
        <v>5.63</v>
      </c>
      <c r="H39" s="338">
        <v>5.67</v>
      </c>
      <c r="I39" s="338">
        <v>5.72</v>
      </c>
      <c r="J39" s="338">
        <v>5.64</v>
      </c>
      <c r="K39" s="338">
        <v>5.79</v>
      </c>
      <c r="L39" s="338">
        <v>5.75</v>
      </c>
      <c r="M39" s="338">
        <v>5.71</v>
      </c>
      <c r="N39" s="338">
        <v>5.8</v>
      </c>
      <c r="O39" s="338">
        <v>5.82</v>
      </c>
      <c r="P39" s="338">
        <v>5.97</v>
      </c>
      <c r="Q39" s="338">
        <v>5.95</v>
      </c>
      <c r="R39" s="338">
        <v>5.9</v>
      </c>
      <c r="S39" s="338">
        <v>6</v>
      </c>
      <c r="T39" s="338">
        <v>6.07</v>
      </c>
      <c r="U39" s="338">
        <v>5.91</v>
      </c>
      <c r="V39" s="338">
        <v>6.04</v>
      </c>
      <c r="W39" s="338">
        <v>6.09</v>
      </c>
      <c r="X39" s="338">
        <v>6.09</v>
      </c>
      <c r="Y39" s="338">
        <v>6.09</v>
      </c>
      <c r="Z39" s="338">
        <v>6.24</v>
      </c>
      <c r="AA39" s="338" t="s">
        <v>369</v>
      </c>
      <c r="AB39" s="338">
        <v>6.12</v>
      </c>
      <c r="AC39" s="338">
        <v>6.07</v>
      </c>
      <c r="AD39" s="338">
        <v>6.09</v>
      </c>
      <c r="AE39" s="338">
        <v>6.12</v>
      </c>
      <c r="AF39" s="338">
        <v>6.05</v>
      </c>
      <c r="AG39" s="337">
        <v>5.66</v>
      </c>
    </row>
    <row r="40" spans="2:36" s="324" customFormat="1" x14ac:dyDescent="0.2">
      <c r="B40" s="323">
        <v>0.95833333333333337</v>
      </c>
      <c r="C40" s="338">
        <v>5.65</v>
      </c>
      <c r="D40" s="338">
        <v>5.53</v>
      </c>
      <c r="E40" s="338">
        <v>5.52</v>
      </c>
      <c r="F40" s="338">
        <v>5.46</v>
      </c>
      <c r="G40" s="338">
        <v>5.6</v>
      </c>
      <c r="H40" s="338">
        <v>5.66</v>
      </c>
      <c r="I40" s="338">
        <v>5.68</v>
      </c>
      <c r="J40" s="338">
        <v>5.64</v>
      </c>
      <c r="K40" s="338">
        <v>5.86</v>
      </c>
      <c r="L40" s="338">
        <v>5.75</v>
      </c>
      <c r="M40" s="338">
        <v>5.65</v>
      </c>
      <c r="N40" s="338">
        <v>5.78</v>
      </c>
      <c r="O40" s="338">
        <v>5.88</v>
      </c>
      <c r="P40" s="338">
        <v>5.98</v>
      </c>
      <c r="Q40" s="338">
        <v>5.93</v>
      </c>
      <c r="R40" s="338">
        <v>5.93</v>
      </c>
      <c r="S40" s="338">
        <v>5.99</v>
      </c>
      <c r="T40" s="338">
        <v>6.05</v>
      </c>
      <c r="U40" s="338">
        <v>5.94</v>
      </c>
      <c r="V40" s="338">
        <v>6.07</v>
      </c>
      <c r="W40" s="338">
        <v>6.11</v>
      </c>
      <c r="X40" s="338">
        <v>6.08</v>
      </c>
      <c r="Y40" s="338">
        <v>6.13</v>
      </c>
      <c r="Z40" s="338">
        <v>6.24</v>
      </c>
      <c r="AA40" s="338" t="s">
        <v>369</v>
      </c>
      <c r="AB40" s="338">
        <v>6.18</v>
      </c>
      <c r="AC40" s="338">
        <v>6.06</v>
      </c>
      <c r="AD40" s="338">
        <v>6.09</v>
      </c>
      <c r="AE40" s="338">
        <v>6.18</v>
      </c>
      <c r="AF40" s="338">
        <v>6.1</v>
      </c>
      <c r="AG40" s="337">
        <v>5.68</v>
      </c>
    </row>
    <row r="41" spans="2:36" s="325" customFormat="1" ht="27" customHeight="1" x14ac:dyDescent="0.2">
      <c r="B41" s="321" t="s">
        <v>347</v>
      </c>
      <c r="C41" s="359" t="s">
        <v>346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6" x14ac:dyDescent="0.2">
      <c r="B42" s="315" t="s">
        <v>353</v>
      </c>
    </row>
    <row r="43" spans="2:36" x14ac:dyDescent="0.2">
      <c r="B43" s="342" t="s">
        <v>372</v>
      </c>
    </row>
    <row r="44" spans="2:36" x14ac:dyDescent="0.2">
      <c r="B44" s="342" t="s">
        <v>371</v>
      </c>
    </row>
    <row r="45" spans="2:36" x14ac:dyDescent="0.2">
      <c r="B45" s="326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J45"/>
  <sheetViews>
    <sheetView showGridLines="0" topLeftCell="A11" zoomScale="60" zoomScaleNormal="60" zoomScaleSheetLayoutView="93" workbookViewId="0">
      <selection activeCell="S41" sqref="S41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42578125" style="317" hidden="1" customWidth="1"/>
    <col min="34" max="16384" width="11.42578125" style="317"/>
  </cols>
  <sheetData>
    <row r="2" spans="2:33" ht="15.75" customHeight="1" x14ac:dyDescent="0.2">
      <c r="B2" s="343"/>
      <c r="C2" s="343"/>
      <c r="D2" s="343"/>
      <c r="E2" s="343"/>
      <c r="F2" s="347" t="s">
        <v>360</v>
      </c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</row>
    <row r="3" spans="2:33" ht="15.75" customHeight="1" x14ac:dyDescent="0.2">
      <c r="B3" s="343"/>
      <c r="C3" s="343"/>
      <c r="D3" s="343"/>
      <c r="E3" s="343"/>
      <c r="F3" s="347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48"/>
    </row>
    <row r="4" spans="2:33" ht="15.75" customHeight="1" x14ac:dyDescent="0.2">
      <c r="B4" s="343"/>
      <c r="C4" s="343"/>
      <c r="D4" s="343"/>
      <c r="E4" s="343"/>
      <c r="F4" s="347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44" t="s">
        <v>188</v>
      </c>
      <c r="C6" s="344"/>
      <c r="D6" s="319"/>
      <c r="E6" s="319"/>
      <c r="F6" s="255" t="str">
        <f>'PM10_CA-ILO-03'!F6</f>
        <v>Evaluación de seguimiento de la calidad del aire en el CEBA Jose Pardo, distrito Ilo, provincia Ilo, departamento Moquegua, en setiembre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6" t="s">
        <v>217</v>
      </c>
      <c r="C10" s="346"/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314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315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51" t="s">
        <v>334</v>
      </c>
      <c r="W14" s="351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10">
        <v>3.59</v>
      </c>
      <c r="D17" s="310">
        <v>3.53</v>
      </c>
      <c r="E17" s="310">
        <v>3.61</v>
      </c>
      <c r="F17" s="310">
        <v>3.63</v>
      </c>
      <c r="G17" s="310">
        <v>3.6</v>
      </c>
      <c r="H17" s="310">
        <v>3.53</v>
      </c>
      <c r="I17" s="310">
        <v>3.52</v>
      </c>
      <c r="J17" s="310">
        <v>3.59</v>
      </c>
      <c r="K17" s="310">
        <v>3.88</v>
      </c>
      <c r="L17" s="310">
        <v>3.74</v>
      </c>
      <c r="M17" s="310">
        <v>3.63</v>
      </c>
      <c r="N17" s="310">
        <v>3.88</v>
      </c>
      <c r="O17" s="310">
        <v>3.5</v>
      </c>
      <c r="P17" s="310">
        <v>3.67</v>
      </c>
      <c r="Q17" s="310">
        <v>3.75</v>
      </c>
      <c r="R17" s="310">
        <v>3.93</v>
      </c>
      <c r="S17" s="310">
        <v>3.96</v>
      </c>
      <c r="T17" s="310">
        <v>4.09</v>
      </c>
      <c r="U17" s="310">
        <v>3.89</v>
      </c>
      <c r="V17" s="310">
        <v>3.84</v>
      </c>
      <c r="W17" s="310">
        <v>3.88</v>
      </c>
      <c r="X17" s="310">
        <v>3.73</v>
      </c>
      <c r="Y17" s="310">
        <v>3.75</v>
      </c>
      <c r="Z17" s="310">
        <v>3.86</v>
      </c>
      <c r="AA17" s="310">
        <v>3.98</v>
      </c>
      <c r="AB17" s="310">
        <v>3.82</v>
      </c>
      <c r="AC17" s="338">
        <v>3.78</v>
      </c>
      <c r="AD17" s="338">
        <v>3.82</v>
      </c>
      <c r="AE17" s="338">
        <v>4</v>
      </c>
      <c r="AF17" s="338">
        <v>3.91</v>
      </c>
      <c r="AG17" s="337">
        <v>3.53</v>
      </c>
    </row>
    <row r="18" spans="2:33" s="324" customFormat="1" x14ac:dyDescent="0.2">
      <c r="B18" s="323">
        <v>4.1666666666666664E-2</v>
      </c>
      <c r="C18" s="310">
        <v>3.67</v>
      </c>
      <c r="D18" s="310">
        <v>3.45</v>
      </c>
      <c r="E18" s="310">
        <v>3.52</v>
      </c>
      <c r="F18" s="310">
        <v>3.46</v>
      </c>
      <c r="G18" s="310">
        <v>3.75</v>
      </c>
      <c r="H18" s="310">
        <v>3.67</v>
      </c>
      <c r="I18" s="310">
        <v>3.56</v>
      </c>
      <c r="J18" s="310">
        <v>3.59</v>
      </c>
      <c r="K18" s="310">
        <v>3.82</v>
      </c>
      <c r="L18" s="310">
        <v>3.64</v>
      </c>
      <c r="M18" s="310">
        <v>3.57</v>
      </c>
      <c r="N18" s="310">
        <v>4.1399999999999997</v>
      </c>
      <c r="O18" s="310">
        <v>3.64</v>
      </c>
      <c r="P18" s="310">
        <v>3.91</v>
      </c>
      <c r="Q18" s="310">
        <v>3.86</v>
      </c>
      <c r="R18" s="310">
        <v>3.82</v>
      </c>
      <c r="S18" s="310">
        <v>3.84</v>
      </c>
      <c r="T18" s="310">
        <v>3.92</v>
      </c>
      <c r="U18" s="310">
        <v>4.03</v>
      </c>
      <c r="V18" s="310">
        <v>3.86</v>
      </c>
      <c r="W18" s="310">
        <v>4</v>
      </c>
      <c r="X18" s="310">
        <v>3.93</v>
      </c>
      <c r="Y18" s="310">
        <v>3.95</v>
      </c>
      <c r="Z18" s="310">
        <v>3.77</v>
      </c>
      <c r="AA18" s="310">
        <v>3.95</v>
      </c>
      <c r="AB18" s="310">
        <v>3.91</v>
      </c>
      <c r="AC18" s="338">
        <v>3.86</v>
      </c>
      <c r="AD18" s="338">
        <v>3.74</v>
      </c>
      <c r="AE18" s="338">
        <v>4.03</v>
      </c>
      <c r="AF18" s="338">
        <v>3.92</v>
      </c>
      <c r="AG18" s="337">
        <v>3.52</v>
      </c>
    </row>
    <row r="19" spans="2:33" s="324" customFormat="1" x14ac:dyDescent="0.2">
      <c r="B19" s="323">
        <v>8.3333333333333329E-2</v>
      </c>
      <c r="C19" s="310">
        <v>3.67</v>
      </c>
      <c r="D19" s="310">
        <v>3.45</v>
      </c>
      <c r="E19" s="310">
        <v>3.46</v>
      </c>
      <c r="F19" s="310">
        <v>3.73</v>
      </c>
      <c r="G19" s="310">
        <v>3.64</v>
      </c>
      <c r="H19" s="310">
        <v>3.66</v>
      </c>
      <c r="I19" s="310">
        <v>3.53</v>
      </c>
      <c r="J19" s="310">
        <v>3.7</v>
      </c>
      <c r="K19" s="310">
        <v>3.84</v>
      </c>
      <c r="L19" s="310">
        <v>3.66</v>
      </c>
      <c r="M19" s="310">
        <v>3.68</v>
      </c>
      <c r="N19" s="310">
        <v>3.85</v>
      </c>
      <c r="O19" s="310">
        <v>3.7</v>
      </c>
      <c r="P19" s="310">
        <v>3.82</v>
      </c>
      <c r="Q19" s="310">
        <v>3.84</v>
      </c>
      <c r="R19" s="310">
        <v>3.77</v>
      </c>
      <c r="S19" s="310">
        <v>3.95</v>
      </c>
      <c r="T19" s="310">
        <v>3.84</v>
      </c>
      <c r="U19" s="310">
        <v>3.86</v>
      </c>
      <c r="V19" s="310">
        <v>3.63</v>
      </c>
      <c r="W19" s="310">
        <v>4.0199999999999996</v>
      </c>
      <c r="X19" s="310">
        <v>3.82</v>
      </c>
      <c r="Y19" s="310">
        <v>3.81</v>
      </c>
      <c r="Z19" s="310">
        <v>3.85</v>
      </c>
      <c r="AA19" s="310">
        <v>3.93</v>
      </c>
      <c r="AB19" s="310">
        <v>3.86</v>
      </c>
      <c r="AC19" s="338">
        <v>3.67</v>
      </c>
      <c r="AD19" s="338">
        <v>3.93</v>
      </c>
      <c r="AE19" s="338">
        <v>3.93</v>
      </c>
      <c r="AF19" s="338">
        <v>3.84</v>
      </c>
      <c r="AG19" s="337">
        <v>3.56</v>
      </c>
    </row>
    <row r="20" spans="2:33" s="324" customFormat="1" x14ac:dyDescent="0.2">
      <c r="B20" s="323">
        <v>0.125</v>
      </c>
      <c r="C20" s="310">
        <v>3.52</v>
      </c>
      <c r="D20" s="310">
        <v>3.67</v>
      </c>
      <c r="E20" s="310">
        <v>3.6</v>
      </c>
      <c r="F20" s="310">
        <v>3.57</v>
      </c>
      <c r="G20" s="310">
        <v>3.43</v>
      </c>
      <c r="H20" s="310">
        <v>3.74</v>
      </c>
      <c r="I20" s="310">
        <v>3.68</v>
      </c>
      <c r="J20" s="310">
        <v>3.6</v>
      </c>
      <c r="K20" s="310">
        <v>3.93</v>
      </c>
      <c r="L20" s="310">
        <v>3.71</v>
      </c>
      <c r="M20" s="310">
        <v>3.84</v>
      </c>
      <c r="N20" s="310">
        <v>4</v>
      </c>
      <c r="O20" s="310">
        <v>3.57</v>
      </c>
      <c r="P20" s="310">
        <v>3.91</v>
      </c>
      <c r="Q20" s="310">
        <v>3.85</v>
      </c>
      <c r="R20" s="310">
        <v>3.73</v>
      </c>
      <c r="S20" s="310">
        <v>3.78</v>
      </c>
      <c r="T20" s="310">
        <v>3.93</v>
      </c>
      <c r="U20" s="310">
        <v>3.71</v>
      </c>
      <c r="V20" s="310">
        <v>3.73</v>
      </c>
      <c r="W20" s="310">
        <v>4.0199999999999996</v>
      </c>
      <c r="X20" s="310">
        <v>3.96</v>
      </c>
      <c r="Y20" s="310">
        <v>3.88</v>
      </c>
      <c r="Z20" s="310">
        <v>3.93</v>
      </c>
      <c r="AA20" s="310">
        <v>3.89</v>
      </c>
      <c r="AB20" s="310">
        <v>3.88</v>
      </c>
      <c r="AC20" s="338">
        <v>3.74</v>
      </c>
      <c r="AD20" s="338">
        <v>3.88</v>
      </c>
      <c r="AE20" s="338">
        <v>4.0999999999999996</v>
      </c>
      <c r="AF20" s="338">
        <v>4.1399999999999997</v>
      </c>
      <c r="AG20" s="337">
        <v>3.42</v>
      </c>
    </row>
    <row r="21" spans="2:33" s="324" customFormat="1" x14ac:dyDescent="0.2">
      <c r="B21" s="323">
        <v>0.16666666666666666</v>
      </c>
      <c r="C21" s="310">
        <v>3.73</v>
      </c>
      <c r="D21" s="310">
        <v>3.54</v>
      </c>
      <c r="E21" s="310">
        <v>3.74</v>
      </c>
      <c r="F21" s="310">
        <v>3.56</v>
      </c>
      <c r="G21" s="310">
        <v>3.59</v>
      </c>
      <c r="H21" s="310">
        <v>3.54</v>
      </c>
      <c r="I21" s="310">
        <v>4.0999999999999996</v>
      </c>
      <c r="J21" s="310">
        <v>3.41</v>
      </c>
      <c r="K21" s="310">
        <v>3.75</v>
      </c>
      <c r="L21" s="310">
        <v>3.71</v>
      </c>
      <c r="M21" s="310">
        <v>3.63</v>
      </c>
      <c r="N21" s="310">
        <v>3.75</v>
      </c>
      <c r="O21" s="310">
        <v>3.66</v>
      </c>
      <c r="P21" s="310">
        <v>3.92</v>
      </c>
      <c r="Q21" s="310">
        <v>3.84</v>
      </c>
      <c r="R21" s="310">
        <v>3.77</v>
      </c>
      <c r="S21" s="310">
        <v>4.28</v>
      </c>
      <c r="T21" s="310">
        <v>3.84</v>
      </c>
      <c r="U21" s="310">
        <v>10.19</v>
      </c>
      <c r="V21" s="310">
        <v>3.91</v>
      </c>
      <c r="W21" s="310">
        <v>3.98</v>
      </c>
      <c r="X21" s="310">
        <v>3.99</v>
      </c>
      <c r="Y21" s="310">
        <v>14.22</v>
      </c>
      <c r="Z21" s="310">
        <v>3.84</v>
      </c>
      <c r="AA21" s="310">
        <v>4.0599999999999996</v>
      </c>
      <c r="AB21" s="310">
        <v>3.96</v>
      </c>
      <c r="AC21" s="338">
        <v>3.91</v>
      </c>
      <c r="AD21" s="338">
        <v>3.89</v>
      </c>
      <c r="AE21" s="338">
        <v>4.04</v>
      </c>
      <c r="AF21" s="338">
        <v>3.98</v>
      </c>
      <c r="AG21" s="337">
        <v>3.46</v>
      </c>
    </row>
    <row r="22" spans="2:33" s="324" customFormat="1" x14ac:dyDescent="0.2">
      <c r="B22" s="323">
        <v>0.20833333333333334</v>
      </c>
      <c r="C22" s="310">
        <v>3.56</v>
      </c>
      <c r="D22" s="310">
        <v>3.57</v>
      </c>
      <c r="E22" s="310">
        <v>3.7</v>
      </c>
      <c r="F22" s="310">
        <v>3.56</v>
      </c>
      <c r="G22" s="310">
        <v>3.77</v>
      </c>
      <c r="H22" s="310">
        <v>3.59</v>
      </c>
      <c r="I22" s="310">
        <v>3.85</v>
      </c>
      <c r="J22" s="310">
        <v>3.64</v>
      </c>
      <c r="K22" s="310">
        <v>3.75</v>
      </c>
      <c r="L22" s="310">
        <v>3.67</v>
      </c>
      <c r="M22" s="310">
        <v>3.71</v>
      </c>
      <c r="N22" s="310">
        <v>3.86</v>
      </c>
      <c r="O22" s="310">
        <v>3.78</v>
      </c>
      <c r="P22" s="310">
        <v>3.86</v>
      </c>
      <c r="Q22" s="310">
        <v>3.91</v>
      </c>
      <c r="R22" s="310">
        <v>3.77</v>
      </c>
      <c r="S22" s="310">
        <v>4.24</v>
      </c>
      <c r="T22" s="310">
        <v>3.98</v>
      </c>
      <c r="U22" s="310">
        <v>4.21</v>
      </c>
      <c r="V22" s="310">
        <v>3.79</v>
      </c>
      <c r="W22" s="310">
        <v>3.89</v>
      </c>
      <c r="X22" s="310">
        <v>3.96</v>
      </c>
      <c r="Y22" s="310">
        <v>7.44</v>
      </c>
      <c r="Z22" s="310">
        <v>3.98</v>
      </c>
      <c r="AA22" s="310">
        <v>4.0199999999999996</v>
      </c>
      <c r="AB22" s="310">
        <v>3.78</v>
      </c>
      <c r="AC22" s="338">
        <v>3.67</v>
      </c>
      <c r="AD22" s="338">
        <v>4.03</v>
      </c>
      <c r="AE22" s="338">
        <v>4.0599999999999996</v>
      </c>
      <c r="AF22" s="338">
        <v>3.98</v>
      </c>
      <c r="AG22" s="337">
        <v>3.45</v>
      </c>
    </row>
    <row r="23" spans="2:33" s="324" customFormat="1" x14ac:dyDescent="0.2">
      <c r="B23" s="323">
        <v>0.25</v>
      </c>
      <c r="C23" s="310">
        <v>3.63</v>
      </c>
      <c r="D23" s="310">
        <v>3.59</v>
      </c>
      <c r="E23" s="310">
        <v>3.74</v>
      </c>
      <c r="F23" s="310">
        <v>3.61</v>
      </c>
      <c r="G23" s="310">
        <v>3.74</v>
      </c>
      <c r="H23" s="310">
        <v>3.54</v>
      </c>
      <c r="I23" s="310">
        <v>3.7</v>
      </c>
      <c r="J23" s="310">
        <v>3.78</v>
      </c>
      <c r="K23" s="310">
        <v>3.73</v>
      </c>
      <c r="L23" s="310">
        <v>3.7</v>
      </c>
      <c r="M23" s="310">
        <v>3.81</v>
      </c>
      <c r="N23" s="310">
        <v>3.92</v>
      </c>
      <c r="O23" s="310">
        <v>3.63</v>
      </c>
      <c r="P23" s="310">
        <v>3.86</v>
      </c>
      <c r="Q23" s="310">
        <v>3.88</v>
      </c>
      <c r="R23" s="310">
        <v>3.84</v>
      </c>
      <c r="S23" s="310">
        <v>3.95</v>
      </c>
      <c r="T23" s="310">
        <v>3.98</v>
      </c>
      <c r="U23" s="310">
        <v>3.93</v>
      </c>
      <c r="V23" s="310">
        <v>3.86</v>
      </c>
      <c r="W23" s="310">
        <v>4</v>
      </c>
      <c r="X23" s="310">
        <v>3.89</v>
      </c>
      <c r="Y23" s="310">
        <v>5.3</v>
      </c>
      <c r="Z23" s="310">
        <v>3.75</v>
      </c>
      <c r="AA23" s="310">
        <v>4.0199999999999996</v>
      </c>
      <c r="AB23" s="310">
        <v>3.85</v>
      </c>
      <c r="AC23" s="338">
        <v>4.03</v>
      </c>
      <c r="AD23" s="338">
        <v>4.03</v>
      </c>
      <c r="AE23" s="338">
        <v>4.07</v>
      </c>
      <c r="AF23" s="338">
        <v>3.96</v>
      </c>
      <c r="AG23" s="337">
        <v>3.7</v>
      </c>
    </row>
    <row r="24" spans="2:33" s="324" customFormat="1" x14ac:dyDescent="0.2">
      <c r="B24" s="323">
        <v>0.29166666666666669</v>
      </c>
      <c r="C24" s="310">
        <v>3.66</v>
      </c>
      <c r="D24" s="310">
        <v>3.66</v>
      </c>
      <c r="E24" s="310">
        <v>3.66</v>
      </c>
      <c r="F24" s="310">
        <v>3.35</v>
      </c>
      <c r="G24" s="310">
        <v>3.66</v>
      </c>
      <c r="H24" s="310">
        <v>3.54</v>
      </c>
      <c r="I24" s="310">
        <v>3.77</v>
      </c>
      <c r="J24" s="310">
        <v>3.63</v>
      </c>
      <c r="K24" s="310">
        <v>3.52</v>
      </c>
      <c r="L24" s="310">
        <v>3.77</v>
      </c>
      <c r="M24" s="310">
        <v>3.68</v>
      </c>
      <c r="N24" s="310">
        <v>4</v>
      </c>
      <c r="O24" s="310">
        <v>3.89</v>
      </c>
      <c r="P24" s="310">
        <v>3.95</v>
      </c>
      <c r="Q24" s="310">
        <v>3.92</v>
      </c>
      <c r="R24" s="310">
        <v>3.79</v>
      </c>
      <c r="S24" s="310">
        <v>3.82</v>
      </c>
      <c r="T24" s="310">
        <v>4.04</v>
      </c>
      <c r="U24" s="310">
        <v>3.96</v>
      </c>
      <c r="V24" s="310">
        <v>3.84</v>
      </c>
      <c r="W24" s="310">
        <v>4.03</v>
      </c>
      <c r="X24" s="310">
        <v>4.59</v>
      </c>
      <c r="Y24" s="310">
        <v>4.1399999999999997</v>
      </c>
      <c r="Z24" s="310">
        <v>3.63</v>
      </c>
      <c r="AA24" s="310">
        <v>4.0599999999999996</v>
      </c>
      <c r="AB24" s="310">
        <v>3.92</v>
      </c>
      <c r="AC24" s="310">
        <v>3.82</v>
      </c>
      <c r="AD24" s="338">
        <v>4.03</v>
      </c>
      <c r="AE24" s="338">
        <v>4</v>
      </c>
      <c r="AF24" s="338">
        <v>3.99</v>
      </c>
      <c r="AG24" s="337">
        <v>3.75</v>
      </c>
    </row>
    <row r="25" spans="2:33" s="324" customFormat="1" x14ac:dyDescent="0.2">
      <c r="B25" s="323">
        <v>0.33333333333333331</v>
      </c>
      <c r="C25" s="310">
        <v>3.5</v>
      </c>
      <c r="D25" s="310">
        <v>3.41</v>
      </c>
      <c r="E25" s="310">
        <v>3.54</v>
      </c>
      <c r="F25" s="310">
        <v>3.6</v>
      </c>
      <c r="G25" s="310">
        <v>3.77</v>
      </c>
      <c r="H25" s="310">
        <v>3.52</v>
      </c>
      <c r="I25" s="310">
        <v>3.56</v>
      </c>
      <c r="J25" s="310">
        <v>3.46</v>
      </c>
      <c r="K25" s="310">
        <v>3.66</v>
      </c>
      <c r="L25" s="310">
        <v>3.7</v>
      </c>
      <c r="M25" s="310">
        <v>3.59</v>
      </c>
      <c r="N25" s="310">
        <v>3.89</v>
      </c>
      <c r="O25" s="310">
        <v>3.7</v>
      </c>
      <c r="P25" s="310">
        <v>3.91</v>
      </c>
      <c r="Q25" s="310">
        <v>3.74</v>
      </c>
      <c r="R25" s="310">
        <v>3.71</v>
      </c>
      <c r="S25" s="310">
        <v>3.53</v>
      </c>
      <c r="T25" s="310">
        <v>3.86</v>
      </c>
      <c r="U25" s="310">
        <v>3.71</v>
      </c>
      <c r="V25" s="310">
        <v>3.93</v>
      </c>
      <c r="W25" s="310">
        <v>3.99</v>
      </c>
      <c r="X25" s="310">
        <v>4.6399999999999997</v>
      </c>
      <c r="Y25" s="310">
        <v>3.96</v>
      </c>
      <c r="Z25" s="310">
        <v>3.73</v>
      </c>
      <c r="AA25" s="310" t="s">
        <v>349</v>
      </c>
      <c r="AB25" s="310">
        <v>3.98</v>
      </c>
      <c r="AC25" s="310">
        <v>3.86</v>
      </c>
      <c r="AD25" s="338">
        <v>3.92</v>
      </c>
      <c r="AE25" s="338">
        <v>3.99</v>
      </c>
      <c r="AF25" s="338">
        <v>4.0199999999999996</v>
      </c>
      <c r="AG25" s="337">
        <v>3.67</v>
      </c>
    </row>
    <row r="26" spans="2:33" s="324" customFormat="1" x14ac:dyDescent="0.2">
      <c r="B26" s="323">
        <v>0.375</v>
      </c>
      <c r="C26" s="310">
        <v>3.46</v>
      </c>
      <c r="D26" s="310">
        <v>3.43</v>
      </c>
      <c r="E26" s="310">
        <v>3.61</v>
      </c>
      <c r="F26" s="310">
        <v>3.66</v>
      </c>
      <c r="G26" s="310">
        <v>4.55</v>
      </c>
      <c r="H26" s="310">
        <v>3.52</v>
      </c>
      <c r="I26" s="310">
        <v>3.52</v>
      </c>
      <c r="J26" s="310">
        <v>3.73</v>
      </c>
      <c r="K26" s="310">
        <v>3.68</v>
      </c>
      <c r="L26" s="310">
        <v>3.78</v>
      </c>
      <c r="M26" s="310">
        <v>3.73</v>
      </c>
      <c r="N26" s="310">
        <v>3.79</v>
      </c>
      <c r="O26" s="310">
        <v>3.74</v>
      </c>
      <c r="P26" s="310">
        <v>4.0199999999999996</v>
      </c>
      <c r="Q26" s="310">
        <v>3.79</v>
      </c>
      <c r="R26" s="310">
        <v>3.86</v>
      </c>
      <c r="S26" s="310">
        <v>3.61</v>
      </c>
      <c r="T26" s="310">
        <v>3.95</v>
      </c>
      <c r="U26" s="310">
        <v>3.79</v>
      </c>
      <c r="V26" s="310">
        <v>3.82</v>
      </c>
      <c r="W26" s="310">
        <v>3.84</v>
      </c>
      <c r="X26" s="310">
        <v>4.3</v>
      </c>
      <c r="Y26" s="310">
        <v>3.91</v>
      </c>
      <c r="Z26" s="310">
        <v>3.74</v>
      </c>
      <c r="AA26" s="310" t="s">
        <v>370</v>
      </c>
      <c r="AB26" s="310">
        <v>3.98</v>
      </c>
      <c r="AC26" s="310">
        <v>3.99</v>
      </c>
      <c r="AD26" s="338">
        <v>3.88</v>
      </c>
      <c r="AE26" s="338">
        <v>3.99</v>
      </c>
      <c r="AF26" s="338">
        <v>3.98</v>
      </c>
      <c r="AG26" s="337">
        <v>3.73</v>
      </c>
    </row>
    <row r="27" spans="2:33" s="324" customFormat="1" x14ac:dyDescent="0.2">
      <c r="B27" s="323">
        <v>0.41666666666666669</v>
      </c>
      <c r="C27" s="310">
        <v>3.57</v>
      </c>
      <c r="D27" s="310">
        <v>3.66</v>
      </c>
      <c r="E27" s="310">
        <v>3.61</v>
      </c>
      <c r="F27" s="310">
        <v>3.35</v>
      </c>
      <c r="G27" s="310">
        <v>4.1100000000000003</v>
      </c>
      <c r="H27" s="310">
        <v>3.36</v>
      </c>
      <c r="I27" s="310">
        <v>3.43</v>
      </c>
      <c r="J27" s="310">
        <v>3.6</v>
      </c>
      <c r="K27" s="310">
        <v>3.6</v>
      </c>
      <c r="L27" s="310">
        <v>3.71</v>
      </c>
      <c r="M27" s="310">
        <v>3.71</v>
      </c>
      <c r="N27" s="310">
        <v>3.85</v>
      </c>
      <c r="O27" s="310">
        <v>3.7</v>
      </c>
      <c r="P27" s="310">
        <v>3.82</v>
      </c>
      <c r="Q27" s="310">
        <v>3.81</v>
      </c>
      <c r="R27" s="310">
        <v>3.64</v>
      </c>
      <c r="S27" s="310">
        <v>3.13</v>
      </c>
      <c r="T27" s="310">
        <v>3.93</v>
      </c>
      <c r="U27" s="310">
        <v>4.0199999999999996</v>
      </c>
      <c r="V27" s="310">
        <v>4.09</v>
      </c>
      <c r="W27" s="310">
        <v>3.85</v>
      </c>
      <c r="X27" s="310">
        <v>3.96</v>
      </c>
      <c r="Y27" s="310">
        <v>3.85</v>
      </c>
      <c r="Z27" s="310">
        <v>3.74</v>
      </c>
      <c r="AA27" s="310" t="s">
        <v>370</v>
      </c>
      <c r="AB27" s="310">
        <v>4.03</v>
      </c>
      <c r="AC27" s="310">
        <v>3.85</v>
      </c>
      <c r="AD27" s="338">
        <v>4.21</v>
      </c>
      <c r="AE27" s="338">
        <v>3.95</v>
      </c>
      <c r="AF27" s="338">
        <v>3.95</v>
      </c>
      <c r="AG27" s="337">
        <v>3.77</v>
      </c>
    </row>
    <row r="28" spans="2:33" s="324" customFormat="1" x14ac:dyDescent="0.2">
      <c r="B28" s="323">
        <v>0.45833333333333331</v>
      </c>
      <c r="C28" s="310">
        <v>3.5</v>
      </c>
      <c r="D28" s="310">
        <v>3.71</v>
      </c>
      <c r="E28" s="310">
        <v>3.53</v>
      </c>
      <c r="F28" s="310">
        <v>3.59</v>
      </c>
      <c r="G28" s="310">
        <v>3.68</v>
      </c>
      <c r="H28" s="310">
        <v>3.64</v>
      </c>
      <c r="I28" s="310">
        <v>3.47</v>
      </c>
      <c r="J28" s="310">
        <v>3.6</v>
      </c>
      <c r="K28" s="310">
        <v>3.63</v>
      </c>
      <c r="L28" s="310">
        <v>3.67</v>
      </c>
      <c r="M28" s="310">
        <v>3.67</v>
      </c>
      <c r="N28" s="310">
        <v>3.91</v>
      </c>
      <c r="O28" s="310">
        <v>3.73</v>
      </c>
      <c r="P28" s="310">
        <v>3.78</v>
      </c>
      <c r="Q28" s="310">
        <v>3.95</v>
      </c>
      <c r="R28" s="310">
        <v>3.75</v>
      </c>
      <c r="S28" s="310">
        <v>3.57</v>
      </c>
      <c r="T28" s="310">
        <v>3.92</v>
      </c>
      <c r="U28" s="310">
        <v>3.96</v>
      </c>
      <c r="V28" s="310">
        <v>3.89</v>
      </c>
      <c r="W28" s="310">
        <v>3.78</v>
      </c>
      <c r="X28" s="310">
        <v>3.92</v>
      </c>
      <c r="Y28" s="310">
        <v>3.77</v>
      </c>
      <c r="Z28" s="310">
        <v>3.71</v>
      </c>
      <c r="AA28" s="310" t="s">
        <v>370</v>
      </c>
      <c r="AB28" s="310">
        <v>3.98</v>
      </c>
      <c r="AC28" s="310">
        <v>3.81</v>
      </c>
      <c r="AD28" s="338">
        <v>3.96</v>
      </c>
      <c r="AE28" s="338">
        <v>4.03</v>
      </c>
      <c r="AF28" s="338">
        <v>3.93</v>
      </c>
      <c r="AG28" s="337">
        <v>3.6</v>
      </c>
    </row>
    <row r="29" spans="2:33" s="324" customFormat="1" x14ac:dyDescent="0.2">
      <c r="B29" s="323">
        <v>0.5</v>
      </c>
      <c r="C29" s="310">
        <v>3.41</v>
      </c>
      <c r="D29" s="310">
        <v>3.7</v>
      </c>
      <c r="E29" s="310">
        <v>3.56</v>
      </c>
      <c r="F29" s="310">
        <v>3.67</v>
      </c>
      <c r="G29" s="310">
        <v>3.59</v>
      </c>
      <c r="H29" s="310">
        <v>3.66</v>
      </c>
      <c r="I29" s="310">
        <v>3.47</v>
      </c>
      <c r="J29" s="310">
        <v>3.6</v>
      </c>
      <c r="K29" s="310">
        <v>3.52</v>
      </c>
      <c r="L29" s="310">
        <v>3.57</v>
      </c>
      <c r="M29" s="310">
        <v>3.75</v>
      </c>
      <c r="N29" s="310">
        <v>3.84</v>
      </c>
      <c r="O29" s="310">
        <v>3.68</v>
      </c>
      <c r="P29" s="310">
        <v>3.78</v>
      </c>
      <c r="Q29" s="310">
        <v>3.99</v>
      </c>
      <c r="R29" s="310">
        <v>3.78</v>
      </c>
      <c r="S29" s="310">
        <v>3.89</v>
      </c>
      <c r="T29" s="310">
        <v>3.95</v>
      </c>
      <c r="U29" s="310">
        <v>3.91</v>
      </c>
      <c r="V29" s="310">
        <v>3.79</v>
      </c>
      <c r="W29" s="310">
        <v>4</v>
      </c>
      <c r="X29" s="310">
        <v>3.91</v>
      </c>
      <c r="Y29" s="310">
        <v>3.81</v>
      </c>
      <c r="Z29" s="310">
        <v>3.71</v>
      </c>
      <c r="AA29" s="310" t="s">
        <v>369</v>
      </c>
      <c r="AB29" s="310">
        <v>3.82</v>
      </c>
      <c r="AC29" s="310">
        <v>3.86</v>
      </c>
      <c r="AD29" s="338">
        <v>3.96</v>
      </c>
      <c r="AE29" s="338">
        <v>3.95</v>
      </c>
      <c r="AF29" s="338">
        <v>3.92</v>
      </c>
      <c r="AG29" s="337">
        <v>3.63</v>
      </c>
    </row>
    <row r="30" spans="2:33" s="324" customFormat="1" x14ac:dyDescent="0.2">
      <c r="B30" s="323">
        <v>0.54166666666666663</v>
      </c>
      <c r="C30" s="310">
        <v>3.36</v>
      </c>
      <c r="D30" s="310">
        <v>3.74</v>
      </c>
      <c r="E30" s="310">
        <v>3.54</v>
      </c>
      <c r="F30" s="310">
        <v>3.6</v>
      </c>
      <c r="G30" s="310">
        <v>3.46</v>
      </c>
      <c r="H30" s="310">
        <v>3.56</v>
      </c>
      <c r="I30" s="310">
        <v>3.36</v>
      </c>
      <c r="J30" s="310">
        <v>3.77</v>
      </c>
      <c r="K30" s="310">
        <v>3.82</v>
      </c>
      <c r="L30" s="310">
        <v>3.74</v>
      </c>
      <c r="M30" s="310">
        <v>3.7</v>
      </c>
      <c r="N30" s="310">
        <v>3.75</v>
      </c>
      <c r="O30" s="310">
        <v>3.71</v>
      </c>
      <c r="P30" s="310">
        <v>3.78</v>
      </c>
      <c r="Q30" s="310">
        <v>3.85</v>
      </c>
      <c r="R30" s="310">
        <v>3.68</v>
      </c>
      <c r="S30" s="310">
        <v>3.95</v>
      </c>
      <c r="T30" s="310">
        <v>3.77</v>
      </c>
      <c r="U30" s="310">
        <v>3.75</v>
      </c>
      <c r="V30" s="310">
        <v>3.78</v>
      </c>
      <c r="W30" s="310">
        <v>3.85</v>
      </c>
      <c r="X30" s="310">
        <v>3.99</v>
      </c>
      <c r="Y30" s="310">
        <v>3.88</v>
      </c>
      <c r="Z30" s="310">
        <v>3.88</v>
      </c>
      <c r="AA30" s="310" t="s">
        <v>369</v>
      </c>
      <c r="AB30" s="310">
        <v>3.86</v>
      </c>
      <c r="AC30" s="310">
        <v>3.92</v>
      </c>
      <c r="AD30" s="338">
        <v>4.03</v>
      </c>
      <c r="AE30" s="338">
        <v>3.82</v>
      </c>
      <c r="AF30" s="338">
        <v>3.89</v>
      </c>
      <c r="AG30" s="337">
        <v>3.75</v>
      </c>
    </row>
    <row r="31" spans="2:33" s="324" customFormat="1" x14ac:dyDescent="0.2">
      <c r="B31" s="323">
        <v>0.58333333333333337</v>
      </c>
      <c r="C31" s="310">
        <v>3.5</v>
      </c>
      <c r="D31" s="310">
        <v>3.47</v>
      </c>
      <c r="E31" s="310">
        <v>3.43</v>
      </c>
      <c r="F31" s="310">
        <v>3.57</v>
      </c>
      <c r="G31" s="310">
        <v>3.61</v>
      </c>
      <c r="H31" s="310">
        <v>3.43</v>
      </c>
      <c r="I31" s="310">
        <v>3.52</v>
      </c>
      <c r="J31" s="310">
        <v>3.6</v>
      </c>
      <c r="K31" s="310">
        <v>3.68</v>
      </c>
      <c r="L31" s="310">
        <v>3.67</v>
      </c>
      <c r="M31" s="310">
        <v>3.54</v>
      </c>
      <c r="N31" s="310">
        <v>3.75</v>
      </c>
      <c r="O31" s="310">
        <v>3.7</v>
      </c>
      <c r="P31" s="310">
        <v>3.77</v>
      </c>
      <c r="Q31" s="310">
        <v>3.92</v>
      </c>
      <c r="R31" s="310">
        <v>3.84</v>
      </c>
      <c r="S31" s="310">
        <v>3.88</v>
      </c>
      <c r="T31" s="310">
        <v>3.89</v>
      </c>
      <c r="U31" s="310">
        <v>3.86</v>
      </c>
      <c r="V31" s="310">
        <v>3.71</v>
      </c>
      <c r="W31" s="310">
        <v>3.74</v>
      </c>
      <c r="X31" s="310">
        <v>3.84</v>
      </c>
      <c r="Y31" s="310">
        <v>3.96</v>
      </c>
      <c r="Z31" s="310">
        <v>4.0599999999999996</v>
      </c>
      <c r="AA31" s="310" t="s">
        <v>369</v>
      </c>
      <c r="AB31" s="310">
        <v>3.78</v>
      </c>
      <c r="AC31" s="310">
        <v>3.77</v>
      </c>
      <c r="AD31" s="338">
        <v>3.91</v>
      </c>
      <c r="AE31" s="338">
        <v>4.07</v>
      </c>
      <c r="AF31" s="338">
        <v>4.04</v>
      </c>
      <c r="AG31" s="337">
        <v>3.64</v>
      </c>
    </row>
    <row r="32" spans="2:33" s="324" customFormat="1" x14ac:dyDescent="0.2">
      <c r="B32" s="323">
        <v>0.625</v>
      </c>
      <c r="C32" s="310">
        <v>3.59</v>
      </c>
      <c r="D32" s="310">
        <v>3.52</v>
      </c>
      <c r="E32" s="310">
        <v>3.49</v>
      </c>
      <c r="F32" s="310">
        <v>3.49</v>
      </c>
      <c r="G32" s="310">
        <v>3.71</v>
      </c>
      <c r="H32" s="310">
        <v>3.54</v>
      </c>
      <c r="I32" s="310">
        <v>3.56</v>
      </c>
      <c r="J32" s="310">
        <v>3.59</v>
      </c>
      <c r="K32" s="310">
        <v>3.84</v>
      </c>
      <c r="L32" s="310">
        <v>3.68</v>
      </c>
      <c r="M32" s="310">
        <v>3.77</v>
      </c>
      <c r="N32" s="310">
        <v>3.78</v>
      </c>
      <c r="O32" s="310">
        <v>3.79</v>
      </c>
      <c r="P32" s="310">
        <v>3.75</v>
      </c>
      <c r="Q32" s="310">
        <v>3.96</v>
      </c>
      <c r="R32" s="310">
        <v>3.85</v>
      </c>
      <c r="S32" s="310">
        <v>3.86</v>
      </c>
      <c r="T32" s="310">
        <v>3.93</v>
      </c>
      <c r="U32" s="310">
        <v>3.79</v>
      </c>
      <c r="V32" s="310">
        <v>3.85</v>
      </c>
      <c r="W32" s="310">
        <v>3.96</v>
      </c>
      <c r="X32" s="310">
        <v>3.89</v>
      </c>
      <c r="Y32" s="310">
        <v>3.82</v>
      </c>
      <c r="Z32" s="310">
        <v>3.85</v>
      </c>
      <c r="AA32" s="310" t="s">
        <v>369</v>
      </c>
      <c r="AB32" s="310">
        <v>3.93</v>
      </c>
      <c r="AC32" s="310">
        <v>3.68</v>
      </c>
      <c r="AD32" s="338">
        <v>3.89</v>
      </c>
      <c r="AE32" s="338">
        <v>3.96</v>
      </c>
      <c r="AF32" s="338">
        <v>3.89</v>
      </c>
      <c r="AG32" s="337">
        <v>3.46</v>
      </c>
    </row>
    <row r="33" spans="2:36" s="324" customFormat="1" x14ac:dyDescent="0.2">
      <c r="B33" s="323">
        <v>0.66666666666666663</v>
      </c>
      <c r="C33" s="310">
        <v>3.42</v>
      </c>
      <c r="D33" s="310">
        <v>3.54</v>
      </c>
      <c r="E33" s="310">
        <v>3.6</v>
      </c>
      <c r="F33" s="310">
        <v>3.52</v>
      </c>
      <c r="G33" s="310">
        <v>3.64</v>
      </c>
      <c r="H33" s="310">
        <v>3.5</v>
      </c>
      <c r="I33" s="310">
        <v>3.43</v>
      </c>
      <c r="J33" s="310">
        <v>3.63</v>
      </c>
      <c r="K33" s="310">
        <v>3.85</v>
      </c>
      <c r="L33" s="310">
        <v>3.67</v>
      </c>
      <c r="M33" s="310">
        <v>3.74</v>
      </c>
      <c r="N33" s="310">
        <v>3.64</v>
      </c>
      <c r="O33" s="310">
        <v>3.81</v>
      </c>
      <c r="P33" s="310">
        <v>3.74</v>
      </c>
      <c r="Q33" s="310">
        <v>3.93</v>
      </c>
      <c r="R33" s="310">
        <v>3.84</v>
      </c>
      <c r="S33" s="310">
        <v>4.04</v>
      </c>
      <c r="T33" s="310">
        <v>3.74</v>
      </c>
      <c r="U33" s="310">
        <v>3.77</v>
      </c>
      <c r="V33" s="310">
        <v>3.93</v>
      </c>
      <c r="W33" s="310">
        <v>3.99</v>
      </c>
      <c r="X33" s="310">
        <v>3.85</v>
      </c>
      <c r="Y33" s="310">
        <v>3.88</v>
      </c>
      <c r="Z33" s="310">
        <v>3.99</v>
      </c>
      <c r="AA33" s="310" t="s">
        <v>369</v>
      </c>
      <c r="AB33" s="310">
        <v>3.75</v>
      </c>
      <c r="AC33" s="310">
        <v>3.68</v>
      </c>
      <c r="AD33" s="338">
        <v>4.0199999999999996</v>
      </c>
      <c r="AE33" s="338">
        <v>3.96</v>
      </c>
      <c r="AF33" s="338">
        <v>4.16</v>
      </c>
      <c r="AG33" s="337">
        <v>3.5</v>
      </c>
    </row>
    <row r="34" spans="2:36" s="324" customFormat="1" x14ac:dyDescent="0.2">
      <c r="B34" s="323">
        <v>0.70833333333333337</v>
      </c>
      <c r="C34" s="310">
        <v>3.66</v>
      </c>
      <c r="D34" s="310">
        <v>3.59</v>
      </c>
      <c r="E34" s="310">
        <v>3.77</v>
      </c>
      <c r="F34" s="310">
        <v>3.53</v>
      </c>
      <c r="G34" s="310">
        <v>3.77</v>
      </c>
      <c r="H34" s="310">
        <v>3.47</v>
      </c>
      <c r="I34" s="310">
        <v>3.35</v>
      </c>
      <c r="J34" s="310">
        <v>3.56</v>
      </c>
      <c r="K34" s="310">
        <v>3.78</v>
      </c>
      <c r="L34" s="310">
        <v>3.74</v>
      </c>
      <c r="M34" s="310">
        <v>3.68</v>
      </c>
      <c r="N34" s="310">
        <v>3.67</v>
      </c>
      <c r="O34" s="310">
        <v>3.73</v>
      </c>
      <c r="P34" s="310">
        <v>3.92</v>
      </c>
      <c r="Q34" s="310">
        <v>3.88</v>
      </c>
      <c r="R34" s="310">
        <v>3.68</v>
      </c>
      <c r="S34" s="310">
        <v>4</v>
      </c>
      <c r="T34" s="310">
        <v>3.75</v>
      </c>
      <c r="U34" s="310">
        <v>3.85</v>
      </c>
      <c r="V34" s="310">
        <v>3.92</v>
      </c>
      <c r="W34" s="310">
        <v>3.86</v>
      </c>
      <c r="X34" s="310">
        <v>4.03</v>
      </c>
      <c r="Y34" s="310">
        <v>3.92</v>
      </c>
      <c r="Z34" s="310">
        <v>3.91</v>
      </c>
      <c r="AA34" s="310" t="s">
        <v>369</v>
      </c>
      <c r="AB34" s="310" t="s">
        <v>368</v>
      </c>
      <c r="AC34" s="310">
        <v>3.67</v>
      </c>
      <c r="AD34" s="338">
        <v>3.86</v>
      </c>
      <c r="AE34" s="338">
        <v>3.85</v>
      </c>
      <c r="AF34" s="338">
        <v>4.18</v>
      </c>
      <c r="AG34" s="337">
        <v>3.22</v>
      </c>
    </row>
    <row r="35" spans="2:36" s="324" customFormat="1" x14ac:dyDescent="0.2">
      <c r="B35" s="323">
        <v>0.75</v>
      </c>
      <c r="C35" s="310">
        <v>3.59</v>
      </c>
      <c r="D35" s="310">
        <v>3.42</v>
      </c>
      <c r="E35" s="310">
        <v>3.68</v>
      </c>
      <c r="F35" s="310">
        <v>3.5</v>
      </c>
      <c r="G35" s="310">
        <v>3.67</v>
      </c>
      <c r="H35" s="310">
        <v>3.52</v>
      </c>
      <c r="I35" s="310">
        <v>3.5</v>
      </c>
      <c r="J35" s="310">
        <v>3.59</v>
      </c>
      <c r="K35" s="310">
        <v>3.78</v>
      </c>
      <c r="L35" s="310">
        <v>3.68</v>
      </c>
      <c r="M35" s="310">
        <v>3.79</v>
      </c>
      <c r="N35" s="310">
        <v>3.66</v>
      </c>
      <c r="O35" s="310">
        <v>3.77</v>
      </c>
      <c r="P35" s="310">
        <v>3.84</v>
      </c>
      <c r="Q35" s="310">
        <v>3.88</v>
      </c>
      <c r="R35" s="310">
        <v>3.78</v>
      </c>
      <c r="S35" s="310">
        <v>3.91</v>
      </c>
      <c r="T35" s="310">
        <v>3.99</v>
      </c>
      <c r="U35" s="310">
        <v>3.95</v>
      </c>
      <c r="V35" s="310">
        <v>3.81</v>
      </c>
      <c r="W35" s="310">
        <v>3.86</v>
      </c>
      <c r="X35" s="310">
        <v>3.78</v>
      </c>
      <c r="Y35" s="310">
        <v>3.92</v>
      </c>
      <c r="Z35" s="310">
        <v>3.71</v>
      </c>
      <c r="AA35" s="310" t="s">
        <v>369</v>
      </c>
      <c r="AB35" s="310">
        <v>3.74</v>
      </c>
      <c r="AC35" s="310">
        <v>3.81</v>
      </c>
      <c r="AD35" s="338">
        <v>3.98</v>
      </c>
      <c r="AE35" s="338">
        <v>3.92</v>
      </c>
      <c r="AF35" s="338">
        <v>4.1100000000000003</v>
      </c>
      <c r="AG35" s="337">
        <v>3.49</v>
      </c>
      <c r="AJ35" s="327"/>
    </row>
    <row r="36" spans="2:36" s="324" customFormat="1" x14ac:dyDescent="0.2">
      <c r="B36" s="323">
        <v>0.79166666666666663</v>
      </c>
      <c r="C36" s="310">
        <v>3.46</v>
      </c>
      <c r="D36" s="310">
        <v>3.5</v>
      </c>
      <c r="E36" s="310">
        <v>3.75</v>
      </c>
      <c r="F36" s="310">
        <v>3.64</v>
      </c>
      <c r="G36" s="310">
        <v>3.64</v>
      </c>
      <c r="H36" s="310">
        <v>3.5</v>
      </c>
      <c r="I36" s="310">
        <v>3.41</v>
      </c>
      <c r="J36" s="310">
        <v>3.54</v>
      </c>
      <c r="K36" s="310">
        <v>3.85</v>
      </c>
      <c r="L36" s="310">
        <v>3.7</v>
      </c>
      <c r="M36" s="310">
        <v>3.74</v>
      </c>
      <c r="N36" s="310">
        <v>3.74</v>
      </c>
      <c r="O36" s="310">
        <v>3.89</v>
      </c>
      <c r="P36" s="310">
        <v>3.85</v>
      </c>
      <c r="Q36" s="310">
        <v>3.92</v>
      </c>
      <c r="R36" s="310">
        <v>3.84</v>
      </c>
      <c r="S36" s="310">
        <v>3.99</v>
      </c>
      <c r="T36" s="310">
        <v>3.86</v>
      </c>
      <c r="U36" s="310">
        <v>3.88</v>
      </c>
      <c r="V36" s="310">
        <v>3.98</v>
      </c>
      <c r="W36" s="310">
        <v>3.81</v>
      </c>
      <c r="X36" s="310">
        <v>3.78</v>
      </c>
      <c r="Y36" s="310">
        <v>3.78</v>
      </c>
      <c r="Z36" s="310">
        <v>3.82</v>
      </c>
      <c r="AA36" s="310" t="s">
        <v>369</v>
      </c>
      <c r="AB36" s="310">
        <v>3.78</v>
      </c>
      <c r="AC36" s="310">
        <v>3.88</v>
      </c>
      <c r="AD36" s="338">
        <v>3.98</v>
      </c>
      <c r="AE36" s="338">
        <v>4.0999999999999996</v>
      </c>
      <c r="AF36" s="338">
        <v>4.07</v>
      </c>
      <c r="AG36" s="337">
        <v>3.5</v>
      </c>
      <c r="AJ36" s="327"/>
    </row>
    <row r="37" spans="2:36" s="324" customFormat="1" x14ac:dyDescent="0.2">
      <c r="B37" s="323">
        <v>0.83333333333333337</v>
      </c>
      <c r="C37" s="310">
        <v>3.56</v>
      </c>
      <c r="D37" s="310">
        <v>3.5</v>
      </c>
      <c r="E37" s="310">
        <v>3.5</v>
      </c>
      <c r="F37" s="310">
        <v>3.5</v>
      </c>
      <c r="G37" s="310">
        <v>3.57</v>
      </c>
      <c r="H37" s="310">
        <v>3.63</v>
      </c>
      <c r="I37" s="310">
        <v>3.61</v>
      </c>
      <c r="J37" s="310">
        <v>3.61</v>
      </c>
      <c r="K37" s="310">
        <v>3.86</v>
      </c>
      <c r="L37" s="310">
        <v>3.5</v>
      </c>
      <c r="M37" s="310">
        <v>3.64</v>
      </c>
      <c r="N37" s="310">
        <v>3.63</v>
      </c>
      <c r="O37" s="310">
        <v>3.81</v>
      </c>
      <c r="P37" s="310">
        <v>3.64</v>
      </c>
      <c r="Q37" s="310">
        <v>4.03</v>
      </c>
      <c r="R37" s="310">
        <v>3.78</v>
      </c>
      <c r="S37" s="310">
        <v>3.75</v>
      </c>
      <c r="T37" s="310">
        <v>3.93</v>
      </c>
      <c r="U37" s="310">
        <v>3.92</v>
      </c>
      <c r="V37" s="310">
        <v>3.79</v>
      </c>
      <c r="W37" s="310">
        <v>3.78</v>
      </c>
      <c r="X37" s="310">
        <v>3.91</v>
      </c>
      <c r="Y37" s="310">
        <v>3.64</v>
      </c>
      <c r="Z37" s="310">
        <v>3.92</v>
      </c>
      <c r="AA37" s="310" t="s">
        <v>369</v>
      </c>
      <c r="AB37" s="310">
        <v>3.74</v>
      </c>
      <c r="AC37" s="310">
        <v>3.77</v>
      </c>
      <c r="AD37" s="338">
        <v>4</v>
      </c>
      <c r="AE37" s="338">
        <v>4.04</v>
      </c>
      <c r="AF37" s="338">
        <v>4.28</v>
      </c>
      <c r="AG37" s="337">
        <v>3.53</v>
      </c>
      <c r="AJ37" s="327"/>
    </row>
    <row r="38" spans="2:36" s="324" customFormat="1" x14ac:dyDescent="0.2">
      <c r="B38" s="323">
        <v>0.875</v>
      </c>
      <c r="C38" s="310">
        <v>3.52</v>
      </c>
      <c r="D38" s="310">
        <v>3.42</v>
      </c>
      <c r="E38" s="310">
        <v>3.66</v>
      </c>
      <c r="F38" s="310">
        <v>3.54</v>
      </c>
      <c r="G38" s="310">
        <v>3.6</v>
      </c>
      <c r="H38" s="310">
        <v>3.59</v>
      </c>
      <c r="I38" s="310">
        <v>3.41</v>
      </c>
      <c r="J38" s="310">
        <v>3.67</v>
      </c>
      <c r="K38" s="310">
        <v>3.78</v>
      </c>
      <c r="L38" s="310">
        <v>3.57</v>
      </c>
      <c r="M38" s="310">
        <v>3.7</v>
      </c>
      <c r="N38" s="310">
        <v>3.7</v>
      </c>
      <c r="O38" s="310">
        <v>3.86</v>
      </c>
      <c r="P38" s="310">
        <v>3.84</v>
      </c>
      <c r="Q38" s="310">
        <v>3.67</v>
      </c>
      <c r="R38" s="310">
        <v>3.95</v>
      </c>
      <c r="S38" s="310">
        <v>3.82</v>
      </c>
      <c r="T38" s="310">
        <v>3.95</v>
      </c>
      <c r="U38" s="310">
        <v>3.67</v>
      </c>
      <c r="V38" s="310">
        <v>3.96</v>
      </c>
      <c r="W38" s="310">
        <v>3.79</v>
      </c>
      <c r="X38" s="310">
        <v>3.89</v>
      </c>
      <c r="Y38" s="310">
        <v>3.79</v>
      </c>
      <c r="Z38" s="310">
        <v>3.78</v>
      </c>
      <c r="AA38" s="310" t="s">
        <v>369</v>
      </c>
      <c r="AB38" s="310">
        <v>3.75</v>
      </c>
      <c r="AC38" s="310">
        <v>3.67</v>
      </c>
      <c r="AD38" s="338">
        <v>3.93</v>
      </c>
      <c r="AE38" s="338">
        <v>4.03</v>
      </c>
      <c r="AF38" s="338">
        <v>4.3</v>
      </c>
      <c r="AG38" s="337">
        <v>3.45</v>
      </c>
      <c r="AJ38" s="327"/>
    </row>
    <row r="39" spans="2:36" s="324" customFormat="1" x14ac:dyDescent="0.2">
      <c r="B39" s="323">
        <v>0.91666666666666663</v>
      </c>
      <c r="C39" s="310">
        <v>3.56</v>
      </c>
      <c r="D39" s="310">
        <v>3.54</v>
      </c>
      <c r="E39" s="310">
        <v>3.53</v>
      </c>
      <c r="F39" s="310">
        <v>3.64</v>
      </c>
      <c r="G39" s="310">
        <v>3.63</v>
      </c>
      <c r="H39" s="310">
        <v>3.54</v>
      </c>
      <c r="I39" s="310">
        <v>3.56</v>
      </c>
      <c r="J39" s="310">
        <v>3.7</v>
      </c>
      <c r="K39" s="310">
        <v>3.82</v>
      </c>
      <c r="L39" s="310">
        <v>3.73</v>
      </c>
      <c r="M39" s="310">
        <v>3.82</v>
      </c>
      <c r="N39" s="310">
        <v>3.61</v>
      </c>
      <c r="O39" s="310">
        <v>3.84</v>
      </c>
      <c r="P39" s="310">
        <v>3.74</v>
      </c>
      <c r="Q39" s="310">
        <v>3.86</v>
      </c>
      <c r="R39" s="310">
        <v>3.71</v>
      </c>
      <c r="S39" s="310">
        <v>3.84</v>
      </c>
      <c r="T39" s="310">
        <v>3.92</v>
      </c>
      <c r="U39" s="310">
        <v>3.91</v>
      </c>
      <c r="V39" s="310">
        <v>3.82</v>
      </c>
      <c r="W39" s="310">
        <v>3.89</v>
      </c>
      <c r="X39" s="310">
        <v>3.92</v>
      </c>
      <c r="Y39" s="310">
        <v>3.89</v>
      </c>
      <c r="Z39" s="310">
        <v>3.88</v>
      </c>
      <c r="AA39" s="310" t="s">
        <v>369</v>
      </c>
      <c r="AB39" s="310">
        <v>3.86</v>
      </c>
      <c r="AC39" s="310">
        <v>3.77</v>
      </c>
      <c r="AD39" s="338">
        <v>3.96</v>
      </c>
      <c r="AE39" s="338">
        <v>4.03</v>
      </c>
      <c r="AF39" s="338">
        <v>4</v>
      </c>
      <c r="AG39" s="337">
        <v>3.49</v>
      </c>
    </row>
    <row r="40" spans="2:36" s="324" customFormat="1" x14ac:dyDescent="0.2">
      <c r="B40" s="323">
        <v>0.95833333333333337</v>
      </c>
      <c r="C40" s="310">
        <v>3.47</v>
      </c>
      <c r="D40" s="310">
        <v>3.45</v>
      </c>
      <c r="E40" s="310">
        <v>3.64</v>
      </c>
      <c r="F40" s="310">
        <v>3.61</v>
      </c>
      <c r="G40" s="310">
        <v>3.52</v>
      </c>
      <c r="H40" s="310">
        <v>3.5</v>
      </c>
      <c r="I40" s="310">
        <v>3.43</v>
      </c>
      <c r="J40" s="310">
        <v>3.53</v>
      </c>
      <c r="K40" s="310">
        <v>3.77</v>
      </c>
      <c r="L40" s="310">
        <v>3.74</v>
      </c>
      <c r="M40" s="310">
        <v>3.92</v>
      </c>
      <c r="N40" s="310">
        <v>3.68</v>
      </c>
      <c r="O40" s="310">
        <v>3.82</v>
      </c>
      <c r="P40" s="310">
        <v>3.82</v>
      </c>
      <c r="Q40" s="310">
        <v>3.82</v>
      </c>
      <c r="R40" s="310">
        <v>3.89</v>
      </c>
      <c r="S40" s="310">
        <v>3.85</v>
      </c>
      <c r="T40" s="310">
        <v>4.0199999999999996</v>
      </c>
      <c r="U40" s="310">
        <v>3.77</v>
      </c>
      <c r="V40" s="310">
        <v>3.89</v>
      </c>
      <c r="W40" s="310">
        <v>3.89</v>
      </c>
      <c r="X40" s="310">
        <v>3.78</v>
      </c>
      <c r="Y40" s="310">
        <v>3.85</v>
      </c>
      <c r="Z40" s="310">
        <v>3.78</v>
      </c>
      <c r="AA40" s="310" t="s">
        <v>369</v>
      </c>
      <c r="AB40" s="310">
        <v>3.91</v>
      </c>
      <c r="AC40" s="310">
        <v>3.95</v>
      </c>
      <c r="AD40" s="338">
        <v>3.85</v>
      </c>
      <c r="AE40" s="338">
        <v>4.09</v>
      </c>
      <c r="AF40" s="338">
        <v>4.28</v>
      </c>
      <c r="AG40" s="337">
        <v>3.64</v>
      </c>
    </row>
    <row r="41" spans="2:36" s="325" customFormat="1" ht="33" customHeight="1" x14ac:dyDescent="0.2">
      <c r="B41" s="321" t="s">
        <v>323</v>
      </c>
      <c r="C41" s="310">
        <v>3.5</v>
      </c>
      <c r="D41" s="310">
        <v>3.5</v>
      </c>
      <c r="E41" s="310">
        <v>3.6</v>
      </c>
      <c r="F41" s="310">
        <v>3.6</v>
      </c>
      <c r="G41" s="310">
        <v>3.7</v>
      </c>
      <c r="H41" s="310">
        <v>3.6</v>
      </c>
      <c r="I41" s="310">
        <v>3.6</v>
      </c>
      <c r="J41" s="310">
        <v>3.6</v>
      </c>
      <c r="K41" s="310">
        <v>3.8</v>
      </c>
      <c r="L41" s="310">
        <v>3.7</v>
      </c>
      <c r="M41" s="310">
        <v>3.7</v>
      </c>
      <c r="N41" s="310">
        <v>3.8</v>
      </c>
      <c r="O41" s="310">
        <v>3.7</v>
      </c>
      <c r="P41" s="310">
        <v>3.8</v>
      </c>
      <c r="Q41" s="310">
        <v>3.9</v>
      </c>
      <c r="R41" s="310">
        <v>3.8</v>
      </c>
      <c r="S41" s="310">
        <v>3.8</v>
      </c>
      <c r="T41" s="310">
        <v>3.9</v>
      </c>
      <c r="U41" s="310">
        <v>4.0999999999999996</v>
      </c>
      <c r="V41" s="310">
        <v>3.9</v>
      </c>
      <c r="W41" s="310">
        <v>3.9</v>
      </c>
      <c r="X41" s="310">
        <v>4</v>
      </c>
      <c r="Y41" s="310">
        <v>4.5</v>
      </c>
      <c r="Z41" s="310">
        <v>3.8</v>
      </c>
      <c r="AA41" s="310" t="s">
        <v>349</v>
      </c>
      <c r="AB41" s="310">
        <v>3.9</v>
      </c>
      <c r="AC41" s="310">
        <v>3.8</v>
      </c>
      <c r="AD41" s="310">
        <v>3.9</v>
      </c>
      <c r="AE41" s="310">
        <v>4</v>
      </c>
      <c r="AF41" s="310">
        <v>4</v>
      </c>
      <c r="AG41" s="337">
        <v>3.6</v>
      </c>
    </row>
    <row r="42" spans="2:36" s="325" customFormat="1" ht="27" customHeight="1" x14ac:dyDescent="0.2">
      <c r="B42" s="321" t="s">
        <v>324</v>
      </c>
      <c r="C42" s="345" t="s">
        <v>325</v>
      </c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45"/>
      <c r="U42" s="345"/>
      <c r="V42" s="345"/>
      <c r="W42" s="345"/>
      <c r="X42" s="345"/>
      <c r="Y42" s="345"/>
      <c r="Z42" s="345"/>
      <c r="AA42" s="345"/>
      <c r="AB42" s="345"/>
      <c r="AC42" s="345"/>
      <c r="AD42" s="345"/>
      <c r="AE42" s="345"/>
      <c r="AF42" s="345"/>
      <c r="AG42" s="345"/>
    </row>
    <row r="43" spans="2:36" x14ac:dyDescent="0.2">
      <c r="B43" s="342" t="s">
        <v>371</v>
      </c>
    </row>
    <row r="44" spans="2:36" x14ac:dyDescent="0.2">
      <c r="B44" s="315" t="s">
        <v>353</v>
      </c>
    </row>
    <row r="45" spans="2:36" x14ac:dyDescent="0.2">
      <c r="B45" s="342" t="s">
        <v>372</v>
      </c>
    </row>
  </sheetData>
  <mergeCells count="6">
    <mergeCell ref="B2:E4"/>
    <mergeCell ref="B6:C6"/>
    <mergeCell ref="V14:W14"/>
    <mergeCell ref="B10:AG10"/>
    <mergeCell ref="C42:AG42"/>
    <mergeCell ref="F2:AG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J43"/>
  <sheetViews>
    <sheetView showGridLines="0" topLeftCell="A11" zoomScale="60" zoomScaleNormal="60" zoomScaleSheetLayoutView="98" workbookViewId="0">
      <selection activeCell="Z40" sqref="Z40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6.7109375" style="317" bestFit="1" customWidth="1"/>
    <col min="5" max="5" width="5.7109375" style="317" bestFit="1" customWidth="1"/>
    <col min="6" max="6" width="7" style="317" customWidth="1"/>
    <col min="7" max="7" width="6.5703125" style="317" customWidth="1"/>
    <col min="8" max="8" width="6.42578125" style="317" customWidth="1"/>
    <col min="9" max="9" width="5.5703125" style="317" bestFit="1" customWidth="1"/>
    <col min="10" max="14" width="6.7109375" style="317" bestFit="1" customWidth="1"/>
    <col min="15" max="15" width="6.42578125" style="317" bestFit="1" customWidth="1"/>
    <col min="16" max="16" width="5.7109375" style="317" bestFit="1" customWidth="1"/>
    <col min="17" max="17" width="6.5703125" style="317" customWidth="1"/>
    <col min="18" max="18" width="5.7109375" style="317" bestFit="1" customWidth="1"/>
    <col min="19" max="19" width="6.42578125" style="317" bestFit="1" customWidth="1"/>
    <col min="20" max="20" width="5.85546875" style="317" bestFit="1" customWidth="1"/>
    <col min="21" max="21" width="6.42578125" style="317" bestFit="1" customWidth="1"/>
    <col min="22" max="22" width="6.5703125" style="317" customWidth="1"/>
    <col min="23" max="23" width="6.42578125" style="317" bestFit="1" customWidth="1"/>
    <col min="24" max="24" width="6.7109375" style="317" customWidth="1"/>
    <col min="25" max="25" width="6.85546875" style="317" customWidth="1"/>
    <col min="26" max="26" width="6.42578125" style="317" bestFit="1" customWidth="1"/>
    <col min="27" max="27" width="6.28515625" style="317" customWidth="1"/>
    <col min="28" max="28" width="7.28515625" style="317" customWidth="1"/>
    <col min="29" max="29" width="6.7109375" style="317" bestFit="1" customWidth="1"/>
    <col min="30" max="30" width="6.42578125" style="317" bestFit="1" customWidth="1"/>
    <col min="31" max="32" width="6.42578125" style="317" customWidth="1"/>
    <col min="33" max="33" width="6.42578125" style="317" hidden="1" customWidth="1"/>
    <col min="34" max="16384" width="11.42578125" style="317"/>
  </cols>
  <sheetData>
    <row r="2" spans="2:33" ht="15.75" customHeight="1" x14ac:dyDescent="0.2">
      <c r="B2" s="343"/>
      <c r="C2" s="343"/>
      <c r="D2" s="343"/>
      <c r="E2" s="343"/>
      <c r="F2" s="347" t="s">
        <v>361</v>
      </c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T2" s="348"/>
      <c r="U2" s="348"/>
      <c r="V2" s="348"/>
      <c r="W2" s="348"/>
      <c r="X2" s="348"/>
      <c r="Y2" s="348"/>
      <c r="Z2" s="348"/>
      <c r="AA2" s="348"/>
      <c r="AB2" s="348"/>
      <c r="AC2" s="348"/>
      <c r="AD2" s="348"/>
      <c r="AE2" s="348"/>
      <c r="AF2" s="348"/>
      <c r="AG2" s="348"/>
    </row>
    <row r="3" spans="2:33" ht="15.75" customHeight="1" x14ac:dyDescent="0.2">
      <c r="B3" s="343"/>
      <c r="C3" s="343"/>
      <c r="D3" s="343"/>
      <c r="E3" s="343"/>
      <c r="F3" s="347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48"/>
    </row>
    <row r="4" spans="2:33" ht="15.75" customHeight="1" x14ac:dyDescent="0.2">
      <c r="B4" s="343"/>
      <c r="C4" s="343"/>
      <c r="D4" s="343"/>
      <c r="E4" s="343"/>
      <c r="F4" s="347"/>
      <c r="G4" s="348"/>
      <c r="H4" s="348"/>
      <c r="I4" s="348"/>
      <c r="J4" s="348"/>
      <c r="K4" s="348"/>
      <c r="L4" s="348"/>
      <c r="M4" s="348"/>
      <c r="N4" s="348"/>
      <c r="O4" s="348"/>
      <c r="P4" s="348"/>
      <c r="Q4" s="348"/>
      <c r="R4" s="348"/>
      <c r="S4" s="348"/>
      <c r="T4" s="348"/>
      <c r="U4" s="348"/>
      <c r="V4" s="348"/>
      <c r="W4" s="348"/>
      <c r="X4" s="348"/>
      <c r="Y4" s="348"/>
      <c r="Z4" s="348"/>
      <c r="AA4" s="348"/>
      <c r="AB4" s="348"/>
      <c r="AC4" s="348"/>
      <c r="AD4" s="348"/>
      <c r="AE4" s="348"/>
      <c r="AF4" s="348"/>
      <c r="AG4" s="348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44" t="s">
        <v>188</v>
      </c>
      <c r="C6" s="344"/>
      <c r="D6" s="319"/>
      <c r="E6" s="319"/>
      <c r="F6" s="255" t="str">
        <f>'PM10_CA-ILO-03'!F6</f>
        <v>Evaluación de seguimiento de la calidad del aire en el CEBA Jose Pardo, distrito Ilo, provincia Ilo, departamento Moquegua, en setiembre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9"/>
      <c r="X8" s="259"/>
      <c r="Y8" s="259"/>
      <c r="Z8" s="259"/>
      <c r="AA8" s="259"/>
      <c r="AB8" s="259"/>
      <c r="AC8" s="259"/>
      <c r="AD8" s="259"/>
      <c r="AE8" s="259"/>
      <c r="AF8" s="259"/>
      <c r="AG8" s="259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6" t="s">
        <v>217</v>
      </c>
      <c r="C10" s="346"/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318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77"/>
      <c r="X12" s="277"/>
      <c r="Y12" s="277"/>
      <c r="Z12" s="277"/>
      <c r="AA12" s="277"/>
      <c r="AB12" s="277"/>
      <c r="AC12" s="277"/>
      <c r="AD12" s="277"/>
      <c r="AE12" s="277"/>
      <c r="AF12" s="277"/>
      <c r="AG12" s="277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319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51">
        <v>1192914961</v>
      </c>
      <c r="W14" s="351"/>
      <c r="X14" s="351"/>
      <c r="Y14" s="351"/>
      <c r="Z14" s="351"/>
      <c r="AA14" s="351"/>
      <c r="AB14" s="351"/>
      <c r="AC14" s="351"/>
      <c r="AD14" s="351"/>
      <c r="AE14" s="351"/>
      <c r="AF14" s="351"/>
      <c r="AG14" s="351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8">
        <v>3.16</v>
      </c>
      <c r="D17" s="338">
        <v>3.87</v>
      </c>
      <c r="E17" s="338">
        <v>3.65</v>
      </c>
      <c r="F17" s="338">
        <v>3.99</v>
      </c>
      <c r="G17" s="338">
        <v>3.14</v>
      </c>
      <c r="H17" s="338">
        <v>3.68</v>
      </c>
      <c r="I17" s="338">
        <v>3.68</v>
      </c>
      <c r="J17" s="338">
        <v>3.7</v>
      </c>
      <c r="K17" s="338">
        <v>3.29</v>
      </c>
      <c r="L17" s="338">
        <v>4.1900000000000004</v>
      </c>
      <c r="M17" s="338">
        <v>4.49</v>
      </c>
      <c r="N17" s="338">
        <v>3.06</v>
      </c>
      <c r="O17" s="338">
        <v>2.8</v>
      </c>
      <c r="P17" s="338">
        <v>4.57</v>
      </c>
      <c r="Q17" s="338">
        <v>3.31</v>
      </c>
      <c r="R17" s="338">
        <v>3.18</v>
      </c>
      <c r="S17" s="338">
        <v>3.68</v>
      </c>
      <c r="T17" s="338">
        <v>3.48</v>
      </c>
      <c r="U17" s="338">
        <v>3.7</v>
      </c>
      <c r="V17" s="338">
        <v>3.38</v>
      </c>
      <c r="W17" s="338">
        <v>2.74</v>
      </c>
      <c r="X17" s="338">
        <v>3.76</v>
      </c>
      <c r="Y17" s="338">
        <v>4.74</v>
      </c>
      <c r="Z17" s="338">
        <v>3.59</v>
      </c>
      <c r="AA17" s="338">
        <v>5.04</v>
      </c>
      <c r="AB17" s="338">
        <v>3.31</v>
      </c>
      <c r="AC17" s="338">
        <v>2.95</v>
      </c>
      <c r="AD17" s="338">
        <v>2.97</v>
      </c>
      <c r="AE17" s="338">
        <v>2.9</v>
      </c>
      <c r="AF17" s="338">
        <v>3.48</v>
      </c>
      <c r="AG17" s="310"/>
    </row>
    <row r="18" spans="2:33" s="324" customFormat="1" x14ac:dyDescent="0.2">
      <c r="B18" s="323">
        <v>4.1666666666666664E-2</v>
      </c>
      <c r="C18" s="338">
        <v>2.71</v>
      </c>
      <c r="D18" s="338">
        <v>2.91</v>
      </c>
      <c r="E18" s="338">
        <v>3.2</v>
      </c>
      <c r="F18" s="338">
        <v>3.37</v>
      </c>
      <c r="G18" s="338">
        <v>2.8</v>
      </c>
      <c r="H18" s="338">
        <v>4.49</v>
      </c>
      <c r="I18" s="338">
        <v>3.29</v>
      </c>
      <c r="J18" s="338">
        <v>3.48</v>
      </c>
      <c r="K18" s="338">
        <v>3.01</v>
      </c>
      <c r="L18" s="338">
        <v>3.42</v>
      </c>
      <c r="M18" s="338">
        <v>3.74</v>
      </c>
      <c r="N18" s="338">
        <v>2.74</v>
      </c>
      <c r="O18" s="338">
        <v>2.67</v>
      </c>
      <c r="P18" s="338">
        <v>3.89</v>
      </c>
      <c r="Q18" s="338">
        <v>3.23</v>
      </c>
      <c r="R18" s="338">
        <v>3.05</v>
      </c>
      <c r="S18" s="338">
        <v>3.91</v>
      </c>
      <c r="T18" s="338">
        <v>3.2</v>
      </c>
      <c r="U18" s="338">
        <v>3.16</v>
      </c>
      <c r="V18" s="338">
        <v>2.84</v>
      </c>
      <c r="W18" s="338">
        <v>2.63</v>
      </c>
      <c r="X18" s="338">
        <v>3.48</v>
      </c>
      <c r="Y18" s="338">
        <v>3.53</v>
      </c>
      <c r="Z18" s="338">
        <v>3.2</v>
      </c>
      <c r="AA18" s="338">
        <v>3.84</v>
      </c>
      <c r="AB18" s="338">
        <v>3.2</v>
      </c>
      <c r="AC18" s="338">
        <v>2.76</v>
      </c>
      <c r="AD18" s="338">
        <v>2.91</v>
      </c>
      <c r="AE18" s="338">
        <v>2.59</v>
      </c>
      <c r="AF18" s="338">
        <v>2.93</v>
      </c>
      <c r="AG18" s="310"/>
    </row>
    <row r="19" spans="2:33" s="324" customFormat="1" x14ac:dyDescent="0.2">
      <c r="B19" s="323">
        <v>8.3333333333333329E-2</v>
      </c>
      <c r="C19" s="338">
        <v>2.58</v>
      </c>
      <c r="D19" s="338">
        <v>2.84</v>
      </c>
      <c r="E19" s="338">
        <v>2.67</v>
      </c>
      <c r="F19" s="338">
        <v>3.18</v>
      </c>
      <c r="G19" s="338">
        <v>2.99</v>
      </c>
      <c r="H19" s="338">
        <v>6.17</v>
      </c>
      <c r="I19" s="338">
        <v>3.05</v>
      </c>
      <c r="J19" s="338">
        <v>3.2</v>
      </c>
      <c r="K19" s="338">
        <v>2.8</v>
      </c>
      <c r="L19" s="338">
        <v>3.16</v>
      </c>
      <c r="M19" s="338">
        <v>3.61</v>
      </c>
      <c r="N19" s="338">
        <v>2.76</v>
      </c>
      <c r="O19" s="338">
        <v>2.54</v>
      </c>
      <c r="P19" s="338">
        <v>2.86</v>
      </c>
      <c r="Q19" s="338">
        <v>3.16</v>
      </c>
      <c r="R19" s="338">
        <v>2.9</v>
      </c>
      <c r="S19" s="338">
        <v>3.05</v>
      </c>
      <c r="T19" s="338">
        <v>3.38</v>
      </c>
      <c r="U19" s="338">
        <v>2.93</v>
      </c>
      <c r="V19" s="338">
        <v>2.99</v>
      </c>
      <c r="W19" s="338">
        <v>2.48</v>
      </c>
      <c r="X19" s="338">
        <v>4.1500000000000004</v>
      </c>
      <c r="Y19" s="338">
        <v>2.84</v>
      </c>
      <c r="Z19" s="338">
        <v>3.14</v>
      </c>
      <c r="AA19" s="338">
        <v>3.61</v>
      </c>
      <c r="AB19" s="338">
        <v>3.03</v>
      </c>
      <c r="AC19" s="338">
        <v>2.8</v>
      </c>
      <c r="AD19" s="338">
        <v>3.67</v>
      </c>
      <c r="AE19" s="338">
        <v>2.48</v>
      </c>
      <c r="AF19" s="338">
        <v>2.58</v>
      </c>
      <c r="AG19" s="310"/>
    </row>
    <row r="20" spans="2:33" s="324" customFormat="1" x14ac:dyDescent="0.2">
      <c r="B20" s="323">
        <v>0.125</v>
      </c>
      <c r="C20" s="338">
        <v>2.71</v>
      </c>
      <c r="D20" s="338">
        <v>3.25</v>
      </c>
      <c r="E20" s="338">
        <v>2.78</v>
      </c>
      <c r="F20" s="338">
        <v>3.46</v>
      </c>
      <c r="G20" s="338">
        <v>3.01</v>
      </c>
      <c r="H20" s="338">
        <v>5.73</v>
      </c>
      <c r="I20" s="338">
        <v>3.5</v>
      </c>
      <c r="J20" s="338">
        <v>3.06</v>
      </c>
      <c r="K20" s="338">
        <v>2.9</v>
      </c>
      <c r="L20" s="338">
        <v>3.12</v>
      </c>
      <c r="M20" s="338">
        <v>3.63</v>
      </c>
      <c r="N20" s="338">
        <v>3.23</v>
      </c>
      <c r="O20" s="338">
        <v>2.52</v>
      </c>
      <c r="P20" s="338">
        <v>3.27</v>
      </c>
      <c r="Q20" s="338">
        <v>3.37</v>
      </c>
      <c r="R20" s="338">
        <v>2.99</v>
      </c>
      <c r="S20" s="338">
        <v>3.68</v>
      </c>
      <c r="T20" s="338">
        <v>3.1</v>
      </c>
      <c r="U20" s="338">
        <v>3.5</v>
      </c>
      <c r="V20" s="338">
        <v>2.86</v>
      </c>
      <c r="W20" s="338">
        <v>2.48</v>
      </c>
      <c r="X20" s="338">
        <v>3.97</v>
      </c>
      <c r="Y20" s="338">
        <v>4.0599999999999996</v>
      </c>
      <c r="Z20" s="338">
        <v>3.25</v>
      </c>
      <c r="AA20" s="338">
        <v>3.31</v>
      </c>
      <c r="AB20" s="338">
        <v>3.46</v>
      </c>
      <c r="AC20" s="338">
        <v>3.44</v>
      </c>
      <c r="AD20" s="338">
        <v>2.71</v>
      </c>
      <c r="AE20" s="338">
        <v>2.59</v>
      </c>
      <c r="AF20" s="338">
        <v>3.05</v>
      </c>
      <c r="AG20" s="310"/>
    </row>
    <row r="21" spans="2:33" s="324" customFormat="1" x14ac:dyDescent="0.2">
      <c r="B21" s="323">
        <v>0.16666666666666666</v>
      </c>
      <c r="C21" s="338">
        <v>2.97</v>
      </c>
      <c r="D21" s="338">
        <v>3.1</v>
      </c>
      <c r="E21" s="338">
        <v>3.16</v>
      </c>
      <c r="F21" s="338">
        <v>3.52</v>
      </c>
      <c r="G21" s="338">
        <v>3.46</v>
      </c>
      <c r="H21" s="338">
        <v>4.2699999999999996</v>
      </c>
      <c r="I21" s="338">
        <v>4.7</v>
      </c>
      <c r="J21" s="338">
        <v>3.31</v>
      </c>
      <c r="K21" s="338">
        <v>3.05</v>
      </c>
      <c r="L21" s="338">
        <v>3.67</v>
      </c>
      <c r="M21" s="338">
        <v>3.74</v>
      </c>
      <c r="N21" s="338">
        <v>3.38</v>
      </c>
      <c r="O21" s="338">
        <v>3.2</v>
      </c>
      <c r="P21" s="338">
        <v>3.14</v>
      </c>
      <c r="Q21" s="338">
        <v>3.14</v>
      </c>
      <c r="R21" s="338">
        <v>3.42</v>
      </c>
      <c r="S21" s="338">
        <v>4.47</v>
      </c>
      <c r="T21" s="338">
        <v>3.27</v>
      </c>
      <c r="U21" s="338">
        <v>11.34</v>
      </c>
      <c r="V21" s="338">
        <v>2.86</v>
      </c>
      <c r="W21" s="338">
        <v>2.76</v>
      </c>
      <c r="X21" s="338">
        <v>4.1500000000000004</v>
      </c>
      <c r="Y21" s="338">
        <v>8.4</v>
      </c>
      <c r="Z21" s="338">
        <v>3.55</v>
      </c>
      <c r="AA21" s="338">
        <v>3.42</v>
      </c>
      <c r="AB21" s="338">
        <v>3.27</v>
      </c>
      <c r="AC21" s="338">
        <v>4.87</v>
      </c>
      <c r="AD21" s="338">
        <v>3.14</v>
      </c>
      <c r="AE21" s="338">
        <v>2.95</v>
      </c>
      <c r="AF21" s="338">
        <v>2.8</v>
      </c>
      <c r="AG21" s="310"/>
    </row>
    <row r="22" spans="2:33" s="324" customFormat="1" x14ac:dyDescent="0.2">
      <c r="B22" s="323">
        <v>0.20833333333333334</v>
      </c>
      <c r="C22" s="338">
        <v>3.53</v>
      </c>
      <c r="D22" s="338">
        <v>3.89</v>
      </c>
      <c r="E22" s="338">
        <v>4.08</v>
      </c>
      <c r="F22" s="338">
        <v>3.93</v>
      </c>
      <c r="G22" s="338">
        <v>5.77</v>
      </c>
      <c r="H22" s="338">
        <v>5.17</v>
      </c>
      <c r="I22" s="338">
        <v>5.77</v>
      </c>
      <c r="J22" s="338">
        <v>4.34</v>
      </c>
      <c r="K22" s="338">
        <v>3.4</v>
      </c>
      <c r="L22" s="338">
        <v>4.1500000000000004</v>
      </c>
      <c r="M22" s="338">
        <v>4.38</v>
      </c>
      <c r="N22" s="338">
        <v>3.87</v>
      </c>
      <c r="O22" s="338">
        <v>5.7</v>
      </c>
      <c r="P22" s="338">
        <v>3.97</v>
      </c>
      <c r="Q22" s="338">
        <v>4.1900000000000004</v>
      </c>
      <c r="R22" s="338">
        <v>4.17</v>
      </c>
      <c r="S22" s="338">
        <v>5.56</v>
      </c>
      <c r="T22" s="338">
        <v>3.67</v>
      </c>
      <c r="U22" s="338">
        <v>7.71</v>
      </c>
      <c r="V22" s="338">
        <v>3.68</v>
      </c>
      <c r="W22" s="338">
        <v>3.65</v>
      </c>
      <c r="X22" s="338">
        <v>5.19</v>
      </c>
      <c r="Y22" s="338">
        <v>15.12</v>
      </c>
      <c r="Z22" s="338">
        <v>5.47</v>
      </c>
      <c r="AA22" s="338">
        <v>3.78</v>
      </c>
      <c r="AB22" s="338">
        <v>4.4000000000000004</v>
      </c>
      <c r="AC22" s="338">
        <v>5.43</v>
      </c>
      <c r="AD22" s="338">
        <v>5.32</v>
      </c>
      <c r="AE22" s="338">
        <v>3.67</v>
      </c>
      <c r="AF22" s="338">
        <v>3.44</v>
      </c>
      <c r="AG22" s="310"/>
    </row>
    <row r="23" spans="2:33" s="324" customFormat="1" x14ac:dyDescent="0.2">
      <c r="B23" s="323">
        <v>0.25</v>
      </c>
      <c r="C23" s="338">
        <v>5.3</v>
      </c>
      <c r="D23" s="338">
        <v>5.9</v>
      </c>
      <c r="E23" s="338">
        <v>5.7</v>
      </c>
      <c r="F23" s="338">
        <v>4.83</v>
      </c>
      <c r="G23" s="338">
        <v>7.54</v>
      </c>
      <c r="H23" s="338">
        <v>7.35</v>
      </c>
      <c r="I23" s="338">
        <v>9.3800000000000008</v>
      </c>
      <c r="J23" s="338">
        <v>6.56</v>
      </c>
      <c r="K23" s="338">
        <v>5.1100000000000003</v>
      </c>
      <c r="L23" s="338">
        <v>6.17</v>
      </c>
      <c r="M23" s="338">
        <v>4.93</v>
      </c>
      <c r="N23" s="338">
        <v>7.28</v>
      </c>
      <c r="O23" s="338">
        <v>5.15</v>
      </c>
      <c r="P23" s="338">
        <v>6.32</v>
      </c>
      <c r="Q23" s="338">
        <v>6</v>
      </c>
      <c r="R23" s="338">
        <v>6.2</v>
      </c>
      <c r="S23" s="338">
        <v>6.47</v>
      </c>
      <c r="T23" s="338">
        <v>5.08</v>
      </c>
      <c r="U23" s="338">
        <v>6.73</v>
      </c>
      <c r="V23" s="338">
        <v>7.73</v>
      </c>
      <c r="W23" s="338">
        <v>5.85</v>
      </c>
      <c r="X23" s="338">
        <v>8.1199999999999992</v>
      </c>
      <c r="Y23" s="338">
        <v>17.71</v>
      </c>
      <c r="Z23" s="338">
        <v>5.81</v>
      </c>
      <c r="AA23" s="338">
        <v>5.04</v>
      </c>
      <c r="AB23" s="338">
        <v>6.15</v>
      </c>
      <c r="AC23" s="338">
        <v>7.16</v>
      </c>
      <c r="AD23" s="338">
        <v>7.31</v>
      </c>
      <c r="AE23" s="338">
        <v>4.76</v>
      </c>
      <c r="AF23" s="338">
        <v>7.2</v>
      </c>
      <c r="AG23" s="310"/>
    </row>
    <row r="24" spans="2:33" s="324" customFormat="1" x14ac:dyDescent="0.2">
      <c r="B24" s="323">
        <v>0.29166666666666669</v>
      </c>
      <c r="C24" s="338">
        <v>6.54</v>
      </c>
      <c r="D24" s="338">
        <v>7.14</v>
      </c>
      <c r="E24" s="338">
        <v>6.82</v>
      </c>
      <c r="F24" s="338">
        <v>6.39</v>
      </c>
      <c r="G24" s="338">
        <v>13.86</v>
      </c>
      <c r="H24" s="338">
        <v>8.2899999999999991</v>
      </c>
      <c r="I24" s="338">
        <v>7.58</v>
      </c>
      <c r="J24" s="338">
        <v>8.07</v>
      </c>
      <c r="K24" s="338">
        <v>6.34</v>
      </c>
      <c r="L24" s="338">
        <v>7.9</v>
      </c>
      <c r="M24" s="338">
        <v>5.87</v>
      </c>
      <c r="N24" s="338">
        <v>11.54</v>
      </c>
      <c r="O24" s="338">
        <v>5.73</v>
      </c>
      <c r="P24" s="338">
        <v>7.09</v>
      </c>
      <c r="Q24" s="338">
        <v>9.64</v>
      </c>
      <c r="R24" s="338">
        <v>6.96</v>
      </c>
      <c r="S24" s="338">
        <v>6.09</v>
      </c>
      <c r="T24" s="338">
        <v>5.41</v>
      </c>
      <c r="U24" s="338">
        <v>8.23</v>
      </c>
      <c r="V24" s="338">
        <v>7.44</v>
      </c>
      <c r="W24" s="338">
        <v>6.62</v>
      </c>
      <c r="X24" s="338">
        <v>13.48</v>
      </c>
      <c r="Y24" s="338">
        <v>10.34</v>
      </c>
      <c r="Z24" s="338">
        <v>7.48</v>
      </c>
      <c r="AA24" s="338">
        <v>6.49</v>
      </c>
      <c r="AB24" s="338">
        <v>8.59</v>
      </c>
      <c r="AC24" s="338">
        <v>6.84</v>
      </c>
      <c r="AD24" s="338">
        <v>6.6</v>
      </c>
      <c r="AE24" s="338">
        <v>5.96</v>
      </c>
      <c r="AF24" s="338">
        <v>5.62</v>
      </c>
      <c r="AG24" s="310"/>
    </row>
    <row r="25" spans="2:33" s="324" customFormat="1" x14ac:dyDescent="0.2">
      <c r="B25" s="323">
        <v>0.33333333333333331</v>
      </c>
      <c r="C25" s="338">
        <v>6.17</v>
      </c>
      <c r="D25" s="338">
        <v>6.52</v>
      </c>
      <c r="E25" s="338">
        <v>6.81</v>
      </c>
      <c r="F25" s="338">
        <v>5.87</v>
      </c>
      <c r="G25" s="338">
        <v>13.14</v>
      </c>
      <c r="H25" s="338">
        <v>7.03</v>
      </c>
      <c r="I25" s="338">
        <v>6.02</v>
      </c>
      <c r="J25" s="338">
        <v>8.4600000000000009</v>
      </c>
      <c r="K25" s="338">
        <v>6.32</v>
      </c>
      <c r="L25" s="338">
        <v>7.22</v>
      </c>
      <c r="M25" s="338">
        <v>4.79</v>
      </c>
      <c r="N25" s="338">
        <v>12.46</v>
      </c>
      <c r="O25" s="338">
        <v>5.72</v>
      </c>
      <c r="P25" s="338">
        <v>9.08</v>
      </c>
      <c r="Q25" s="338">
        <v>6.66</v>
      </c>
      <c r="R25" s="338">
        <v>7.33</v>
      </c>
      <c r="S25" s="338">
        <v>8.2899999999999991</v>
      </c>
      <c r="T25" s="338">
        <v>4.62</v>
      </c>
      <c r="U25" s="338">
        <v>6.94</v>
      </c>
      <c r="V25" s="338">
        <v>7.13</v>
      </c>
      <c r="W25" s="338">
        <v>6.94</v>
      </c>
      <c r="X25" s="338">
        <v>15.89</v>
      </c>
      <c r="Y25" s="338">
        <v>11.37</v>
      </c>
      <c r="Z25" s="338">
        <v>7.5</v>
      </c>
      <c r="AA25" s="338" t="s">
        <v>349</v>
      </c>
      <c r="AB25" s="338">
        <v>6.96</v>
      </c>
      <c r="AC25" s="338">
        <v>8.61</v>
      </c>
      <c r="AD25" s="338">
        <v>6.66</v>
      </c>
      <c r="AE25" s="338">
        <v>6.86</v>
      </c>
      <c r="AF25" s="338">
        <v>7.18</v>
      </c>
      <c r="AG25" s="310"/>
    </row>
    <row r="26" spans="2:33" s="324" customFormat="1" x14ac:dyDescent="0.2">
      <c r="B26" s="323">
        <v>0.375</v>
      </c>
      <c r="C26" s="338">
        <v>5</v>
      </c>
      <c r="D26" s="338">
        <v>4.68</v>
      </c>
      <c r="E26" s="338">
        <v>6.96</v>
      </c>
      <c r="F26" s="338">
        <v>4.9400000000000004</v>
      </c>
      <c r="G26" s="338">
        <v>11.28</v>
      </c>
      <c r="H26" s="338">
        <v>5.68</v>
      </c>
      <c r="I26" s="338">
        <v>4.76</v>
      </c>
      <c r="J26" s="338">
        <v>6.24</v>
      </c>
      <c r="K26" s="338">
        <v>8.8699999999999992</v>
      </c>
      <c r="L26" s="338">
        <v>6.28</v>
      </c>
      <c r="M26" s="338">
        <v>4.34</v>
      </c>
      <c r="N26" s="338">
        <v>8.9499999999999993</v>
      </c>
      <c r="O26" s="338">
        <v>4.9400000000000004</v>
      </c>
      <c r="P26" s="338">
        <v>6.97</v>
      </c>
      <c r="Q26" s="338">
        <v>7.11</v>
      </c>
      <c r="R26" s="338">
        <v>5.32</v>
      </c>
      <c r="S26" s="338">
        <v>7.67</v>
      </c>
      <c r="T26" s="338">
        <v>4.21</v>
      </c>
      <c r="U26" s="338">
        <v>7.88</v>
      </c>
      <c r="V26" s="338">
        <v>6.19</v>
      </c>
      <c r="W26" s="338">
        <v>5.1100000000000003</v>
      </c>
      <c r="X26" s="338">
        <v>13.22</v>
      </c>
      <c r="Y26" s="338">
        <v>7.97</v>
      </c>
      <c r="Z26" s="338">
        <v>5.53</v>
      </c>
      <c r="AA26" s="338" t="s">
        <v>369</v>
      </c>
      <c r="AB26" s="338">
        <v>4.9400000000000004</v>
      </c>
      <c r="AC26" s="338">
        <v>6.71</v>
      </c>
      <c r="AD26" s="338">
        <v>4.9800000000000004</v>
      </c>
      <c r="AE26" s="338">
        <v>5.04</v>
      </c>
      <c r="AF26" s="338">
        <v>5.19</v>
      </c>
      <c r="AG26" s="310"/>
    </row>
    <row r="27" spans="2:33" s="324" customFormat="1" x14ac:dyDescent="0.2">
      <c r="B27" s="323">
        <v>0.41666666666666669</v>
      </c>
      <c r="C27" s="338">
        <v>4.62</v>
      </c>
      <c r="D27" s="338">
        <v>4.55</v>
      </c>
      <c r="E27" s="338">
        <v>5.4</v>
      </c>
      <c r="F27" s="338">
        <v>4.53</v>
      </c>
      <c r="G27" s="338">
        <v>10.11</v>
      </c>
      <c r="H27" s="338">
        <v>6.82</v>
      </c>
      <c r="I27" s="338">
        <v>4.68</v>
      </c>
      <c r="J27" s="338">
        <v>5.64</v>
      </c>
      <c r="K27" s="338">
        <v>8.4</v>
      </c>
      <c r="L27" s="338">
        <v>5.19</v>
      </c>
      <c r="M27" s="338">
        <v>4.08</v>
      </c>
      <c r="N27" s="338">
        <v>7.24</v>
      </c>
      <c r="O27" s="338">
        <v>5.25</v>
      </c>
      <c r="P27" s="338">
        <v>5.73</v>
      </c>
      <c r="Q27" s="338">
        <v>9.91</v>
      </c>
      <c r="R27" s="338">
        <v>5.09</v>
      </c>
      <c r="S27" s="338">
        <v>5.28</v>
      </c>
      <c r="T27" s="338">
        <v>3.8</v>
      </c>
      <c r="U27" s="338">
        <v>7.65</v>
      </c>
      <c r="V27" s="338">
        <v>5.19</v>
      </c>
      <c r="W27" s="338">
        <v>4.62</v>
      </c>
      <c r="X27" s="338">
        <v>7.03</v>
      </c>
      <c r="Y27" s="338">
        <v>6.52</v>
      </c>
      <c r="Z27" s="338">
        <v>4.9800000000000004</v>
      </c>
      <c r="AA27" s="338" t="s">
        <v>369</v>
      </c>
      <c r="AB27" s="338">
        <v>4.42</v>
      </c>
      <c r="AC27" s="338">
        <v>5.62</v>
      </c>
      <c r="AD27" s="338">
        <v>4.55</v>
      </c>
      <c r="AE27" s="338">
        <v>5.62</v>
      </c>
      <c r="AF27" s="338">
        <v>4.72</v>
      </c>
      <c r="AG27" s="310"/>
    </row>
    <row r="28" spans="2:33" s="324" customFormat="1" x14ac:dyDescent="0.2">
      <c r="B28" s="323">
        <v>0.45833333333333331</v>
      </c>
      <c r="C28" s="338">
        <v>4.42</v>
      </c>
      <c r="D28" s="338">
        <v>4.46</v>
      </c>
      <c r="E28" s="338">
        <v>4.9800000000000004</v>
      </c>
      <c r="F28" s="338">
        <v>4.0999999999999996</v>
      </c>
      <c r="G28" s="338">
        <v>8.3800000000000008</v>
      </c>
      <c r="H28" s="338">
        <v>11.69</v>
      </c>
      <c r="I28" s="338">
        <v>5.41</v>
      </c>
      <c r="J28" s="338">
        <v>6.52</v>
      </c>
      <c r="K28" s="338">
        <v>10.34</v>
      </c>
      <c r="L28" s="338">
        <v>4.8899999999999997</v>
      </c>
      <c r="M28" s="338">
        <v>4.1900000000000004</v>
      </c>
      <c r="N28" s="338">
        <v>4.91</v>
      </c>
      <c r="O28" s="338">
        <v>4.96</v>
      </c>
      <c r="P28" s="338">
        <v>5.85</v>
      </c>
      <c r="Q28" s="338">
        <v>8.4600000000000009</v>
      </c>
      <c r="R28" s="338">
        <v>4.74</v>
      </c>
      <c r="S28" s="338">
        <v>5.94</v>
      </c>
      <c r="T28" s="338">
        <v>3.89</v>
      </c>
      <c r="U28" s="338">
        <v>6.35</v>
      </c>
      <c r="V28" s="338">
        <v>5.17</v>
      </c>
      <c r="W28" s="338">
        <v>6.11</v>
      </c>
      <c r="X28" s="338">
        <v>10.57</v>
      </c>
      <c r="Y28" s="338">
        <v>5.88</v>
      </c>
      <c r="Z28" s="338">
        <v>5.19</v>
      </c>
      <c r="AA28" s="338" t="s">
        <v>369</v>
      </c>
      <c r="AB28" s="338">
        <v>4.8099999999999996</v>
      </c>
      <c r="AC28" s="338">
        <v>5.17</v>
      </c>
      <c r="AD28" s="338">
        <v>4.4000000000000004</v>
      </c>
      <c r="AE28" s="338">
        <v>4.1399999999999997</v>
      </c>
      <c r="AF28" s="338">
        <v>6</v>
      </c>
      <c r="AG28" s="310"/>
    </row>
    <row r="29" spans="2:33" s="324" customFormat="1" x14ac:dyDescent="0.2">
      <c r="B29" s="323">
        <v>0.5</v>
      </c>
      <c r="C29" s="338">
        <v>4.51</v>
      </c>
      <c r="D29" s="338">
        <v>4.57</v>
      </c>
      <c r="E29" s="338">
        <v>4.9400000000000004</v>
      </c>
      <c r="F29" s="338">
        <v>4.0999999999999996</v>
      </c>
      <c r="G29" s="338">
        <v>5.1100000000000003</v>
      </c>
      <c r="H29" s="338">
        <v>9.61</v>
      </c>
      <c r="I29" s="338">
        <v>5.28</v>
      </c>
      <c r="J29" s="338">
        <v>5.79</v>
      </c>
      <c r="K29" s="338">
        <v>5.55</v>
      </c>
      <c r="L29" s="338">
        <v>4.66</v>
      </c>
      <c r="M29" s="338">
        <v>4.17</v>
      </c>
      <c r="N29" s="338">
        <v>5.41</v>
      </c>
      <c r="O29" s="338">
        <v>5.23</v>
      </c>
      <c r="P29" s="338">
        <v>5.36</v>
      </c>
      <c r="Q29" s="338">
        <v>7.69</v>
      </c>
      <c r="R29" s="338">
        <v>4.74</v>
      </c>
      <c r="S29" s="338">
        <v>5.15</v>
      </c>
      <c r="T29" s="338">
        <v>4.08</v>
      </c>
      <c r="U29" s="338">
        <v>5.1100000000000003</v>
      </c>
      <c r="V29" s="338">
        <v>5.09</v>
      </c>
      <c r="W29" s="338">
        <v>5.04</v>
      </c>
      <c r="X29" s="338">
        <v>6.34</v>
      </c>
      <c r="Y29" s="338">
        <v>6.17</v>
      </c>
      <c r="Z29" s="338">
        <v>5.41</v>
      </c>
      <c r="AA29" s="338" t="s">
        <v>369</v>
      </c>
      <c r="AB29" s="338">
        <v>5.13</v>
      </c>
      <c r="AC29" s="338">
        <v>4.74</v>
      </c>
      <c r="AD29" s="338">
        <v>4.7</v>
      </c>
      <c r="AE29" s="338">
        <v>4.34</v>
      </c>
      <c r="AF29" s="338">
        <v>4.2699999999999996</v>
      </c>
      <c r="AG29" s="310"/>
    </row>
    <row r="30" spans="2:33" s="324" customFormat="1" x14ac:dyDescent="0.2">
      <c r="B30" s="323">
        <v>0.54166666666666663</v>
      </c>
      <c r="C30" s="338">
        <v>4.38</v>
      </c>
      <c r="D30" s="338">
        <v>4.68</v>
      </c>
      <c r="E30" s="338">
        <v>4.76</v>
      </c>
      <c r="F30" s="338">
        <v>3.85</v>
      </c>
      <c r="G30" s="338">
        <v>5.1100000000000003</v>
      </c>
      <c r="H30" s="338">
        <v>6.17</v>
      </c>
      <c r="I30" s="338">
        <v>5.0599999999999996</v>
      </c>
      <c r="J30" s="338">
        <v>5.47</v>
      </c>
      <c r="K30" s="338">
        <v>5.36</v>
      </c>
      <c r="L30" s="338">
        <v>4.8099999999999996</v>
      </c>
      <c r="M30" s="338">
        <v>4</v>
      </c>
      <c r="N30" s="338">
        <v>6.45</v>
      </c>
      <c r="O30" s="338">
        <v>5.19</v>
      </c>
      <c r="P30" s="338">
        <v>5.04</v>
      </c>
      <c r="Q30" s="338">
        <v>6.9</v>
      </c>
      <c r="R30" s="338">
        <v>4.6100000000000003</v>
      </c>
      <c r="S30" s="338">
        <v>4.53</v>
      </c>
      <c r="T30" s="338">
        <v>4</v>
      </c>
      <c r="U30" s="338">
        <v>6.88</v>
      </c>
      <c r="V30" s="338">
        <v>5</v>
      </c>
      <c r="W30" s="338">
        <v>5.17</v>
      </c>
      <c r="X30" s="338">
        <v>5.15</v>
      </c>
      <c r="Y30" s="338">
        <v>5.6</v>
      </c>
      <c r="Z30" s="338">
        <v>5.41</v>
      </c>
      <c r="AA30" s="338" t="s">
        <v>369</v>
      </c>
      <c r="AB30" s="338">
        <v>4.87</v>
      </c>
      <c r="AC30" s="338">
        <v>5.0199999999999996</v>
      </c>
      <c r="AD30" s="338">
        <v>4.91</v>
      </c>
      <c r="AE30" s="338">
        <v>4.34</v>
      </c>
      <c r="AF30" s="338">
        <v>4.59</v>
      </c>
      <c r="AG30" s="310"/>
    </row>
    <row r="31" spans="2:33" s="324" customFormat="1" x14ac:dyDescent="0.2">
      <c r="B31" s="323">
        <v>0.58333333333333337</v>
      </c>
      <c r="C31" s="338">
        <v>4.1399999999999997</v>
      </c>
      <c r="D31" s="338">
        <v>4.8899999999999997</v>
      </c>
      <c r="E31" s="338">
        <v>4.2699999999999996</v>
      </c>
      <c r="F31" s="338">
        <v>3.74</v>
      </c>
      <c r="G31" s="338">
        <v>4.59</v>
      </c>
      <c r="H31" s="338">
        <v>5.0199999999999996</v>
      </c>
      <c r="I31" s="338">
        <v>5.21</v>
      </c>
      <c r="J31" s="338">
        <v>7.07</v>
      </c>
      <c r="K31" s="338">
        <v>5.4</v>
      </c>
      <c r="L31" s="338">
        <v>4.51</v>
      </c>
      <c r="M31" s="338">
        <v>3.55</v>
      </c>
      <c r="N31" s="338">
        <v>6.49</v>
      </c>
      <c r="O31" s="338">
        <v>4.74</v>
      </c>
      <c r="P31" s="338">
        <v>5.13</v>
      </c>
      <c r="Q31" s="338">
        <v>8.5500000000000007</v>
      </c>
      <c r="R31" s="338">
        <v>4.59</v>
      </c>
      <c r="S31" s="338">
        <v>4.78</v>
      </c>
      <c r="T31" s="338">
        <v>3.44</v>
      </c>
      <c r="U31" s="338">
        <v>7.43</v>
      </c>
      <c r="V31" s="338">
        <v>5</v>
      </c>
      <c r="W31" s="338">
        <v>6.43</v>
      </c>
      <c r="X31" s="338">
        <v>5.62</v>
      </c>
      <c r="Y31" s="338">
        <v>5.72</v>
      </c>
      <c r="Z31" s="338">
        <v>5.13</v>
      </c>
      <c r="AA31" s="338" t="s">
        <v>369</v>
      </c>
      <c r="AB31" s="338">
        <v>4.62</v>
      </c>
      <c r="AC31" s="338">
        <v>4.68</v>
      </c>
      <c r="AD31" s="338">
        <v>4.32</v>
      </c>
      <c r="AE31" s="338">
        <v>4.17</v>
      </c>
      <c r="AF31" s="338">
        <v>6.67</v>
      </c>
      <c r="AG31" s="310"/>
    </row>
    <row r="32" spans="2:33" s="324" customFormat="1" x14ac:dyDescent="0.2">
      <c r="B32" s="323">
        <v>0.625</v>
      </c>
      <c r="C32" s="338">
        <v>4.21</v>
      </c>
      <c r="D32" s="338">
        <v>7.03</v>
      </c>
      <c r="E32" s="338">
        <v>4.7</v>
      </c>
      <c r="F32" s="338">
        <v>3.53</v>
      </c>
      <c r="G32" s="338">
        <v>5.26</v>
      </c>
      <c r="H32" s="338">
        <v>5.58</v>
      </c>
      <c r="I32" s="338">
        <v>5.26</v>
      </c>
      <c r="J32" s="338">
        <v>9.31</v>
      </c>
      <c r="K32" s="338">
        <v>8.2899999999999991</v>
      </c>
      <c r="L32" s="338">
        <v>4.9400000000000004</v>
      </c>
      <c r="M32" s="338">
        <v>3.8</v>
      </c>
      <c r="N32" s="338">
        <v>7.75</v>
      </c>
      <c r="O32" s="338">
        <v>5.0199999999999996</v>
      </c>
      <c r="P32" s="338">
        <v>5.43</v>
      </c>
      <c r="Q32" s="338">
        <v>7.41</v>
      </c>
      <c r="R32" s="338">
        <v>4.6399999999999997</v>
      </c>
      <c r="S32" s="338">
        <v>4.9400000000000004</v>
      </c>
      <c r="T32" s="338">
        <v>3.95</v>
      </c>
      <c r="U32" s="338">
        <v>5.98</v>
      </c>
      <c r="V32" s="338">
        <v>6.2</v>
      </c>
      <c r="W32" s="338">
        <v>6.45</v>
      </c>
      <c r="X32" s="338">
        <v>10.55</v>
      </c>
      <c r="Y32" s="338">
        <v>5.87</v>
      </c>
      <c r="Z32" s="338">
        <v>5.08</v>
      </c>
      <c r="AA32" s="338" t="s">
        <v>369</v>
      </c>
      <c r="AB32" s="338">
        <v>5.04</v>
      </c>
      <c r="AC32" s="338">
        <v>4.59</v>
      </c>
      <c r="AD32" s="338">
        <v>4.1399999999999997</v>
      </c>
      <c r="AE32" s="338">
        <v>4.4400000000000004</v>
      </c>
      <c r="AF32" s="338">
        <v>6.6</v>
      </c>
      <c r="AG32" s="310"/>
    </row>
    <row r="33" spans="2:36" s="324" customFormat="1" x14ac:dyDescent="0.2">
      <c r="B33" s="323">
        <v>0.66666666666666663</v>
      </c>
      <c r="C33" s="338">
        <v>4.79</v>
      </c>
      <c r="D33" s="338">
        <v>7.84</v>
      </c>
      <c r="E33" s="338">
        <v>5.49</v>
      </c>
      <c r="F33" s="338">
        <v>3.82</v>
      </c>
      <c r="G33" s="338">
        <v>5.28</v>
      </c>
      <c r="H33" s="338">
        <v>5.9</v>
      </c>
      <c r="I33" s="338">
        <v>6.15</v>
      </c>
      <c r="J33" s="338">
        <v>7.26</v>
      </c>
      <c r="K33" s="338">
        <v>10.32</v>
      </c>
      <c r="L33" s="338">
        <v>5.49</v>
      </c>
      <c r="M33" s="338">
        <v>4.1500000000000004</v>
      </c>
      <c r="N33" s="338">
        <v>8.9499999999999993</v>
      </c>
      <c r="O33" s="338">
        <v>6.17</v>
      </c>
      <c r="P33" s="338">
        <v>6.37</v>
      </c>
      <c r="Q33" s="338">
        <v>7.37</v>
      </c>
      <c r="R33" s="338">
        <v>5.64</v>
      </c>
      <c r="S33" s="338">
        <v>5.28</v>
      </c>
      <c r="T33" s="338">
        <v>3.91</v>
      </c>
      <c r="U33" s="338">
        <v>7.91</v>
      </c>
      <c r="V33" s="338">
        <v>7.82</v>
      </c>
      <c r="W33" s="338">
        <v>6.39</v>
      </c>
      <c r="X33" s="338">
        <v>13.29</v>
      </c>
      <c r="Y33" s="338">
        <v>8.01</v>
      </c>
      <c r="Z33" s="338">
        <v>4.8899999999999997</v>
      </c>
      <c r="AA33" s="338" t="s">
        <v>369</v>
      </c>
      <c r="AB33" s="338">
        <v>6.64</v>
      </c>
      <c r="AC33" s="338">
        <v>4.9400000000000004</v>
      </c>
      <c r="AD33" s="338">
        <v>4.21</v>
      </c>
      <c r="AE33" s="338">
        <v>4.62</v>
      </c>
      <c r="AF33" s="338">
        <v>7.01</v>
      </c>
      <c r="AG33" s="310"/>
    </row>
    <row r="34" spans="2:36" s="324" customFormat="1" x14ac:dyDescent="0.2">
      <c r="B34" s="323">
        <v>0.70833333333333337</v>
      </c>
      <c r="C34" s="338">
        <v>6.77</v>
      </c>
      <c r="D34" s="338">
        <v>11.56</v>
      </c>
      <c r="E34" s="338">
        <v>6.43</v>
      </c>
      <c r="F34" s="338">
        <v>4.66</v>
      </c>
      <c r="G34" s="338">
        <v>6.2</v>
      </c>
      <c r="H34" s="338">
        <v>6.58</v>
      </c>
      <c r="I34" s="338">
        <v>6.62</v>
      </c>
      <c r="J34" s="338">
        <v>6.86</v>
      </c>
      <c r="K34" s="338">
        <v>7.61</v>
      </c>
      <c r="L34" s="338">
        <v>8.7200000000000006</v>
      </c>
      <c r="M34" s="338">
        <v>4.51</v>
      </c>
      <c r="N34" s="338">
        <v>7.71</v>
      </c>
      <c r="O34" s="338">
        <v>7.33</v>
      </c>
      <c r="P34" s="338">
        <v>5.4</v>
      </c>
      <c r="Q34" s="338">
        <v>7.29</v>
      </c>
      <c r="R34" s="338">
        <v>6.13</v>
      </c>
      <c r="S34" s="338">
        <v>6.15</v>
      </c>
      <c r="T34" s="338">
        <v>4.12</v>
      </c>
      <c r="U34" s="338">
        <v>7.82</v>
      </c>
      <c r="V34" s="338">
        <v>6.94</v>
      </c>
      <c r="W34" s="338">
        <v>6.43</v>
      </c>
      <c r="X34" s="338">
        <v>22.92</v>
      </c>
      <c r="Y34" s="338">
        <v>16.899999999999999</v>
      </c>
      <c r="Z34" s="338">
        <v>6.39</v>
      </c>
      <c r="AA34" s="338" t="s">
        <v>369</v>
      </c>
      <c r="AB34" s="338">
        <v>6.5</v>
      </c>
      <c r="AC34" s="338">
        <v>6.19</v>
      </c>
      <c r="AD34" s="338">
        <v>5.32</v>
      </c>
      <c r="AE34" s="338">
        <v>5.34</v>
      </c>
      <c r="AF34" s="338">
        <v>6.22</v>
      </c>
      <c r="AG34" s="310"/>
    </row>
    <row r="35" spans="2:36" s="324" customFormat="1" x14ac:dyDescent="0.2">
      <c r="B35" s="323">
        <v>0.75</v>
      </c>
      <c r="C35" s="338">
        <v>5.6</v>
      </c>
      <c r="D35" s="338">
        <v>6.02</v>
      </c>
      <c r="E35" s="338">
        <v>6.71</v>
      </c>
      <c r="F35" s="338">
        <v>5.0199999999999996</v>
      </c>
      <c r="G35" s="338">
        <v>7.29</v>
      </c>
      <c r="H35" s="338">
        <v>8.33</v>
      </c>
      <c r="I35" s="338">
        <v>6.22</v>
      </c>
      <c r="J35" s="338">
        <v>7.54</v>
      </c>
      <c r="K35" s="338">
        <v>7.03</v>
      </c>
      <c r="L35" s="338">
        <v>7.71</v>
      </c>
      <c r="M35" s="338">
        <v>4.72</v>
      </c>
      <c r="N35" s="338">
        <v>8.1999999999999993</v>
      </c>
      <c r="O35" s="338">
        <v>8.18</v>
      </c>
      <c r="P35" s="338">
        <v>6.86</v>
      </c>
      <c r="Q35" s="338">
        <v>6.35</v>
      </c>
      <c r="R35" s="338">
        <v>7.24</v>
      </c>
      <c r="S35" s="338">
        <v>6.35</v>
      </c>
      <c r="T35" s="338">
        <v>4.74</v>
      </c>
      <c r="U35" s="338">
        <v>7.39</v>
      </c>
      <c r="V35" s="338">
        <v>6.81</v>
      </c>
      <c r="W35" s="338">
        <v>7.54</v>
      </c>
      <c r="X35" s="338">
        <v>10.51</v>
      </c>
      <c r="Y35" s="338">
        <v>12.22</v>
      </c>
      <c r="Z35" s="338">
        <v>7.5</v>
      </c>
      <c r="AA35" s="338" t="s">
        <v>369</v>
      </c>
      <c r="AB35" s="338">
        <v>7.11</v>
      </c>
      <c r="AC35" s="338">
        <v>6.79</v>
      </c>
      <c r="AD35" s="338">
        <v>8.59</v>
      </c>
      <c r="AE35" s="338">
        <v>6.26</v>
      </c>
      <c r="AF35" s="338">
        <v>7.22</v>
      </c>
      <c r="AG35" s="310"/>
      <c r="AJ35" s="327"/>
    </row>
    <row r="36" spans="2:36" s="324" customFormat="1" x14ac:dyDescent="0.2">
      <c r="B36" s="323">
        <v>0.79166666666666663</v>
      </c>
      <c r="C36" s="338">
        <v>5.08</v>
      </c>
      <c r="D36" s="338">
        <v>5.36</v>
      </c>
      <c r="E36" s="338">
        <v>6.34</v>
      </c>
      <c r="F36" s="338">
        <v>5.04</v>
      </c>
      <c r="G36" s="338">
        <v>7.13</v>
      </c>
      <c r="H36" s="338">
        <v>6.13</v>
      </c>
      <c r="I36" s="338">
        <v>7.67</v>
      </c>
      <c r="J36" s="338">
        <v>6.3</v>
      </c>
      <c r="K36" s="338">
        <v>10.06</v>
      </c>
      <c r="L36" s="338">
        <v>7.52</v>
      </c>
      <c r="M36" s="338">
        <v>4.68</v>
      </c>
      <c r="N36" s="338">
        <v>6.69</v>
      </c>
      <c r="O36" s="338">
        <v>7.18</v>
      </c>
      <c r="P36" s="338">
        <v>5.7</v>
      </c>
      <c r="Q36" s="338">
        <v>7.13</v>
      </c>
      <c r="R36" s="338">
        <v>6.81</v>
      </c>
      <c r="S36" s="338">
        <v>5.45</v>
      </c>
      <c r="T36" s="338">
        <v>4.38</v>
      </c>
      <c r="U36" s="338">
        <v>6.5</v>
      </c>
      <c r="V36" s="338">
        <v>5.21</v>
      </c>
      <c r="W36" s="338">
        <v>7.56</v>
      </c>
      <c r="X36" s="338">
        <v>7.67</v>
      </c>
      <c r="Y36" s="338">
        <v>6.97</v>
      </c>
      <c r="Z36" s="338">
        <v>7.33</v>
      </c>
      <c r="AA36" s="338" t="s">
        <v>369</v>
      </c>
      <c r="AB36" s="338">
        <v>6.54</v>
      </c>
      <c r="AC36" s="338">
        <v>6.6</v>
      </c>
      <c r="AD36" s="338">
        <v>5.79</v>
      </c>
      <c r="AE36" s="338">
        <v>5.98</v>
      </c>
      <c r="AF36" s="338">
        <v>7.16</v>
      </c>
      <c r="AG36" s="310"/>
      <c r="AJ36" s="327"/>
    </row>
    <row r="37" spans="2:36" s="324" customFormat="1" x14ac:dyDescent="0.2">
      <c r="B37" s="323">
        <v>0.83333333333333337</v>
      </c>
      <c r="C37" s="338">
        <v>4.78</v>
      </c>
      <c r="D37" s="338">
        <v>4.8899999999999997</v>
      </c>
      <c r="E37" s="338">
        <v>5.72</v>
      </c>
      <c r="F37" s="338">
        <v>4.29</v>
      </c>
      <c r="G37" s="338">
        <v>6.5</v>
      </c>
      <c r="H37" s="338">
        <v>5.26</v>
      </c>
      <c r="I37" s="338">
        <v>6.13</v>
      </c>
      <c r="J37" s="338">
        <v>5.17</v>
      </c>
      <c r="K37" s="338">
        <v>5.96</v>
      </c>
      <c r="L37" s="338">
        <v>6.17</v>
      </c>
      <c r="M37" s="338">
        <v>4.68</v>
      </c>
      <c r="N37" s="338">
        <v>5.9</v>
      </c>
      <c r="O37" s="338">
        <v>6.9</v>
      </c>
      <c r="P37" s="338">
        <v>5.66</v>
      </c>
      <c r="Q37" s="338">
        <v>6.17</v>
      </c>
      <c r="R37" s="338">
        <v>6.54</v>
      </c>
      <c r="S37" s="338">
        <v>5.09</v>
      </c>
      <c r="T37" s="338">
        <v>4.59</v>
      </c>
      <c r="U37" s="338">
        <v>5.83</v>
      </c>
      <c r="V37" s="338">
        <v>4.91</v>
      </c>
      <c r="W37" s="338">
        <v>6.3</v>
      </c>
      <c r="X37" s="338">
        <v>6.03</v>
      </c>
      <c r="Y37" s="338">
        <v>6.52</v>
      </c>
      <c r="Z37" s="338">
        <v>5.17</v>
      </c>
      <c r="AA37" s="338" t="s">
        <v>369</v>
      </c>
      <c r="AB37" s="338">
        <v>5.36</v>
      </c>
      <c r="AC37" s="338">
        <v>4.49</v>
      </c>
      <c r="AD37" s="338">
        <v>4.96</v>
      </c>
      <c r="AE37" s="338">
        <v>4.8099999999999996</v>
      </c>
      <c r="AF37" s="338">
        <v>6.37</v>
      </c>
      <c r="AG37" s="310"/>
      <c r="AJ37" s="327"/>
    </row>
    <row r="38" spans="2:36" s="324" customFormat="1" x14ac:dyDescent="0.2">
      <c r="B38" s="323">
        <v>0.875</v>
      </c>
      <c r="C38" s="338">
        <v>4.2300000000000004</v>
      </c>
      <c r="D38" s="338">
        <v>3.99</v>
      </c>
      <c r="E38" s="338">
        <v>5.32</v>
      </c>
      <c r="F38" s="338">
        <v>4.0599999999999996</v>
      </c>
      <c r="G38" s="338">
        <v>10.36</v>
      </c>
      <c r="H38" s="338">
        <v>4.57</v>
      </c>
      <c r="I38" s="338">
        <v>5.04</v>
      </c>
      <c r="J38" s="338">
        <v>4.91</v>
      </c>
      <c r="K38" s="338">
        <v>5.15</v>
      </c>
      <c r="L38" s="338">
        <v>5.25</v>
      </c>
      <c r="M38" s="338">
        <v>4.0999999999999996</v>
      </c>
      <c r="N38" s="338">
        <v>4.6399999999999997</v>
      </c>
      <c r="O38" s="338">
        <v>5.92</v>
      </c>
      <c r="P38" s="338">
        <v>4.83</v>
      </c>
      <c r="Q38" s="338">
        <v>4.3099999999999996</v>
      </c>
      <c r="R38" s="338">
        <v>6.2</v>
      </c>
      <c r="S38" s="338">
        <v>4.57</v>
      </c>
      <c r="T38" s="338">
        <v>4.0599999999999996</v>
      </c>
      <c r="U38" s="338">
        <v>4.66</v>
      </c>
      <c r="V38" s="338">
        <v>3.8</v>
      </c>
      <c r="W38" s="338">
        <v>5.88</v>
      </c>
      <c r="X38" s="338">
        <v>5.47</v>
      </c>
      <c r="Y38" s="338">
        <v>5.87</v>
      </c>
      <c r="Z38" s="338">
        <v>4.49</v>
      </c>
      <c r="AA38" s="338" t="s">
        <v>369</v>
      </c>
      <c r="AB38" s="338">
        <v>4.74</v>
      </c>
      <c r="AC38" s="338">
        <v>4.34</v>
      </c>
      <c r="AD38" s="338">
        <v>4.29</v>
      </c>
      <c r="AE38" s="338">
        <v>4.0199999999999996</v>
      </c>
      <c r="AF38" s="338">
        <v>5.41</v>
      </c>
      <c r="AG38" s="310"/>
      <c r="AJ38" s="327"/>
    </row>
    <row r="39" spans="2:36" s="324" customFormat="1" x14ac:dyDescent="0.2">
      <c r="B39" s="323">
        <v>0.91666666666666663</v>
      </c>
      <c r="C39" s="338">
        <v>4.21</v>
      </c>
      <c r="D39" s="338">
        <v>3.97</v>
      </c>
      <c r="E39" s="338">
        <v>4.32</v>
      </c>
      <c r="F39" s="338">
        <v>3.67</v>
      </c>
      <c r="G39" s="338">
        <v>8.14</v>
      </c>
      <c r="H39" s="338">
        <v>4.62</v>
      </c>
      <c r="I39" s="338">
        <v>4.6100000000000003</v>
      </c>
      <c r="J39" s="338">
        <v>4.0199999999999996</v>
      </c>
      <c r="K39" s="338">
        <v>5.25</v>
      </c>
      <c r="L39" s="338">
        <v>4.4000000000000004</v>
      </c>
      <c r="M39" s="338">
        <v>3.46</v>
      </c>
      <c r="N39" s="338">
        <v>3.67</v>
      </c>
      <c r="O39" s="338">
        <v>3.65</v>
      </c>
      <c r="P39" s="338">
        <v>4</v>
      </c>
      <c r="Q39" s="338">
        <v>5.0199999999999996</v>
      </c>
      <c r="R39" s="338">
        <v>4.83</v>
      </c>
      <c r="S39" s="338">
        <v>4.21</v>
      </c>
      <c r="T39" s="338">
        <v>3.99</v>
      </c>
      <c r="U39" s="338">
        <v>3.93</v>
      </c>
      <c r="V39" s="338">
        <v>3.12</v>
      </c>
      <c r="W39" s="338">
        <v>4.6399999999999997</v>
      </c>
      <c r="X39" s="338">
        <v>3.93</v>
      </c>
      <c r="Y39" s="338">
        <v>4.1900000000000004</v>
      </c>
      <c r="Z39" s="338">
        <v>4.76</v>
      </c>
      <c r="AA39" s="338" t="s">
        <v>369</v>
      </c>
      <c r="AB39" s="338">
        <v>4.1399999999999997</v>
      </c>
      <c r="AC39" s="338">
        <v>3.78</v>
      </c>
      <c r="AD39" s="338">
        <v>4.17</v>
      </c>
      <c r="AE39" s="338">
        <v>3.42</v>
      </c>
      <c r="AF39" s="338">
        <v>4.76</v>
      </c>
      <c r="AG39" s="310"/>
    </row>
    <row r="40" spans="2:36" s="324" customFormat="1" x14ac:dyDescent="0.2">
      <c r="B40" s="323">
        <v>0.95833333333333337</v>
      </c>
      <c r="C40" s="338">
        <v>4.25</v>
      </c>
      <c r="D40" s="338">
        <v>3.68</v>
      </c>
      <c r="E40" s="338">
        <v>3.76</v>
      </c>
      <c r="F40" s="338">
        <v>3.48</v>
      </c>
      <c r="G40" s="338">
        <v>4.4000000000000004</v>
      </c>
      <c r="H40" s="338">
        <v>3.87</v>
      </c>
      <c r="I40" s="338">
        <v>3.8</v>
      </c>
      <c r="J40" s="338">
        <v>4.21</v>
      </c>
      <c r="K40" s="338">
        <v>4.25</v>
      </c>
      <c r="L40" s="338">
        <v>3.97</v>
      </c>
      <c r="M40" s="338">
        <v>3.59</v>
      </c>
      <c r="N40" s="338">
        <v>3.2</v>
      </c>
      <c r="O40" s="338">
        <v>3.38</v>
      </c>
      <c r="P40" s="338">
        <v>3.8</v>
      </c>
      <c r="Q40" s="338">
        <v>4.4000000000000004</v>
      </c>
      <c r="R40" s="338">
        <v>4.0599999999999996</v>
      </c>
      <c r="S40" s="338">
        <v>4.38</v>
      </c>
      <c r="T40" s="338">
        <v>3.89</v>
      </c>
      <c r="U40" s="338">
        <v>3.42</v>
      </c>
      <c r="V40" s="338">
        <v>3.01</v>
      </c>
      <c r="W40" s="338">
        <v>4.1900000000000004</v>
      </c>
      <c r="X40" s="338">
        <v>3.95</v>
      </c>
      <c r="Y40" s="338">
        <v>4.08</v>
      </c>
      <c r="Z40" s="338">
        <v>5.25</v>
      </c>
      <c r="AA40" s="338" t="s">
        <v>369</v>
      </c>
      <c r="AB40" s="338">
        <v>3.25</v>
      </c>
      <c r="AC40" s="338">
        <v>3.23</v>
      </c>
      <c r="AD40" s="338">
        <v>3.44</v>
      </c>
      <c r="AE40" s="338">
        <v>3.72</v>
      </c>
      <c r="AF40" s="338">
        <v>4.91</v>
      </c>
      <c r="AG40" s="310"/>
    </row>
    <row r="41" spans="2:36" s="325" customFormat="1" ht="27" customHeight="1" x14ac:dyDescent="0.2">
      <c r="B41" s="321" t="s">
        <v>328</v>
      </c>
      <c r="C41" s="345" t="s">
        <v>329</v>
      </c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5"/>
      <c r="AE41" s="345"/>
      <c r="AF41" s="345"/>
      <c r="AG41" s="345"/>
    </row>
    <row r="42" spans="2:36" x14ac:dyDescent="0.2">
      <c r="B42" s="315" t="s">
        <v>353</v>
      </c>
    </row>
    <row r="43" spans="2:36" x14ac:dyDescent="0.2">
      <c r="B43" s="342" t="s">
        <v>372</v>
      </c>
    </row>
  </sheetData>
  <mergeCells count="6">
    <mergeCell ref="B2:E4"/>
    <mergeCell ref="B6:C6"/>
    <mergeCell ref="C41:AG41"/>
    <mergeCell ref="F2:AG4"/>
    <mergeCell ref="B10:AG10"/>
    <mergeCell ref="V14:AG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G44"/>
  <sheetViews>
    <sheetView showGridLines="0" topLeftCell="A11" zoomScale="60" zoomScaleNormal="60" zoomScaleSheetLayoutView="100" workbookViewId="0">
      <selection activeCell="B44" sqref="B44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32" width="6.5703125" style="317" customWidth="1"/>
    <col min="33" max="33" width="6.5703125" style="317" hidden="1" customWidth="1"/>
    <col min="34" max="16384" width="11.42578125" style="317"/>
  </cols>
  <sheetData>
    <row r="1" spans="2:33" ht="12" customHeight="1" x14ac:dyDescent="0.2"/>
    <row r="2" spans="2:33" ht="12" customHeight="1" x14ac:dyDescent="0.2">
      <c r="B2" s="343"/>
      <c r="C2" s="343"/>
      <c r="D2" s="343"/>
      <c r="E2" s="343"/>
      <c r="F2" s="352" t="s">
        <v>362</v>
      </c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</row>
    <row r="3" spans="2:33" ht="12" customHeight="1" x14ac:dyDescent="0.2">
      <c r="B3" s="343"/>
      <c r="C3" s="343"/>
      <c r="D3" s="343"/>
      <c r="E3" s="343"/>
      <c r="F3" s="347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55"/>
    </row>
    <row r="4" spans="2:33" ht="12" customHeight="1" x14ac:dyDescent="0.2">
      <c r="B4" s="343"/>
      <c r="C4" s="343"/>
      <c r="D4" s="343"/>
      <c r="E4" s="343"/>
      <c r="F4" s="356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8"/>
    </row>
    <row r="5" spans="2:33" ht="12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12" customHeight="1" x14ac:dyDescent="0.2">
      <c r="B6" s="344" t="s">
        <v>188</v>
      </c>
      <c r="C6" s="344"/>
      <c r="D6" s="319"/>
      <c r="E6" s="319"/>
      <c r="F6" s="255" t="str">
        <f>'PM10_CA-ILO-03'!F6</f>
        <v>Evaluación de seguimiento de la calidad del aire en el CEBA Jose Pardo, distrito Ilo, provincia Ilo, departamento Moquegua, en setiembre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12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2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12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2" customHeight="1" x14ac:dyDescent="0.2">
      <c r="B10" s="346" t="s">
        <v>217</v>
      </c>
      <c r="C10" s="346"/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</row>
    <row r="11" spans="2:33" ht="12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2" customHeight="1" x14ac:dyDescent="0.2">
      <c r="B12" s="319" t="s">
        <v>33</v>
      </c>
      <c r="C12" s="319"/>
      <c r="D12" s="319"/>
      <c r="E12" s="319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12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2" customHeight="1" x14ac:dyDescent="0.2">
      <c r="B14" s="319" t="s">
        <v>9</v>
      </c>
      <c r="C14" s="319"/>
      <c r="D14" s="319"/>
      <c r="E14" s="319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51">
        <v>1193085162</v>
      </c>
      <c r="W14" s="351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2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4.7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ht="12" customHeight="1" x14ac:dyDescent="0.2">
      <c r="B17" s="323">
        <v>0</v>
      </c>
      <c r="C17" s="338">
        <v>272.63</v>
      </c>
      <c r="D17" s="338">
        <v>308.44</v>
      </c>
      <c r="E17" s="338">
        <v>292.10000000000002</v>
      </c>
      <c r="F17" s="338">
        <v>316.63</v>
      </c>
      <c r="G17" s="338">
        <v>305.26</v>
      </c>
      <c r="H17" s="338">
        <v>347.54</v>
      </c>
      <c r="I17" s="338">
        <v>332.23</v>
      </c>
      <c r="J17" s="338">
        <v>369.08</v>
      </c>
      <c r="K17" s="338">
        <v>359.96</v>
      </c>
      <c r="L17" s="338">
        <v>313.52</v>
      </c>
      <c r="M17" s="338">
        <v>302.55</v>
      </c>
      <c r="N17" s="338">
        <v>277.45</v>
      </c>
      <c r="O17" s="338">
        <v>259.23</v>
      </c>
      <c r="P17" s="338">
        <v>318.52</v>
      </c>
      <c r="Q17" s="338">
        <v>240.45</v>
      </c>
      <c r="R17" s="338">
        <v>260.82</v>
      </c>
      <c r="S17" s="338">
        <v>267.20999999999998</v>
      </c>
      <c r="T17" s="338">
        <v>281.05</v>
      </c>
      <c r="U17" s="338">
        <v>316.45999999999998</v>
      </c>
      <c r="V17" s="338">
        <v>273.76</v>
      </c>
      <c r="W17" s="338">
        <v>276.18</v>
      </c>
      <c r="X17" s="338">
        <v>292.10000000000002</v>
      </c>
      <c r="Y17" s="338">
        <v>331.87</v>
      </c>
      <c r="Z17" s="338">
        <v>315.19</v>
      </c>
      <c r="AA17" s="338">
        <v>333.59</v>
      </c>
      <c r="AB17" s="338" t="s">
        <v>369</v>
      </c>
      <c r="AC17" s="338">
        <v>202.61</v>
      </c>
      <c r="AD17" s="338">
        <v>240.63</v>
      </c>
      <c r="AE17" s="338">
        <v>271.76</v>
      </c>
      <c r="AF17" s="338">
        <v>316.49</v>
      </c>
      <c r="AG17" s="340">
        <v>295.77</v>
      </c>
    </row>
    <row r="18" spans="2:33" ht="12" customHeight="1" x14ac:dyDescent="0.2">
      <c r="B18" s="323">
        <v>4.1666666666666664E-2</v>
      </c>
      <c r="C18" s="338">
        <v>270.23</v>
      </c>
      <c r="D18" s="338">
        <v>272.39</v>
      </c>
      <c r="E18" s="338">
        <v>293.86</v>
      </c>
      <c r="F18" s="338">
        <v>295.8</v>
      </c>
      <c r="G18" s="338">
        <v>300.77999999999997</v>
      </c>
      <c r="H18" s="338">
        <v>338.13</v>
      </c>
      <c r="I18" s="338">
        <v>333.21</v>
      </c>
      <c r="J18" s="338">
        <v>350.01</v>
      </c>
      <c r="K18" s="338">
        <v>350.97</v>
      </c>
      <c r="L18" s="338">
        <v>280.88</v>
      </c>
      <c r="M18" s="338">
        <v>278.20999999999998</v>
      </c>
      <c r="N18" s="338">
        <v>273.25</v>
      </c>
      <c r="O18" s="338">
        <v>248.43</v>
      </c>
      <c r="P18" s="338">
        <v>269.58</v>
      </c>
      <c r="Q18" s="338">
        <v>239.14</v>
      </c>
      <c r="R18" s="338">
        <v>265.42</v>
      </c>
      <c r="S18" s="338">
        <v>260.66000000000003</v>
      </c>
      <c r="T18" s="338">
        <v>277.3</v>
      </c>
      <c r="U18" s="338">
        <v>311.35000000000002</v>
      </c>
      <c r="V18" s="338">
        <v>276.45</v>
      </c>
      <c r="W18" s="338">
        <v>280.98</v>
      </c>
      <c r="X18" s="338">
        <v>301.38</v>
      </c>
      <c r="Y18" s="338">
        <v>317.77</v>
      </c>
      <c r="Z18" s="338">
        <v>307.42</v>
      </c>
      <c r="AA18" s="338">
        <v>330.08</v>
      </c>
      <c r="AB18" s="338" t="s">
        <v>369</v>
      </c>
      <c r="AC18" s="338">
        <v>195.96</v>
      </c>
      <c r="AD18" s="338">
        <v>239.13</v>
      </c>
      <c r="AE18" s="338">
        <v>270.8</v>
      </c>
      <c r="AF18" s="338">
        <v>316.95</v>
      </c>
      <c r="AG18" s="340">
        <v>291.94</v>
      </c>
    </row>
    <row r="19" spans="2:33" ht="12" customHeight="1" x14ac:dyDescent="0.2">
      <c r="B19" s="323">
        <v>8.3333333333333329E-2</v>
      </c>
      <c r="C19" s="338">
        <v>266.8</v>
      </c>
      <c r="D19" s="338">
        <v>269.61</v>
      </c>
      <c r="E19" s="338">
        <v>283.24</v>
      </c>
      <c r="F19" s="338">
        <v>294.25</v>
      </c>
      <c r="G19" s="338">
        <v>301.66000000000003</v>
      </c>
      <c r="H19" s="338">
        <v>343.55</v>
      </c>
      <c r="I19" s="338">
        <v>331.22</v>
      </c>
      <c r="J19" s="338">
        <v>337.95</v>
      </c>
      <c r="K19" s="338">
        <v>340.93</v>
      </c>
      <c r="L19" s="338">
        <v>263.10000000000002</v>
      </c>
      <c r="M19" s="338">
        <v>271.95</v>
      </c>
      <c r="N19" s="338">
        <v>269.7</v>
      </c>
      <c r="O19" s="338">
        <v>247.79</v>
      </c>
      <c r="P19" s="338">
        <v>259.08999999999997</v>
      </c>
      <c r="Q19" s="338">
        <v>234.78</v>
      </c>
      <c r="R19" s="338">
        <v>258.74</v>
      </c>
      <c r="S19" s="338">
        <v>253.52</v>
      </c>
      <c r="T19" s="338">
        <v>279.19</v>
      </c>
      <c r="U19" s="338">
        <v>297.18</v>
      </c>
      <c r="V19" s="338">
        <v>274.88</v>
      </c>
      <c r="W19" s="338">
        <v>270.83999999999997</v>
      </c>
      <c r="X19" s="338">
        <v>294.79000000000002</v>
      </c>
      <c r="Y19" s="338">
        <v>296.20999999999998</v>
      </c>
      <c r="Z19" s="338">
        <v>304.39999999999998</v>
      </c>
      <c r="AA19" s="338">
        <v>323.99</v>
      </c>
      <c r="AB19" s="338" t="s">
        <v>369</v>
      </c>
      <c r="AC19" s="338">
        <v>189.26</v>
      </c>
      <c r="AD19" s="338">
        <v>264.73</v>
      </c>
      <c r="AE19" s="338">
        <v>274.58999999999997</v>
      </c>
      <c r="AF19" s="338">
        <v>305.95999999999998</v>
      </c>
      <c r="AG19" s="340">
        <v>289.41000000000003</v>
      </c>
    </row>
    <row r="20" spans="2:33" ht="12" customHeight="1" x14ac:dyDescent="0.2">
      <c r="B20" s="323">
        <v>0.125</v>
      </c>
      <c r="C20" s="338">
        <v>269.58</v>
      </c>
      <c r="D20" s="338">
        <v>272.76</v>
      </c>
      <c r="E20" s="338">
        <v>281.64999999999998</v>
      </c>
      <c r="F20" s="338">
        <v>294.66000000000003</v>
      </c>
      <c r="G20" s="338">
        <v>302.39</v>
      </c>
      <c r="H20" s="338">
        <v>337.17</v>
      </c>
      <c r="I20" s="338">
        <v>332.14</v>
      </c>
      <c r="J20" s="338">
        <v>333.3</v>
      </c>
      <c r="K20" s="338">
        <v>342.64</v>
      </c>
      <c r="L20" s="338">
        <v>264.07</v>
      </c>
      <c r="M20" s="338">
        <v>272.11</v>
      </c>
      <c r="N20" s="338">
        <v>270.11</v>
      </c>
      <c r="O20" s="338">
        <v>239.65</v>
      </c>
      <c r="P20" s="338">
        <v>261.27999999999997</v>
      </c>
      <c r="Q20" s="338">
        <v>234.88</v>
      </c>
      <c r="R20" s="338">
        <v>257.29000000000002</v>
      </c>
      <c r="S20" s="338">
        <v>281.06</v>
      </c>
      <c r="T20" s="338">
        <v>277.83999999999997</v>
      </c>
      <c r="U20" s="338">
        <v>296.56</v>
      </c>
      <c r="V20" s="338">
        <v>281.60000000000002</v>
      </c>
      <c r="W20" s="338">
        <v>274.7</v>
      </c>
      <c r="X20" s="338">
        <v>296.44</v>
      </c>
      <c r="Y20" s="338">
        <v>294.8</v>
      </c>
      <c r="Z20" s="338">
        <v>309.86</v>
      </c>
      <c r="AA20" s="338">
        <v>314.31</v>
      </c>
      <c r="AB20" s="338" t="s">
        <v>369</v>
      </c>
      <c r="AC20" s="338">
        <v>189.34</v>
      </c>
      <c r="AD20" s="338">
        <v>242.36</v>
      </c>
      <c r="AE20" s="338">
        <v>274.74</v>
      </c>
      <c r="AF20" s="338">
        <v>311.51</v>
      </c>
      <c r="AG20" s="340">
        <v>291.18</v>
      </c>
    </row>
    <row r="21" spans="2:33" ht="12" customHeight="1" x14ac:dyDescent="0.2">
      <c r="B21" s="323">
        <v>0.16666666666666666</v>
      </c>
      <c r="C21" s="338">
        <v>268.24</v>
      </c>
      <c r="D21" s="338">
        <v>273.02999999999997</v>
      </c>
      <c r="E21" s="338">
        <v>279.20999999999998</v>
      </c>
      <c r="F21" s="338">
        <v>291.58</v>
      </c>
      <c r="G21" s="338">
        <v>307.20999999999998</v>
      </c>
      <c r="H21" s="338">
        <v>337.7</v>
      </c>
      <c r="I21" s="338">
        <v>337.97</v>
      </c>
      <c r="J21" s="338">
        <v>337.93</v>
      </c>
      <c r="K21" s="338">
        <v>338.93</v>
      </c>
      <c r="L21" s="338">
        <v>271.77999999999997</v>
      </c>
      <c r="M21" s="338">
        <v>267.92</v>
      </c>
      <c r="N21" s="338">
        <v>275.61</v>
      </c>
      <c r="O21" s="338">
        <v>242.78</v>
      </c>
      <c r="P21" s="338">
        <v>254.16</v>
      </c>
      <c r="Q21" s="338">
        <v>234.78</v>
      </c>
      <c r="R21" s="338">
        <v>253.13</v>
      </c>
      <c r="S21" s="338">
        <v>290.62</v>
      </c>
      <c r="T21" s="338">
        <v>279.98</v>
      </c>
      <c r="U21" s="338">
        <v>312.8</v>
      </c>
      <c r="V21" s="338">
        <v>282.2</v>
      </c>
      <c r="W21" s="338">
        <v>272.39</v>
      </c>
      <c r="X21" s="338">
        <v>288.27999999999997</v>
      </c>
      <c r="Y21" s="338">
        <v>308.45999999999998</v>
      </c>
      <c r="Z21" s="338">
        <v>304.63</v>
      </c>
      <c r="AA21" s="338">
        <v>316.3</v>
      </c>
      <c r="AB21" s="338" t="s">
        <v>369</v>
      </c>
      <c r="AC21" s="338">
        <v>193.34</v>
      </c>
      <c r="AD21" s="338">
        <v>243.41</v>
      </c>
      <c r="AE21" s="338">
        <v>277.92</v>
      </c>
      <c r="AF21" s="338">
        <v>303.76</v>
      </c>
      <c r="AG21" s="340">
        <v>291.75</v>
      </c>
    </row>
    <row r="22" spans="2:33" ht="12" customHeight="1" x14ac:dyDescent="0.2">
      <c r="B22" s="323">
        <v>0.20833333333333334</v>
      </c>
      <c r="C22" s="338">
        <v>268.44</v>
      </c>
      <c r="D22" s="338">
        <v>279.23</v>
      </c>
      <c r="E22" s="338">
        <v>280.25</v>
      </c>
      <c r="F22" s="338">
        <v>294.85000000000002</v>
      </c>
      <c r="G22" s="338">
        <v>318.25</v>
      </c>
      <c r="H22" s="338">
        <v>340.85</v>
      </c>
      <c r="I22" s="338">
        <v>355.02</v>
      </c>
      <c r="J22" s="338">
        <v>339.53</v>
      </c>
      <c r="K22" s="338">
        <v>337.61</v>
      </c>
      <c r="L22" s="338">
        <v>266.57</v>
      </c>
      <c r="M22" s="338">
        <v>272.69</v>
      </c>
      <c r="N22" s="338">
        <v>283.13</v>
      </c>
      <c r="O22" s="338">
        <v>244.12</v>
      </c>
      <c r="P22" s="338">
        <v>254.82</v>
      </c>
      <c r="Q22" s="338">
        <v>239.12</v>
      </c>
      <c r="R22" s="338">
        <v>255.27</v>
      </c>
      <c r="S22" s="338">
        <v>281.52</v>
      </c>
      <c r="T22" s="338">
        <v>282.77999999999997</v>
      </c>
      <c r="U22" s="338">
        <v>318.93</v>
      </c>
      <c r="V22" s="338">
        <v>287.82</v>
      </c>
      <c r="W22" s="338">
        <v>276.41000000000003</v>
      </c>
      <c r="X22" s="338">
        <v>295.43</v>
      </c>
      <c r="Y22" s="338">
        <v>402.62</v>
      </c>
      <c r="Z22" s="338">
        <v>313.24</v>
      </c>
      <c r="AA22" s="338">
        <v>314.87</v>
      </c>
      <c r="AB22" s="338" t="s">
        <v>369</v>
      </c>
      <c r="AC22" s="338">
        <v>192.66</v>
      </c>
      <c r="AD22" s="338">
        <v>254.56</v>
      </c>
      <c r="AE22" s="338">
        <v>282.2</v>
      </c>
      <c r="AF22" s="338">
        <v>308.45</v>
      </c>
      <c r="AG22" s="340">
        <v>299.3</v>
      </c>
    </row>
    <row r="23" spans="2:33" ht="12" customHeight="1" x14ac:dyDescent="0.2">
      <c r="B23" s="323">
        <v>0.25</v>
      </c>
      <c r="C23" s="338">
        <v>280.89999999999998</v>
      </c>
      <c r="D23" s="338">
        <v>295.54000000000002</v>
      </c>
      <c r="E23" s="338">
        <v>307.70999999999998</v>
      </c>
      <c r="F23" s="338">
        <v>307.57</v>
      </c>
      <c r="G23" s="338">
        <v>333.75</v>
      </c>
      <c r="H23" s="338">
        <v>363.73</v>
      </c>
      <c r="I23" s="338">
        <v>354.48</v>
      </c>
      <c r="J23" s="338">
        <v>362.49</v>
      </c>
      <c r="K23" s="338">
        <v>347.52</v>
      </c>
      <c r="L23" s="338">
        <v>290.51</v>
      </c>
      <c r="M23" s="338">
        <v>282.26</v>
      </c>
      <c r="N23" s="338">
        <v>296.41000000000003</v>
      </c>
      <c r="O23" s="338">
        <v>253.09</v>
      </c>
      <c r="P23" s="338">
        <v>271.94</v>
      </c>
      <c r="Q23" s="338">
        <v>252.38</v>
      </c>
      <c r="R23" s="338">
        <v>268.24</v>
      </c>
      <c r="S23" s="338">
        <v>297.85000000000002</v>
      </c>
      <c r="T23" s="338">
        <v>295.19</v>
      </c>
      <c r="U23" s="338">
        <v>316.63</v>
      </c>
      <c r="V23" s="338">
        <v>301.92</v>
      </c>
      <c r="W23" s="338">
        <v>286.3</v>
      </c>
      <c r="X23" s="338">
        <v>314.10000000000002</v>
      </c>
      <c r="Y23" s="338">
        <v>400.22</v>
      </c>
      <c r="Z23" s="338">
        <v>325.31</v>
      </c>
      <c r="AA23" s="338" t="s">
        <v>349</v>
      </c>
      <c r="AB23" s="338" t="s">
        <v>369</v>
      </c>
      <c r="AC23" s="338">
        <v>212.81</v>
      </c>
      <c r="AD23" s="338">
        <v>268.83999999999997</v>
      </c>
      <c r="AE23" s="338">
        <v>288.24</v>
      </c>
      <c r="AF23" s="338">
        <v>323.85000000000002</v>
      </c>
      <c r="AG23" s="340">
        <v>314.69</v>
      </c>
    </row>
    <row r="24" spans="2:33" ht="12" customHeight="1" x14ac:dyDescent="0.2">
      <c r="B24" s="323">
        <v>0.29166666666666669</v>
      </c>
      <c r="C24" s="338">
        <v>280.37</v>
      </c>
      <c r="D24" s="338">
        <v>293.55</v>
      </c>
      <c r="E24" s="338">
        <v>306.41000000000003</v>
      </c>
      <c r="F24" s="338">
        <v>309.08999999999997</v>
      </c>
      <c r="G24" s="338">
        <v>383.81</v>
      </c>
      <c r="H24" s="338">
        <v>369.18</v>
      </c>
      <c r="I24" s="338">
        <v>356.81</v>
      </c>
      <c r="J24" s="338">
        <v>363.16</v>
      </c>
      <c r="K24" s="338">
        <v>361.82</v>
      </c>
      <c r="L24" s="338">
        <v>292.77</v>
      </c>
      <c r="M24" s="338">
        <v>282.22000000000003</v>
      </c>
      <c r="N24" s="338">
        <v>318.02</v>
      </c>
      <c r="O24" s="338">
        <v>271.47000000000003</v>
      </c>
      <c r="P24" s="338">
        <v>286.61</v>
      </c>
      <c r="Q24" s="338">
        <v>287.05</v>
      </c>
      <c r="R24" s="338">
        <v>288.10000000000002</v>
      </c>
      <c r="S24" s="338">
        <v>286.97000000000003</v>
      </c>
      <c r="T24" s="338">
        <v>297.3</v>
      </c>
      <c r="U24" s="338">
        <v>332.22</v>
      </c>
      <c r="V24" s="338">
        <v>311.18</v>
      </c>
      <c r="W24" s="338">
        <v>315.83999999999997</v>
      </c>
      <c r="X24" s="338">
        <v>346.09</v>
      </c>
      <c r="Y24" s="338">
        <v>355.45</v>
      </c>
      <c r="Z24" s="338">
        <v>325.89999999999998</v>
      </c>
      <c r="AA24" s="338" t="s">
        <v>369</v>
      </c>
      <c r="AB24" s="338" t="s">
        <v>369</v>
      </c>
      <c r="AC24" s="338">
        <v>209.32</v>
      </c>
      <c r="AD24" s="338">
        <v>270.19</v>
      </c>
      <c r="AE24" s="338">
        <v>313.20999999999998</v>
      </c>
      <c r="AF24" s="338">
        <v>329.33</v>
      </c>
      <c r="AG24" s="340">
        <v>339.94</v>
      </c>
    </row>
    <row r="25" spans="2:33" ht="12" customHeight="1" x14ac:dyDescent="0.2">
      <c r="B25" s="323">
        <v>0.33333333333333331</v>
      </c>
      <c r="C25" s="338">
        <v>287.18</v>
      </c>
      <c r="D25" s="338">
        <v>301.3</v>
      </c>
      <c r="E25" s="338">
        <v>303.27999999999997</v>
      </c>
      <c r="F25" s="338">
        <v>336.1</v>
      </c>
      <c r="G25" s="338">
        <v>395.4</v>
      </c>
      <c r="H25" s="338">
        <v>366.84</v>
      </c>
      <c r="I25" s="338">
        <v>356.91</v>
      </c>
      <c r="J25" s="338">
        <v>366.73</v>
      </c>
      <c r="K25" s="338">
        <v>368.25</v>
      </c>
      <c r="L25" s="338">
        <v>284.75</v>
      </c>
      <c r="M25" s="338">
        <v>280.14</v>
      </c>
      <c r="N25" s="338">
        <v>329.57</v>
      </c>
      <c r="O25" s="338">
        <v>280.58</v>
      </c>
      <c r="P25" s="338">
        <v>290.87</v>
      </c>
      <c r="Q25" s="338">
        <v>271.83</v>
      </c>
      <c r="R25" s="338">
        <v>294.2</v>
      </c>
      <c r="S25" s="338">
        <v>299.76</v>
      </c>
      <c r="T25" s="338">
        <v>291.25</v>
      </c>
      <c r="U25" s="338">
        <v>328.6</v>
      </c>
      <c r="V25" s="338">
        <v>313.92</v>
      </c>
      <c r="W25" s="338">
        <v>335.5</v>
      </c>
      <c r="X25" s="338">
        <v>372.94</v>
      </c>
      <c r="Y25" s="338">
        <v>342.19</v>
      </c>
      <c r="Z25" s="338">
        <v>335.01</v>
      </c>
      <c r="AA25" s="338" t="s">
        <v>370</v>
      </c>
      <c r="AB25" s="338" t="s">
        <v>369</v>
      </c>
      <c r="AC25" s="338">
        <v>205.04</v>
      </c>
      <c r="AD25" s="338">
        <v>283.61</v>
      </c>
      <c r="AE25" s="338">
        <v>304.17</v>
      </c>
      <c r="AF25" s="338">
        <v>336.83</v>
      </c>
      <c r="AG25" s="340">
        <v>331.45</v>
      </c>
    </row>
    <row r="26" spans="2:33" ht="12" customHeight="1" x14ac:dyDescent="0.2">
      <c r="B26" s="323">
        <v>0.375</v>
      </c>
      <c r="C26" s="338">
        <v>284.37</v>
      </c>
      <c r="D26" s="338">
        <v>282.87</v>
      </c>
      <c r="E26" s="338">
        <v>305.93</v>
      </c>
      <c r="F26" s="338">
        <v>341.98</v>
      </c>
      <c r="G26" s="338">
        <v>380.45</v>
      </c>
      <c r="H26" s="338">
        <v>358.74</v>
      </c>
      <c r="I26" s="338">
        <v>339.94</v>
      </c>
      <c r="J26" s="338">
        <v>354.83</v>
      </c>
      <c r="K26" s="338">
        <v>361.12</v>
      </c>
      <c r="L26" s="338">
        <v>285.32</v>
      </c>
      <c r="M26" s="338">
        <v>288.19</v>
      </c>
      <c r="N26" s="338">
        <v>310.07</v>
      </c>
      <c r="O26" s="338">
        <v>271.77999999999997</v>
      </c>
      <c r="P26" s="338">
        <v>275.26</v>
      </c>
      <c r="Q26" s="338">
        <v>272.94</v>
      </c>
      <c r="R26" s="338">
        <v>287.3</v>
      </c>
      <c r="S26" s="338">
        <v>289.39999999999998</v>
      </c>
      <c r="T26" s="338">
        <v>294.68</v>
      </c>
      <c r="U26" s="338">
        <v>323.16000000000003</v>
      </c>
      <c r="V26" s="338">
        <v>300.61</v>
      </c>
      <c r="W26" s="338">
        <v>317.43</v>
      </c>
      <c r="X26" s="338">
        <v>347.38</v>
      </c>
      <c r="Y26" s="338">
        <v>321.88</v>
      </c>
      <c r="Z26" s="338">
        <v>324.04000000000002</v>
      </c>
      <c r="AA26" s="338" t="s">
        <v>370</v>
      </c>
      <c r="AB26" s="338" t="s">
        <v>369</v>
      </c>
      <c r="AC26" s="338">
        <v>204.64</v>
      </c>
      <c r="AD26" s="338">
        <v>273.8</v>
      </c>
      <c r="AE26" s="338">
        <v>294.17</v>
      </c>
      <c r="AF26" s="338">
        <v>325.99</v>
      </c>
      <c r="AG26" s="340">
        <v>317.83</v>
      </c>
    </row>
    <row r="27" spans="2:33" ht="12" customHeight="1" x14ac:dyDescent="0.2">
      <c r="B27" s="323">
        <v>0.41666666666666669</v>
      </c>
      <c r="C27" s="338">
        <v>283.7</v>
      </c>
      <c r="D27" s="338">
        <v>285.23</v>
      </c>
      <c r="E27" s="338">
        <v>305.27999999999997</v>
      </c>
      <c r="F27" s="338">
        <v>326.75</v>
      </c>
      <c r="G27" s="338">
        <v>375.93</v>
      </c>
      <c r="H27" s="338">
        <v>359.74</v>
      </c>
      <c r="I27" s="338">
        <v>346.53</v>
      </c>
      <c r="J27" s="338">
        <v>355.33</v>
      </c>
      <c r="K27" s="338">
        <v>353.9</v>
      </c>
      <c r="L27" s="338">
        <v>283</v>
      </c>
      <c r="M27" s="338">
        <v>290.69</v>
      </c>
      <c r="N27" s="338">
        <v>310.89999999999998</v>
      </c>
      <c r="O27" s="338">
        <v>274.20999999999998</v>
      </c>
      <c r="P27" s="338">
        <v>279.55</v>
      </c>
      <c r="Q27" s="338">
        <v>312.12</v>
      </c>
      <c r="R27" s="338">
        <v>298</v>
      </c>
      <c r="S27" s="338">
        <v>283.89</v>
      </c>
      <c r="T27" s="338">
        <v>291.56</v>
      </c>
      <c r="U27" s="338">
        <v>305.88</v>
      </c>
      <c r="V27" s="338">
        <v>303.99</v>
      </c>
      <c r="W27" s="338">
        <v>290.77999999999997</v>
      </c>
      <c r="X27" s="338">
        <v>319.26</v>
      </c>
      <c r="Y27" s="338">
        <v>326.14999999999998</v>
      </c>
      <c r="Z27" s="338">
        <v>325.05</v>
      </c>
      <c r="AA27" s="338" t="s">
        <v>370</v>
      </c>
      <c r="AB27" s="338" t="s">
        <v>369</v>
      </c>
      <c r="AC27" s="338">
        <v>201.36</v>
      </c>
      <c r="AD27" s="338">
        <v>269.73</v>
      </c>
      <c r="AE27" s="338">
        <v>291.61</v>
      </c>
      <c r="AF27" s="338">
        <v>325.95999999999998</v>
      </c>
      <c r="AG27" s="340">
        <v>313.88</v>
      </c>
    </row>
    <row r="28" spans="2:33" ht="12" customHeight="1" x14ac:dyDescent="0.2">
      <c r="B28" s="323">
        <v>0.45833333333333331</v>
      </c>
      <c r="C28" s="338">
        <v>283.05</v>
      </c>
      <c r="D28" s="338">
        <v>287.51</v>
      </c>
      <c r="E28" s="338">
        <v>311.97000000000003</v>
      </c>
      <c r="F28" s="338">
        <v>324.58</v>
      </c>
      <c r="G28" s="338">
        <v>379.72</v>
      </c>
      <c r="H28" s="338">
        <v>399.19</v>
      </c>
      <c r="I28" s="338">
        <v>353.92</v>
      </c>
      <c r="J28" s="338">
        <v>360.27</v>
      </c>
      <c r="K28" s="338">
        <v>363.25</v>
      </c>
      <c r="L28" s="338">
        <v>295.39999999999998</v>
      </c>
      <c r="M28" s="338">
        <v>294.19</v>
      </c>
      <c r="N28" s="338">
        <v>294.56</v>
      </c>
      <c r="O28" s="338">
        <v>277.16000000000003</v>
      </c>
      <c r="P28" s="338">
        <v>270.5</v>
      </c>
      <c r="Q28" s="338">
        <v>320.08999999999997</v>
      </c>
      <c r="R28" s="338">
        <v>302.22000000000003</v>
      </c>
      <c r="S28" s="338">
        <v>323.24</v>
      </c>
      <c r="T28" s="338">
        <v>295.02999999999997</v>
      </c>
      <c r="U28" s="338">
        <v>290.75</v>
      </c>
      <c r="V28" s="338">
        <v>301.2</v>
      </c>
      <c r="W28" s="338">
        <v>290.70999999999998</v>
      </c>
      <c r="X28" s="338">
        <v>350.63</v>
      </c>
      <c r="Y28" s="338">
        <v>322.39</v>
      </c>
      <c r="Z28" s="338">
        <v>335.79</v>
      </c>
      <c r="AA28" s="338" t="s">
        <v>370</v>
      </c>
      <c r="AB28" s="338" t="s">
        <v>369</v>
      </c>
      <c r="AC28" s="338">
        <v>219.62</v>
      </c>
      <c r="AD28" s="338">
        <v>279.52</v>
      </c>
      <c r="AE28" s="338">
        <v>293.14999999999998</v>
      </c>
      <c r="AF28" s="338">
        <v>331.91</v>
      </c>
      <c r="AG28" s="340">
        <v>328.93</v>
      </c>
    </row>
    <row r="29" spans="2:33" ht="12" customHeight="1" x14ac:dyDescent="0.2">
      <c r="B29" s="323">
        <v>0.5</v>
      </c>
      <c r="C29" s="338">
        <v>288.89</v>
      </c>
      <c r="D29" s="338">
        <v>291.41000000000003</v>
      </c>
      <c r="E29" s="338">
        <v>316.97000000000003</v>
      </c>
      <c r="F29" s="338">
        <v>318.45</v>
      </c>
      <c r="G29" s="338">
        <v>346.31</v>
      </c>
      <c r="H29" s="338">
        <v>408.04</v>
      </c>
      <c r="I29" s="338">
        <v>355.79</v>
      </c>
      <c r="J29" s="338">
        <v>377.67</v>
      </c>
      <c r="K29" s="338">
        <v>364.06</v>
      </c>
      <c r="L29" s="338">
        <v>306.13</v>
      </c>
      <c r="M29" s="338">
        <v>308.33999999999997</v>
      </c>
      <c r="N29" s="338">
        <v>300.55</v>
      </c>
      <c r="O29" s="338">
        <v>281.81</v>
      </c>
      <c r="P29" s="338">
        <v>282.54000000000002</v>
      </c>
      <c r="Q29" s="338">
        <v>317.68</v>
      </c>
      <c r="R29" s="338">
        <v>307.48</v>
      </c>
      <c r="S29" s="338">
        <v>326.02</v>
      </c>
      <c r="T29" s="338">
        <v>298.89999999999998</v>
      </c>
      <c r="U29" s="338">
        <v>295.7</v>
      </c>
      <c r="V29" s="338">
        <v>295.37</v>
      </c>
      <c r="W29" s="338">
        <v>294.56</v>
      </c>
      <c r="X29" s="338">
        <v>319.23</v>
      </c>
      <c r="Y29" s="338">
        <v>326.27</v>
      </c>
      <c r="Z29" s="338">
        <v>337.86</v>
      </c>
      <c r="AA29" s="338" t="s">
        <v>369</v>
      </c>
      <c r="AB29" s="338" t="s">
        <v>369</v>
      </c>
      <c r="AC29" s="338">
        <v>215.99</v>
      </c>
      <c r="AD29" s="338">
        <v>287.98</v>
      </c>
      <c r="AE29" s="338">
        <v>293.22000000000003</v>
      </c>
      <c r="AF29" s="338">
        <v>330.19</v>
      </c>
      <c r="AG29" s="340">
        <v>327.83</v>
      </c>
    </row>
    <row r="30" spans="2:33" ht="12" customHeight="1" x14ac:dyDescent="0.2">
      <c r="B30" s="323">
        <v>0.54166666666666663</v>
      </c>
      <c r="C30" s="338">
        <v>281.04000000000002</v>
      </c>
      <c r="D30" s="338">
        <v>291.67</v>
      </c>
      <c r="E30" s="338">
        <v>312.67</v>
      </c>
      <c r="F30" s="338">
        <v>313.85000000000002</v>
      </c>
      <c r="G30" s="338">
        <v>344.02</v>
      </c>
      <c r="H30" s="338">
        <v>369.59</v>
      </c>
      <c r="I30" s="338">
        <v>355.33</v>
      </c>
      <c r="J30" s="338">
        <v>367.67</v>
      </c>
      <c r="K30" s="338">
        <v>354.56</v>
      </c>
      <c r="L30" s="338">
        <v>307.94</v>
      </c>
      <c r="M30" s="338">
        <v>311.64999999999998</v>
      </c>
      <c r="N30" s="338">
        <v>306.85000000000002</v>
      </c>
      <c r="O30" s="338">
        <v>278.82</v>
      </c>
      <c r="P30" s="338">
        <v>273.83</v>
      </c>
      <c r="Q30" s="338">
        <v>309.63</v>
      </c>
      <c r="R30" s="338">
        <v>301.83</v>
      </c>
      <c r="S30" s="338">
        <v>323.72000000000003</v>
      </c>
      <c r="T30" s="338">
        <v>300.79000000000002</v>
      </c>
      <c r="U30" s="338">
        <v>302.33</v>
      </c>
      <c r="V30" s="338">
        <v>302.01</v>
      </c>
      <c r="W30" s="338">
        <v>292.51</v>
      </c>
      <c r="X30" s="338">
        <v>312.58999999999997</v>
      </c>
      <c r="Y30" s="338">
        <v>327.99</v>
      </c>
      <c r="Z30" s="338">
        <v>341.3</v>
      </c>
      <c r="AA30" s="338" t="s">
        <v>369</v>
      </c>
      <c r="AB30" s="338" t="s">
        <v>369</v>
      </c>
      <c r="AC30" s="338">
        <v>219.28</v>
      </c>
      <c r="AD30" s="338">
        <v>292.77</v>
      </c>
      <c r="AE30" s="338">
        <v>296.01</v>
      </c>
      <c r="AF30" s="338">
        <v>333.34</v>
      </c>
      <c r="AG30" s="340">
        <v>317.66000000000003</v>
      </c>
    </row>
    <row r="31" spans="2:33" ht="12" customHeight="1" x14ac:dyDescent="0.2">
      <c r="B31" s="323">
        <v>0.58333333333333337</v>
      </c>
      <c r="C31" s="338">
        <v>290.83999999999997</v>
      </c>
      <c r="D31" s="338">
        <v>293.02</v>
      </c>
      <c r="E31" s="338">
        <v>308.35000000000002</v>
      </c>
      <c r="F31" s="338">
        <v>305.61</v>
      </c>
      <c r="G31" s="338">
        <v>340.61</v>
      </c>
      <c r="H31" s="338">
        <v>356.45</v>
      </c>
      <c r="I31" s="338">
        <v>357.78</v>
      </c>
      <c r="J31" s="338">
        <v>361.2</v>
      </c>
      <c r="K31" s="338">
        <v>349.06</v>
      </c>
      <c r="L31" s="338">
        <v>294.62</v>
      </c>
      <c r="M31" s="338">
        <v>297.14</v>
      </c>
      <c r="N31" s="338">
        <v>299.23</v>
      </c>
      <c r="O31" s="338">
        <v>270.43</v>
      </c>
      <c r="P31" s="338">
        <v>265.42</v>
      </c>
      <c r="Q31" s="338">
        <v>314.04000000000002</v>
      </c>
      <c r="R31" s="338">
        <v>309.14</v>
      </c>
      <c r="S31" s="338">
        <v>320.98</v>
      </c>
      <c r="T31" s="338">
        <v>296.52999999999997</v>
      </c>
      <c r="U31" s="338">
        <v>302.61</v>
      </c>
      <c r="V31" s="338">
        <v>299.45999999999998</v>
      </c>
      <c r="W31" s="338">
        <v>282.29000000000002</v>
      </c>
      <c r="X31" s="338">
        <v>315.58</v>
      </c>
      <c r="Y31" s="338">
        <v>322.31</v>
      </c>
      <c r="Z31" s="338">
        <v>332.09</v>
      </c>
      <c r="AA31" s="338" t="s">
        <v>369</v>
      </c>
      <c r="AB31" s="338" t="s">
        <v>369</v>
      </c>
      <c r="AC31" s="338">
        <v>216.49</v>
      </c>
      <c r="AD31" s="338">
        <v>291.23</v>
      </c>
      <c r="AE31" s="338">
        <v>285.79000000000002</v>
      </c>
      <c r="AF31" s="338">
        <v>332.03</v>
      </c>
      <c r="AG31" s="340">
        <v>310.36</v>
      </c>
    </row>
    <row r="32" spans="2:33" ht="12" customHeight="1" x14ac:dyDescent="0.2">
      <c r="B32" s="323">
        <v>0.625</v>
      </c>
      <c r="C32" s="338">
        <v>286.41000000000003</v>
      </c>
      <c r="D32" s="338">
        <v>292.04000000000002</v>
      </c>
      <c r="E32" s="338">
        <v>310.91000000000003</v>
      </c>
      <c r="F32" s="338">
        <v>309.79000000000002</v>
      </c>
      <c r="G32" s="338">
        <v>347.92</v>
      </c>
      <c r="H32" s="338">
        <v>356.93</v>
      </c>
      <c r="I32" s="338">
        <v>354.08</v>
      </c>
      <c r="J32" s="338">
        <v>359.93</v>
      </c>
      <c r="K32" s="338">
        <v>335.43</v>
      </c>
      <c r="L32" s="338">
        <v>297.69</v>
      </c>
      <c r="M32" s="338">
        <v>298.74</v>
      </c>
      <c r="N32" s="338">
        <v>273.10000000000002</v>
      </c>
      <c r="O32" s="338">
        <v>262.29000000000002</v>
      </c>
      <c r="P32" s="338">
        <v>262.06</v>
      </c>
      <c r="Q32" s="338">
        <v>313.77</v>
      </c>
      <c r="R32" s="338">
        <v>309.43</v>
      </c>
      <c r="S32" s="338">
        <v>312.87</v>
      </c>
      <c r="T32" s="338">
        <v>306.91000000000003</v>
      </c>
      <c r="U32" s="338">
        <v>302.04000000000002</v>
      </c>
      <c r="V32" s="338">
        <v>294.97000000000003</v>
      </c>
      <c r="W32" s="338">
        <v>283.89</v>
      </c>
      <c r="X32" s="338">
        <v>357.42</v>
      </c>
      <c r="Y32" s="338">
        <v>321.52</v>
      </c>
      <c r="Z32" s="338">
        <v>336.92</v>
      </c>
      <c r="AA32" s="338" t="s">
        <v>369</v>
      </c>
      <c r="AB32" s="338" t="s">
        <v>369</v>
      </c>
      <c r="AC32" s="338">
        <v>220.01</v>
      </c>
      <c r="AD32" s="338">
        <v>289.52</v>
      </c>
      <c r="AE32" s="338">
        <v>294.14999999999998</v>
      </c>
      <c r="AF32" s="338">
        <v>336</v>
      </c>
      <c r="AG32" s="340">
        <v>276.76</v>
      </c>
    </row>
    <row r="33" spans="2:33" ht="12" customHeight="1" x14ac:dyDescent="0.2">
      <c r="B33" s="323">
        <v>0.66666666666666663</v>
      </c>
      <c r="C33" s="338">
        <v>284.92</v>
      </c>
      <c r="D33" s="338">
        <v>304.36</v>
      </c>
      <c r="E33" s="338">
        <v>319.56</v>
      </c>
      <c r="F33" s="338">
        <v>315.82</v>
      </c>
      <c r="G33" s="338">
        <v>344.38</v>
      </c>
      <c r="H33" s="338">
        <v>359.41</v>
      </c>
      <c r="I33" s="338">
        <v>365.93</v>
      </c>
      <c r="J33" s="338">
        <v>353.94</v>
      </c>
      <c r="K33" s="338">
        <v>264.08999999999997</v>
      </c>
      <c r="L33" s="338">
        <v>297.01</v>
      </c>
      <c r="M33" s="338">
        <v>296.76</v>
      </c>
      <c r="N33" s="338">
        <v>270.33999999999997</v>
      </c>
      <c r="O33" s="338">
        <v>256.17</v>
      </c>
      <c r="P33" s="338">
        <v>263.58999999999997</v>
      </c>
      <c r="Q33" s="338">
        <v>311.37</v>
      </c>
      <c r="R33" s="338">
        <v>302.51</v>
      </c>
      <c r="S33" s="338">
        <v>281.61</v>
      </c>
      <c r="T33" s="338">
        <v>305.01</v>
      </c>
      <c r="U33" s="338">
        <v>315.05</v>
      </c>
      <c r="V33" s="338">
        <v>305.57</v>
      </c>
      <c r="W33" s="338">
        <v>286.52</v>
      </c>
      <c r="X33" s="338">
        <v>379.75</v>
      </c>
      <c r="Y33" s="338">
        <v>340.5</v>
      </c>
      <c r="Z33" s="338">
        <v>322.93</v>
      </c>
      <c r="AA33" s="338" t="s">
        <v>369</v>
      </c>
      <c r="AB33" s="338" t="s">
        <v>349</v>
      </c>
      <c r="AC33" s="338">
        <v>237.7</v>
      </c>
      <c r="AD33" s="338">
        <v>296.55</v>
      </c>
      <c r="AE33" s="338">
        <v>300.02999999999997</v>
      </c>
      <c r="AF33" s="338">
        <v>334.32</v>
      </c>
      <c r="AG33" s="340">
        <v>278.60000000000002</v>
      </c>
    </row>
    <row r="34" spans="2:33" ht="12" customHeight="1" x14ac:dyDescent="0.2">
      <c r="B34" s="323">
        <v>0.70833333333333337</v>
      </c>
      <c r="C34" s="338">
        <v>299.62</v>
      </c>
      <c r="D34" s="338">
        <v>311.25</v>
      </c>
      <c r="E34" s="338">
        <v>329.04</v>
      </c>
      <c r="F34" s="338">
        <v>323.79000000000002</v>
      </c>
      <c r="G34" s="338">
        <v>351.82</v>
      </c>
      <c r="H34" s="338">
        <v>361.11</v>
      </c>
      <c r="I34" s="338">
        <v>366.11</v>
      </c>
      <c r="J34" s="338">
        <v>358.82</v>
      </c>
      <c r="K34" s="338">
        <v>283.27</v>
      </c>
      <c r="L34" s="338">
        <v>353.69</v>
      </c>
      <c r="M34" s="338">
        <v>300.89999999999998</v>
      </c>
      <c r="N34" s="338">
        <v>295.57</v>
      </c>
      <c r="O34" s="338">
        <v>256.75</v>
      </c>
      <c r="P34" s="338">
        <v>268.18</v>
      </c>
      <c r="Q34" s="338">
        <v>313.36</v>
      </c>
      <c r="R34" s="338">
        <v>306.64</v>
      </c>
      <c r="S34" s="338">
        <v>290.92</v>
      </c>
      <c r="T34" s="338">
        <v>301.13</v>
      </c>
      <c r="U34" s="338">
        <v>303.45999999999998</v>
      </c>
      <c r="V34" s="338">
        <v>304.17</v>
      </c>
      <c r="W34" s="338">
        <v>296.44</v>
      </c>
      <c r="X34" s="338">
        <v>439.01</v>
      </c>
      <c r="Y34" s="338">
        <v>407.63</v>
      </c>
      <c r="Z34" s="338">
        <v>336.36</v>
      </c>
      <c r="AA34" s="338" t="s">
        <v>369</v>
      </c>
      <c r="AB34" s="338">
        <v>250.42</v>
      </c>
      <c r="AC34" s="338">
        <v>245.39</v>
      </c>
      <c r="AD34" s="338">
        <v>315.48</v>
      </c>
      <c r="AE34" s="338">
        <v>306.83999999999997</v>
      </c>
      <c r="AF34" s="338">
        <v>335.52</v>
      </c>
      <c r="AG34" s="340">
        <v>286.99</v>
      </c>
    </row>
    <row r="35" spans="2:33" ht="12" customHeight="1" x14ac:dyDescent="0.2">
      <c r="B35" s="323">
        <v>0.75</v>
      </c>
      <c r="C35" s="338">
        <v>288.95</v>
      </c>
      <c r="D35" s="338">
        <v>316.32</v>
      </c>
      <c r="E35" s="338">
        <v>342.57</v>
      </c>
      <c r="F35" s="338">
        <v>336.78</v>
      </c>
      <c r="G35" s="338">
        <v>378.15</v>
      </c>
      <c r="H35" s="338">
        <v>376.31</v>
      </c>
      <c r="I35" s="338">
        <v>379.84</v>
      </c>
      <c r="J35" s="338">
        <v>365.1</v>
      </c>
      <c r="K35" s="338">
        <v>298.02999999999997</v>
      </c>
      <c r="L35" s="338">
        <v>358.52</v>
      </c>
      <c r="M35" s="338">
        <v>295.58</v>
      </c>
      <c r="N35" s="338">
        <v>307.02999999999997</v>
      </c>
      <c r="O35" s="338">
        <v>296</v>
      </c>
      <c r="P35" s="338">
        <v>275.41000000000003</v>
      </c>
      <c r="Q35" s="338">
        <v>299.70999999999998</v>
      </c>
      <c r="R35" s="338">
        <v>308.07</v>
      </c>
      <c r="S35" s="338">
        <v>295.35000000000002</v>
      </c>
      <c r="T35" s="338">
        <v>311.74</v>
      </c>
      <c r="U35" s="338">
        <v>310.88</v>
      </c>
      <c r="V35" s="338">
        <v>298.63</v>
      </c>
      <c r="W35" s="338">
        <v>309.33999999999997</v>
      </c>
      <c r="X35" s="338">
        <v>366.76</v>
      </c>
      <c r="Y35" s="338">
        <v>377.87</v>
      </c>
      <c r="Z35" s="338">
        <v>326.16000000000003</v>
      </c>
      <c r="AA35" s="338" t="s">
        <v>369</v>
      </c>
      <c r="AB35" s="338">
        <v>266.02</v>
      </c>
      <c r="AC35" s="338">
        <v>246.17</v>
      </c>
      <c r="AD35" s="338" t="s">
        <v>349</v>
      </c>
      <c r="AE35" s="338">
        <v>331.43</v>
      </c>
      <c r="AF35" s="338">
        <v>350.95</v>
      </c>
      <c r="AG35" s="340">
        <v>306.19</v>
      </c>
    </row>
    <row r="36" spans="2:33" ht="12" customHeight="1" x14ac:dyDescent="0.2">
      <c r="B36" s="323">
        <v>0.79166666666666663</v>
      </c>
      <c r="C36" s="338">
        <v>316.56</v>
      </c>
      <c r="D36" s="338">
        <v>338.25</v>
      </c>
      <c r="E36" s="338">
        <v>360</v>
      </c>
      <c r="F36" s="338">
        <v>333.98</v>
      </c>
      <c r="G36" s="338">
        <v>380.35</v>
      </c>
      <c r="H36" s="338">
        <v>385.23</v>
      </c>
      <c r="I36" s="338">
        <v>408.36</v>
      </c>
      <c r="J36" s="338">
        <v>382.11</v>
      </c>
      <c r="K36" s="338">
        <v>326.93</v>
      </c>
      <c r="L36" s="338">
        <v>352.22</v>
      </c>
      <c r="M36" s="338">
        <v>322.93</v>
      </c>
      <c r="N36" s="338">
        <v>297.77</v>
      </c>
      <c r="O36" s="338">
        <v>335.13</v>
      </c>
      <c r="P36" s="338">
        <v>281.93</v>
      </c>
      <c r="Q36" s="338">
        <v>316.18</v>
      </c>
      <c r="R36" s="338">
        <v>330.13</v>
      </c>
      <c r="S36" s="338">
        <v>294.32</v>
      </c>
      <c r="T36" s="338">
        <v>335.2</v>
      </c>
      <c r="U36" s="338">
        <v>335.71</v>
      </c>
      <c r="V36" s="338">
        <v>315.5</v>
      </c>
      <c r="W36" s="338">
        <v>341.61</v>
      </c>
      <c r="X36" s="338">
        <v>340.8</v>
      </c>
      <c r="Y36" s="338">
        <v>376.15</v>
      </c>
      <c r="Z36" s="338">
        <v>331.28</v>
      </c>
      <c r="AA36" s="338" t="s">
        <v>369</v>
      </c>
      <c r="AB36" s="338">
        <v>306.22000000000003</v>
      </c>
      <c r="AC36" s="338">
        <v>269.69</v>
      </c>
      <c r="AD36" s="338">
        <v>319.33999999999997</v>
      </c>
      <c r="AE36" s="338">
        <v>351.09</v>
      </c>
      <c r="AF36" s="338">
        <v>318.37</v>
      </c>
      <c r="AG36" s="340">
        <v>326.2</v>
      </c>
    </row>
    <row r="37" spans="2:33" ht="12" customHeight="1" x14ac:dyDescent="0.2">
      <c r="B37" s="323">
        <v>0.83333333333333337</v>
      </c>
      <c r="C37" s="338">
        <v>311.66000000000003</v>
      </c>
      <c r="D37" s="338">
        <v>323.58999999999997</v>
      </c>
      <c r="E37" s="338">
        <v>342.94</v>
      </c>
      <c r="F37" s="338">
        <v>329.93</v>
      </c>
      <c r="G37" s="338">
        <v>380.91</v>
      </c>
      <c r="H37" s="338">
        <v>367.49</v>
      </c>
      <c r="I37" s="338">
        <v>378.2</v>
      </c>
      <c r="J37" s="338">
        <v>375.52</v>
      </c>
      <c r="K37" s="338">
        <v>316.01</v>
      </c>
      <c r="L37" s="338">
        <v>308.82</v>
      </c>
      <c r="M37" s="338">
        <v>322.33</v>
      </c>
      <c r="N37" s="338">
        <v>282.8</v>
      </c>
      <c r="O37" s="338">
        <v>284.85000000000002</v>
      </c>
      <c r="P37" s="338">
        <v>290.23</v>
      </c>
      <c r="Q37" s="338">
        <v>306.58999999999997</v>
      </c>
      <c r="R37" s="338">
        <v>329.35</v>
      </c>
      <c r="S37" s="338">
        <v>292.35000000000002</v>
      </c>
      <c r="T37" s="338">
        <v>329.06</v>
      </c>
      <c r="U37" s="338">
        <v>326.76</v>
      </c>
      <c r="V37" s="338">
        <v>315.31</v>
      </c>
      <c r="W37" s="338">
        <v>336.57</v>
      </c>
      <c r="X37" s="338">
        <v>321.33</v>
      </c>
      <c r="Y37" s="338">
        <v>375.98</v>
      </c>
      <c r="Z37" s="338">
        <v>324.69</v>
      </c>
      <c r="AA37" s="338" t="s">
        <v>369</v>
      </c>
      <c r="AB37" s="338">
        <v>275.91000000000003</v>
      </c>
      <c r="AC37" s="338">
        <v>259.11</v>
      </c>
      <c r="AD37" s="338">
        <v>298.75</v>
      </c>
      <c r="AE37" s="338">
        <v>341.54</v>
      </c>
      <c r="AF37" s="338">
        <v>310.93</v>
      </c>
      <c r="AG37" s="340">
        <v>308.49</v>
      </c>
    </row>
    <row r="38" spans="2:33" ht="12" customHeight="1" x14ac:dyDescent="0.2">
      <c r="B38" s="323">
        <v>0.875</v>
      </c>
      <c r="C38" s="338">
        <v>294.83</v>
      </c>
      <c r="D38" s="338">
        <v>303.52999999999997</v>
      </c>
      <c r="E38" s="338">
        <v>331.81</v>
      </c>
      <c r="F38" s="338">
        <v>318.41000000000003</v>
      </c>
      <c r="G38" s="338">
        <v>424.6</v>
      </c>
      <c r="H38" s="338">
        <v>359.92</v>
      </c>
      <c r="I38" s="338">
        <v>367.79</v>
      </c>
      <c r="J38" s="338">
        <v>380.65</v>
      </c>
      <c r="K38" s="338">
        <v>295.88</v>
      </c>
      <c r="L38" s="338">
        <v>297.11</v>
      </c>
      <c r="M38" s="338">
        <v>309.43</v>
      </c>
      <c r="N38" s="338">
        <v>262.95</v>
      </c>
      <c r="O38" s="338">
        <v>294.26</v>
      </c>
      <c r="P38" s="338">
        <v>272.94</v>
      </c>
      <c r="Q38" s="338">
        <v>288.89</v>
      </c>
      <c r="R38" s="338">
        <v>305.61</v>
      </c>
      <c r="S38" s="338">
        <v>293.49</v>
      </c>
      <c r="T38" s="338">
        <v>327.3</v>
      </c>
      <c r="U38" s="338">
        <v>292.14999999999998</v>
      </c>
      <c r="V38" s="338">
        <v>304.22000000000003</v>
      </c>
      <c r="W38" s="338">
        <v>330.43</v>
      </c>
      <c r="X38" s="338">
        <v>313.94</v>
      </c>
      <c r="Y38" s="338">
        <v>363.16</v>
      </c>
      <c r="Z38" s="338">
        <v>318.77</v>
      </c>
      <c r="AA38" s="338" t="s">
        <v>369</v>
      </c>
      <c r="AB38" s="338">
        <v>253.36</v>
      </c>
      <c r="AC38" s="338">
        <v>255.21</v>
      </c>
      <c r="AD38" s="338">
        <v>287.52</v>
      </c>
      <c r="AE38" s="338">
        <v>328.45</v>
      </c>
      <c r="AF38" s="338">
        <v>304.99</v>
      </c>
      <c r="AG38" s="340">
        <v>290.69</v>
      </c>
    </row>
    <row r="39" spans="2:33" ht="12" customHeight="1" x14ac:dyDescent="0.2">
      <c r="B39" s="323">
        <v>0.91666666666666663</v>
      </c>
      <c r="C39" s="338">
        <v>330.66</v>
      </c>
      <c r="D39" s="338">
        <v>312.73</v>
      </c>
      <c r="E39" s="338">
        <v>332.8</v>
      </c>
      <c r="F39" s="338">
        <v>316.02</v>
      </c>
      <c r="G39" s="338">
        <v>396.24</v>
      </c>
      <c r="H39" s="338">
        <v>353.83</v>
      </c>
      <c r="I39" s="338">
        <v>352.38</v>
      </c>
      <c r="J39" s="338">
        <v>367.53</v>
      </c>
      <c r="K39" s="338">
        <v>296.07</v>
      </c>
      <c r="L39" s="338">
        <v>289.41000000000003</v>
      </c>
      <c r="M39" s="338">
        <v>291.35000000000002</v>
      </c>
      <c r="N39" s="338">
        <v>258.95</v>
      </c>
      <c r="O39" s="338">
        <v>266.79000000000002</v>
      </c>
      <c r="P39" s="338">
        <v>256.85000000000002</v>
      </c>
      <c r="Q39" s="338">
        <v>283.81</v>
      </c>
      <c r="R39" s="338">
        <v>307.20999999999998</v>
      </c>
      <c r="S39" s="338">
        <v>293.97000000000003</v>
      </c>
      <c r="T39" s="338">
        <v>323.81</v>
      </c>
      <c r="U39" s="338">
        <v>284.99</v>
      </c>
      <c r="V39" s="338">
        <v>290.67</v>
      </c>
      <c r="W39" s="338">
        <v>324.29000000000002</v>
      </c>
      <c r="X39" s="338">
        <v>310.38</v>
      </c>
      <c r="Y39" s="338">
        <v>342.65</v>
      </c>
      <c r="Z39" s="338">
        <v>400.59</v>
      </c>
      <c r="AA39" s="338" t="s">
        <v>369</v>
      </c>
      <c r="AB39" s="338">
        <v>238.83</v>
      </c>
      <c r="AC39" s="338">
        <v>262.2</v>
      </c>
      <c r="AD39" s="338">
        <v>279.43</v>
      </c>
      <c r="AE39" s="338">
        <v>332.35</v>
      </c>
      <c r="AF39" s="338">
        <v>289.60000000000002</v>
      </c>
      <c r="AG39" s="340">
        <v>314.92</v>
      </c>
    </row>
    <row r="40" spans="2:33" ht="12" customHeight="1" x14ac:dyDescent="0.2">
      <c r="B40" s="323">
        <v>0.95833333333333337</v>
      </c>
      <c r="C40" s="338">
        <v>307.70999999999998</v>
      </c>
      <c r="D40" s="338">
        <v>308.11</v>
      </c>
      <c r="E40" s="338">
        <v>302.20999999999998</v>
      </c>
      <c r="F40" s="338">
        <v>309.70999999999998</v>
      </c>
      <c r="G40" s="338">
        <v>338.17</v>
      </c>
      <c r="H40" s="338">
        <v>336.56</v>
      </c>
      <c r="I40" s="338">
        <v>363.16</v>
      </c>
      <c r="J40" s="338">
        <v>407.13</v>
      </c>
      <c r="K40" s="338">
        <v>344.83</v>
      </c>
      <c r="L40" s="338">
        <v>272.73</v>
      </c>
      <c r="M40" s="338">
        <v>316.26</v>
      </c>
      <c r="N40" s="338">
        <v>257.35000000000002</v>
      </c>
      <c r="O40" s="338">
        <v>281.5</v>
      </c>
      <c r="P40" s="338">
        <v>246.05</v>
      </c>
      <c r="Q40" s="338">
        <v>269.27</v>
      </c>
      <c r="R40" s="338">
        <v>284.95</v>
      </c>
      <c r="S40" s="338">
        <v>299.38</v>
      </c>
      <c r="T40" s="338">
        <v>326.02</v>
      </c>
      <c r="U40" s="338">
        <v>283.36</v>
      </c>
      <c r="V40" s="338">
        <v>283.88</v>
      </c>
      <c r="W40" s="338">
        <v>344.54</v>
      </c>
      <c r="X40" s="338">
        <v>380.12</v>
      </c>
      <c r="Y40" s="338">
        <v>329.72</v>
      </c>
      <c r="Z40" s="338">
        <v>334.73</v>
      </c>
      <c r="AA40" s="338" t="s">
        <v>369</v>
      </c>
      <c r="AB40" s="338">
        <v>213.64</v>
      </c>
      <c r="AC40" s="338">
        <v>244.63</v>
      </c>
      <c r="AD40" s="338">
        <v>280.67</v>
      </c>
      <c r="AE40" s="338">
        <v>323.62</v>
      </c>
      <c r="AF40" s="338">
        <v>294.97000000000003</v>
      </c>
      <c r="AG40" s="340">
        <v>276.64</v>
      </c>
    </row>
    <row r="41" spans="2:33" ht="28.5" customHeight="1" x14ac:dyDescent="0.2">
      <c r="B41" s="341" t="s">
        <v>326</v>
      </c>
      <c r="C41" s="361" t="s">
        <v>327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3" ht="12" customHeight="1" x14ac:dyDescent="0.2">
      <c r="B42" s="315" t="s">
        <v>353</v>
      </c>
    </row>
    <row r="43" spans="2:33" x14ac:dyDescent="0.2">
      <c r="B43" s="342" t="s">
        <v>372</v>
      </c>
    </row>
    <row r="44" spans="2:33" x14ac:dyDescent="0.2">
      <c r="B44" s="342" t="s">
        <v>371</v>
      </c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 tint="-0.14999847407452621"/>
    <pageSetUpPr autoPageBreaks="0"/>
  </sheetPr>
  <dimension ref="B1:AJ46"/>
  <sheetViews>
    <sheetView showGridLines="0" tabSelected="1" topLeftCell="A10" zoomScale="60" zoomScaleNormal="60" zoomScaleSheetLayoutView="100" workbookViewId="0">
      <selection activeCell="A45" sqref="A45"/>
    </sheetView>
  </sheetViews>
  <sheetFormatPr baseColWidth="10" defaultColWidth="11.42578125" defaultRowHeight="12.75" x14ac:dyDescent="0.2"/>
  <cols>
    <col min="1" max="1" width="2.140625" style="317" customWidth="1"/>
    <col min="2" max="2" width="17.5703125" style="317" customWidth="1"/>
    <col min="3" max="4" width="7.7109375" style="317" customWidth="1"/>
    <col min="5" max="8" width="7.85546875" style="317" customWidth="1"/>
    <col min="9" max="9" width="7.5703125" style="317" customWidth="1"/>
    <col min="10" max="14" width="7.7109375" style="317" customWidth="1"/>
    <col min="15" max="16" width="6.7109375" style="317" customWidth="1"/>
    <col min="17" max="17" width="7.85546875" style="317" customWidth="1"/>
    <col min="18" max="18" width="6.7109375" style="317" customWidth="1"/>
    <col min="19" max="19" width="7" style="317" customWidth="1"/>
    <col min="20" max="20" width="8.140625" style="317" customWidth="1"/>
    <col min="21" max="21" width="7.7109375" style="317" customWidth="1"/>
    <col min="22" max="23" width="7.42578125" style="317" customWidth="1"/>
    <col min="24" max="25" width="8" style="317" customWidth="1"/>
    <col min="26" max="26" width="8.28515625" style="317" customWidth="1"/>
    <col min="27" max="28" width="7.28515625" style="317" customWidth="1"/>
    <col min="29" max="30" width="7.7109375" style="317" customWidth="1"/>
    <col min="31" max="32" width="7.42578125" style="317" customWidth="1"/>
    <col min="33" max="33" width="7.5703125" style="317" hidden="1" customWidth="1"/>
    <col min="34" max="16384" width="11.42578125" style="317"/>
  </cols>
  <sheetData>
    <row r="1" spans="2:33" ht="12" customHeight="1" x14ac:dyDescent="0.2">
      <c r="B1" s="328"/>
    </row>
    <row r="2" spans="2:33" ht="15.75" customHeight="1" x14ac:dyDescent="0.2">
      <c r="B2" s="343"/>
      <c r="C2" s="343"/>
      <c r="D2" s="343"/>
      <c r="E2" s="343"/>
      <c r="F2" s="352" t="s">
        <v>363</v>
      </c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G2" s="354"/>
    </row>
    <row r="3" spans="2:33" ht="15.75" customHeight="1" x14ac:dyDescent="0.2">
      <c r="B3" s="343"/>
      <c r="C3" s="343"/>
      <c r="D3" s="343"/>
      <c r="E3" s="343"/>
      <c r="F3" s="347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T3" s="348"/>
      <c r="U3" s="348"/>
      <c r="V3" s="348"/>
      <c r="W3" s="348"/>
      <c r="X3" s="348"/>
      <c r="Y3" s="348"/>
      <c r="Z3" s="348"/>
      <c r="AA3" s="348"/>
      <c r="AB3" s="348"/>
      <c r="AC3" s="348"/>
      <c r="AD3" s="348"/>
      <c r="AE3" s="348"/>
      <c r="AF3" s="348"/>
      <c r="AG3" s="355"/>
    </row>
    <row r="4" spans="2:33" ht="15.75" customHeight="1" x14ac:dyDescent="0.2">
      <c r="B4" s="343"/>
      <c r="C4" s="343"/>
      <c r="D4" s="343"/>
      <c r="E4" s="343"/>
      <c r="F4" s="356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7"/>
      <c r="T4" s="357"/>
      <c r="U4" s="357"/>
      <c r="V4" s="357"/>
      <c r="W4" s="357"/>
      <c r="X4" s="357"/>
      <c r="Y4" s="357"/>
      <c r="Z4" s="357"/>
      <c r="AA4" s="357"/>
      <c r="AB4" s="357"/>
      <c r="AC4" s="357"/>
      <c r="AD4" s="357"/>
      <c r="AE4" s="357"/>
      <c r="AF4" s="357"/>
      <c r="AG4" s="358"/>
    </row>
    <row r="5" spans="2:33" ht="11.25" customHeight="1" x14ac:dyDescent="0.2">
      <c r="B5" s="318"/>
      <c r="C5" s="318"/>
      <c r="D5" s="318"/>
      <c r="E5" s="318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  <c r="AG5" s="253"/>
    </row>
    <row r="6" spans="2:33" ht="27.6" customHeight="1" x14ac:dyDescent="0.2">
      <c r="B6" s="344" t="s">
        <v>188</v>
      </c>
      <c r="C6" s="344"/>
      <c r="D6" s="319"/>
      <c r="E6" s="319"/>
      <c r="F6" s="255" t="str">
        <f>'PM10_CA-ILO-03'!F6</f>
        <v>Evaluación de seguimiento de la calidad del aire en el CEBA Jose Pardo, distrito Ilo, provincia Ilo, departamento Moquegua, en setiembre 2022</v>
      </c>
      <c r="G6" s="276"/>
      <c r="H6" s="276"/>
      <c r="I6" s="276"/>
      <c r="J6" s="276"/>
      <c r="K6" s="276"/>
      <c r="L6" s="276"/>
      <c r="M6" s="276"/>
      <c r="N6" s="276"/>
      <c r="O6" s="276"/>
      <c r="P6" s="276"/>
      <c r="Q6" s="276"/>
      <c r="R6" s="276"/>
      <c r="S6" s="276"/>
      <c r="T6" s="276"/>
      <c r="U6" s="276"/>
      <c r="V6" s="276"/>
      <c r="W6" s="276"/>
      <c r="X6" s="276"/>
      <c r="Y6" s="276"/>
      <c r="Z6" s="276"/>
      <c r="AA6" s="276"/>
      <c r="AB6" s="276"/>
      <c r="AC6" s="276"/>
      <c r="AD6" s="276"/>
      <c r="AE6" s="276"/>
      <c r="AF6" s="276"/>
      <c r="AG6" s="276"/>
    </row>
    <row r="7" spans="2:33" ht="8.25" customHeight="1" x14ac:dyDescent="0.2">
      <c r="B7" s="320"/>
      <c r="C7" s="320"/>
      <c r="D7" s="320"/>
      <c r="E7" s="320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  <c r="AG7" s="257"/>
    </row>
    <row r="8" spans="2:33" ht="15.75" customHeight="1" x14ac:dyDescent="0.2">
      <c r="B8" s="319" t="s">
        <v>236</v>
      </c>
      <c r="C8" s="319"/>
      <c r="D8" s="319"/>
      <c r="E8" s="319"/>
      <c r="F8" s="255" t="s">
        <v>332</v>
      </c>
      <c r="G8" s="255"/>
      <c r="H8" s="255"/>
      <c r="I8" s="255"/>
      <c r="J8" s="255"/>
      <c r="K8" s="255"/>
      <c r="L8" s="255"/>
      <c r="M8" s="255"/>
      <c r="N8" s="255"/>
      <c r="O8" s="255"/>
      <c r="P8" s="255"/>
      <c r="Q8" s="290" t="s">
        <v>189</v>
      </c>
      <c r="R8" s="319"/>
      <c r="S8" s="319"/>
      <c r="T8" s="319"/>
      <c r="U8" s="319"/>
      <c r="V8" s="259"/>
      <c r="W8" s="255"/>
      <c r="X8" s="255"/>
      <c r="Y8" s="255"/>
      <c r="Z8" s="255"/>
      <c r="AA8" s="255"/>
      <c r="AB8" s="255"/>
      <c r="AC8" s="255"/>
      <c r="AD8" s="255"/>
      <c r="AE8" s="255"/>
      <c r="AF8" s="255"/>
      <c r="AG8" s="255"/>
    </row>
    <row r="9" spans="2:33" ht="7.5" customHeight="1" x14ac:dyDescent="0.2">
      <c r="B9" s="320"/>
      <c r="C9" s="320"/>
      <c r="D9" s="320"/>
      <c r="E9" s="320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46" t="s">
        <v>217</v>
      </c>
      <c r="C10" s="346"/>
      <c r="D10" s="346"/>
      <c r="E10" s="346"/>
      <c r="F10" s="346"/>
      <c r="G10" s="346"/>
      <c r="H10" s="346"/>
      <c r="I10" s="346"/>
      <c r="J10" s="346"/>
      <c r="K10" s="346"/>
      <c r="L10" s="346"/>
      <c r="M10" s="346"/>
      <c r="N10" s="346"/>
      <c r="O10" s="346"/>
      <c r="P10" s="346"/>
      <c r="Q10" s="346"/>
      <c r="R10" s="346"/>
      <c r="S10" s="346"/>
      <c r="T10" s="346"/>
      <c r="U10" s="346"/>
      <c r="V10" s="346"/>
      <c r="W10" s="346"/>
      <c r="X10" s="346"/>
      <c r="Y10" s="346"/>
      <c r="Z10" s="346"/>
      <c r="AA10" s="346"/>
      <c r="AB10" s="346"/>
      <c r="AC10" s="346"/>
      <c r="AD10" s="346"/>
      <c r="AE10" s="346"/>
      <c r="AF10" s="346"/>
      <c r="AG10" s="346"/>
    </row>
    <row r="11" spans="2:33" ht="7.5" customHeight="1" x14ac:dyDescent="0.2">
      <c r="B11" s="320"/>
      <c r="C11" s="320"/>
      <c r="D11" s="320"/>
      <c r="E11" s="320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319" t="s">
        <v>33</v>
      </c>
      <c r="C12" s="319"/>
      <c r="D12" s="319"/>
      <c r="E12" s="319"/>
      <c r="F12" s="255" t="s">
        <v>316</v>
      </c>
      <c r="G12" s="255"/>
      <c r="H12" s="255"/>
      <c r="I12" s="255"/>
      <c r="J12" s="255"/>
      <c r="K12" s="255"/>
      <c r="L12" s="255"/>
      <c r="M12" s="255"/>
      <c r="N12" s="255"/>
      <c r="O12" s="255"/>
      <c r="P12" s="255"/>
      <c r="Q12" s="319" t="s">
        <v>8</v>
      </c>
      <c r="R12" s="319"/>
      <c r="S12" s="319"/>
      <c r="T12" s="319"/>
      <c r="U12" s="319"/>
      <c r="V12" s="277" t="s">
        <v>14</v>
      </c>
      <c r="W12" s="255"/>
      <c r="X12" s="255"/>
      <c r="Y12" s="255"/>
      <c r="Z12" s="255"/>
      <c r="AA12" s="255"/>
      <c r="AB12" s="255"/>
      <c r="AC12" s="255"/>
      <c r="AD12" s="255"/>
      <c r="AE12" s="255"/>
      <c r="AF12" s="255"/>
      <c r="AG12" s="255"/>
    </row>
    <row r="13" spans="2:33" ht="7.5" customHeight="1" x14ac:dyDescent="0.2">
      <c r="B13" s="320"/>
      <c r="C13" s="320"/>
      <c r="D13" s="320"/>
      <c r="E13" s="320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319" t="s">
        <v>9</v>
      </c>
      <c r="C14" s="319"/>
      <c r="D14" s="319"/>
      <c r="E14" s="319"/>
      <c r="F14" s="255" t="s">
        <v>317</v>
      </c>
      <c r="G14" s="255"/>
      <c r="H14" s="255"/>
      <c r="I14" s="255"/>
      <c r="J14" s="255"/>
      <c r="K14" s="255"/>
      <c r="L14" s="255"/>
      <c r="M14" s="255"/>
      <c r="N14" s="255"/>
      <c r="O14" s="255"/>
      <c r="P14" s="255"/>
      <c r="Q14" s="319" t="s">
        <v>10</v>
      </c>
      <c r="R14" s="319"/>
      <c r="S14" s="319"/>
      <c r="T14" s="319"/>
      <c r="U14" s="319"/>
      <c r="V14" s="351">
        <v>1193085162</v>
      </c>
      <c r="W14" s="351"/>
      <c r="X14" s="255"/>
      <c r="Y14" s="255"/>
      <c r="Z14" s="255"/>
      <c r="AA14" s="255"/>
      <c r="AB14" s="255"/>
      <c r="AC14" s="255"/>
      <c r="AD14" s="255"/>
      <c r="AE14" s="255"/>
      <c r="AF14" s="255"/>
      <c r="AG14" s="255"/>
    </row>
    <row r="15" spans="2:33" ht="11.25" customHeight="1" x14ac:dyDescent="0.2">
      <c r="B15" s="318"/>
      <c r="C15" s="318"/>
      <c r="D15" s="318"/>
      <c r="E15" s="318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</row>
    <row r="16" spans="2:33" ht="29.45" customHeight="1" x14ac:dyDescent="0.2">
      <c r="B16" s="321" t="s">
        <v>257</v>
      </c>
      <c r="C16" s="322">
        <v>1</v>
      </c>
      <c r="D16" s="322">
        <v>2</v>
      </c>
      <c r="E16" s="322">
        <v>3</v>
      </c>
      <c r="F16" s="322">
        <v>4</v>
      </c>
      <c r="G16" s="322">
        <v>5</v>
      </c>
      <c r="H16" s="322">
        <v>6</v>
      </c>
      <c r="I16" s="322">
        <v>7</v>
      </c>
      <c r="J16" s="322">
        <v>8</v>
      </c>
      <c r="K16" s="322">
        <v>9</v>
      </c>
      <c r="L16" s="322">
        <v>10</v>
      </c>
      <c r="M16" s="322">
        <v>11</v>
      </c>
      <c r="N16" s="322">
        <v>12</v>
      </c>
      <c r="O16" s="322">
        <v>13</v>
      </c>
      <c r="P16" s="322">
        <v>14</v>
      </c>
      <c r="Q16" s="322">
        <v>15</v>
      </c>
      <c r="R16" s="322">
        <v>16</v>
      </c>
      <c r="S16" s="322">
        <v>17</v>
      </c>
      <c r="T16" s="322">
        <v>18</v>
      </c>
      <c r="U16" s="322">
        <v>19</v>
      </c>
      <c r="V16" s="322">
        <v>20</v>
      </c>
      <c r="W16" s="322">
        <v>21</v>
      </c>
      <c r="X16" s="322">
        <v>22</v>
      </c>
      <c r="Y16" s="322">
        <v>23</v>
      </c>
      <c r="Z16" s="322">
        <v>24</v>
      </c>
      <c r="AA16" s="322">
        <v>25</v>
      </c>
      <c r="AB16" s="322">
        <v>26</v>
      </c>
      <c r="AC16" s="322">
        <v>27</v>
      </c>
      <c r="AD16" s="322">
        <v>28</v>
      </c>
      <c r="AE16" s="322">
        <v>29</v>
      </c>
      <c r="AF16" s="322">
        <v>30</v>
      </c>
      <c r="AG16" s="322">
        <v>31</v>
      </c>
    </row>
    <row r="17" spans="2:33" s="324" customFormat="1" x14ac:dyDescent="0.2">
      <c r="B17" s="323">
        <v>0</v>
      </c>
      <c r="C17" s="338">
        <v>297.83999999999997</v>
      </c>
      <c r="D17" s="338">
        <v>307.3</v>
      </c>
      <c r="E17" s="338">
        <v>313.23</v>
      </c>
      <c r="F17" s="338">
        <v>332.25</v>
      </c>
      <c r="G17" s="338">
        <v>321.74</v>
      </c>
      <c r="H17" s="338">
        <v>374.72</v>
      </c>
      <c r="I17" s="338">
        <v>359.09</v>
      </c>
      <c r="J17" s="338">
        <v>373.11</v>
      </c>
      <c r="K17" s="338">
        <v>374.6</v>
      </c>
      <c r="L17" s="338">
        <v>309.32</v>
      </c>
      <c r="M17" s="338">
        <v>316.88</v>
      </c>
      <c r="N17" s="338">
        <v>304.52999999999997</v>
      </c>
      <c r="O17" s="338">
        <v>277.70999999999998</v>
      </c>
      <c r="P17" s="338">
        <v>291.72000000000003</v>
      </c>
      <c r="Q17" s="338">
        <v>266.5</v>
      </c>
      <c r="R17" s="338">
        <v>292.33</v>
      </c>
      <c r="S17" s="338">
        <v>304.89999999999998</v>
      </c>
      <c r="T17" s="338">
        <v>292.60000000000002</v>
      </c>
      <c r="U17" s="338">
        <v>321.33999999999997</v>
      </c>
      <c r="V17" s="338">
        <v>301.38</v>
      </c>
      <c r="W17" s="338">
        <v>298.57</v>
      </c>
      <c r="X17" s="338">
        <v>321.92</v>
      </c>
      <c r="Y17" s="338">
        <v>350.53</v>
      </c>
      <c r="Z17" s="338">
        <v>361.04</v>
      </c>
      <c r="AA17" s="338">
        <v>338.27</v>
      </c>
      <c r="AB17" s="338" t="s">
        <v>369</v>
      </c>
      <c r="AC17" s="338">
        <v>250.88</v>
      </c>
      <c r="AD17" s="338">
        <v>252.88</v>
      </c>
      <c r="AE17" s="338">
        <v>293.27999999999997</v>
      </c>
      <c r="AF17" s="338">
        <v>328.98</v>
      </c>
      <c r="AG17" s="340">
        <v>311.56</v>
      </c>
    </row>
    <row r="18" spans="2:33" s="324" customFormat="1" x14ac:dyDescent="0.2">
      <c r="B18" s="323">
        <v>4.1666666666666664E-2</v>
      </c>
      <c r="C18" s="338">
        <v>295.75</v>
      </c>
      <c r="D18" s="338">
        <v>303.89999999999998</v>
      </c>
      <c r="E18" s="338">
        <v>311.06</v>
      </c>
      <c r="F18" s="338">
        <v>328.1</v>
      </c>
      <c r="G18" s="338">
        <v>318.86</v>
      </c>
      <c r="H18" s="338">
        <v>373.01</v>
      </c>
      <c r="I18" s="338">
        <v>355.6</v>
      </c>
      <c r="J18" s="338">
        <v>371.1</v>
      </c>
      <c r="K18" s="338">
        <v>373.62</v>
      </c>
      <c r="L18" s="338">
        <v>309.02</v>
      </c>
      <c r="M18" s="338">
        <v>307.45</v>
      </c>
      <c r="N18" s="338">
        <v>301.07</v>
      </c>
      <c r="O18" s="338">
        <v>271.81</v>
      </c>
      <c r="P18" s="338">
        <v>293.33</v>
      </c>
      <c r="Q18" s="338">
        <v>262.88</v>
      </c>
      <c r="R18" s="338">
        <v>286.33999999999997</v>
      </c>
      <c r="S18" s="338">
        <v>299.14999999999998</v>
      </c>
      <c r="T18" s="338">
        <v>290.89999999999998</v>
      </c>
      <c r="U18" s="338">
        <v>322.62</v>
      </c>
      <c r="V18" s="338">
        <v>298.01</v>
      </c>
      <c r="W18" s="338">
        <v>295.67</v>
      </c>
      <c r="X18" s="338">
        <v>322.52999999999997</v>
      </c>
      <c r="Y18" s="338">
        <v>335.37</v>
      </c>
      <c r="Z18" s="338">
        <v>348.52</v>
      </c>
      <c r="AA18" s="338">
        <v>337.49</v>
      </c>
      <c r="AB18" s="338" t="s">
        <v>369</v>
      </c>
      <c r="AC18" s="338">
        <v>244.07</v>
      </c>
      <c r="AD18" s="338">
        <v>252.1</v>
      </c>
      <c r="AE18" s="338">
        <v>286.89999999999998</v>
      </c>
      <c r="AF18" s="338">
        <v>330.24</v>
      </c>
      <c r="AG18" s="340">
        <v>308.18</v>
      </c>
    </row>
    <row r="19" spans="2:33" s="324" customFormat="1" x14ac:dyDescent="0.2">
      <c r="B19" s="323">
        <v>8.3333333333333329E-2</v>
      </c>
      <c r="C19" s="338">
        <v>290.83</v>
      </c>
      <c r="D19" s="338">
        <v>301.48</v>
      </c>
      <c r="E19" s="338">
        <v>306.93</v>
      </c>
      <c r="F19" s="338">
        <v>322.06</v>
      </c>
      <c r="G19" s="338">
        <v>314.47000000000003</v>
      </c>
      <c r="H19" s="338">
        <v>368.69</v>
      </c>
      <c r="I19" s="338">
        <v>349.96</v>
      </c>
      <c r="J19" s="338">
        <v>365.87</v>
      </c>
      <c r="K19" s="338">
        <v>370.6</v>
      </c>
      <c r="L19" s="338">
        <v>304.64999999999998</v>
      </c>
      <c r="M19" s="338">
        <v>296.62</v>
      </c>
      <c r="N19" s="338">
        <v>297.83999999999997</v>
      </c>
      <c r="O19" s="338">
        <v>264.41000000000003</v>
      </c>
      <c r="P19" s="338">
        <v>288.72000000000003</v>
      </c>
      <c r="Q19" s="338">
        <v>257.8</v>
      </c>
      <c r="R19" s="338">
        <v>281.22000000000003</v>
      </c>
      <c r="S19" s="338">
        <v>292.33</v>
      </c>
      <c r="T19" s="338">
        <v>288.88</v>
      </c>
      <c r="U19" s="338">
        <v>320.8</v>
      </c>
      <c r="V19" s="338">
        <v>293.51</v>
      </c>
      <c r="W19" s="338">
        <v>292.2</v>
      </c>
      <c r="X19" s="338">
        <v>320.70999999999998</v>
      </c>
      <c r="Y19" s="338">
        <v>326.55</v>
      </c>
      <c r="Z19" s="338">
        <v>339.33</v>
      </c>
      <c r="AA19" s="338">
        <v>337.22</v>
      </c>
      <c r="AB19" s="338" t="s">
        <v>369</v>
      </c>
      <c r="AC19" s="338">
        <v>234.47</v>
      </c>
      <c r="AD19" s="338">
        <v>254.42</v>
      </c>
      <c r="AE19" s="338">
        <v>285.36</v>
      </c>
      <c r="AF19" s="338">
        <v>327.06</v>
      </c>
      <c r="AG19" s="340">
        <v>303.39999999999998</v>
      </c>
    </row>
    <row r="20" spans="2:33" s="324" customFormat="1" x14ac:dyDescent="0.2">
      <c r="B20" s="323">
        <v>0.125</v>
      </c>
      <c r="C20" s="338">
        <v>283.75</v>
      </c>
      <c r="D20" s="338">
        <v>296.01</v>
      </c>
      <c r="E20" s="338">
        <v>299.85000000000002</v>
      </c>
      <c r="F20" s="338">
        <v>313.89</v>
      </c>
      <c r="G20" s="338">
        <v>310.52</v>
      </c>
      <c r="H20" s="338">
        <v>363.29</v>
      </c>
      <c r="I20" s="338">
        <v>343.32</v>
      </c>
      <c r="J20" s="338">
        <v>356.48</v>
      </c>
      <c r="K20" s="338">
        <v>365.67</v>
      </c>
      <c r="L20" s="338">
        <v>296.8</v>
      </c>
      <c r="M20" s="338">
        <v>286.61</v>
      </c>
      <c r="N20" s="338">
        <v>291.24</v>
      </c>
      <c r="O20" s="338">
        <v>257.14</v>
      </c>
      <c r="P20" s="338">
        <v>279.48</v>
      </c>
      <c r="Q20" s="338">
        <v>251.92</v>
      </c>
      <c r="R20" s="338">
        <v>273.85000000000002</v>
      </c>
      <c r="S20" s="338">
        <v>286.2</v>
      </c>
      <c r="T20" s="338">
        <v>286.82</v>
      </c>
      <c r="U20" s="338">
        <v>315.97000000000003</v>
      </c>
      <c r="V20" s="338">
        <v>286.74</v>
      </c>
      <c r="W20" s="338">
        <v>287.10000000000002</v>
      </c>
      <c r="X20" s="338">
        <v>315.07</v>
      </c>
      <c r="Y20" s="338">
        <v>320.8</v>
      </c>
      <c r="Z20" s="338">
        <v>331.05</v>
      </c>
      <c r="AA20" s="338">
        <v>335.09</v>
      </c>
      <c r="AB20" s="338" t="s">
        <v>369</v>
      </c>
      <c r="AC20" s="338">
        <v>219.86</v>
      </c>
      <c r="AD20" s="338">
        <v>251</v>
      </c>
      <c r="AE20" s="338">
        <v>279.77999999999997</v>
      </c>
      <c r="AF20" s="338">
        <v>322.11</v>
      </c>
      <c r="AG20" s="340">
        <v>300.26</v>
      </c>
    </row>
    <row r="21" spans="2:33" s="324" customFormat="1" x14ac:dyDescent="0.2">
      <c r="B21" s="323">
        <v>0.16666666666666666</v>
      </c>
      <c r="C21" s="338">
        <v>278.72000000000003</v>
      </c>
      <c r="D21" s="338">
        <v>291.18</v>
      </c>
      <c r="E21" s="338">
        <v>294.3</v>
      </c>
      <c r="F21" s="338">
        <v>307.47000000000003</v>
      </c>
      <c r="G21" s="338">
        <v>307.68</v>
      </c>
      <c r="H21" s="338">
        <v>357.89</v>
      </c>
      <c r="I21" s="338">
        <v>339.64</v>
      </c>
      <c r="J21" s="338">
        <v>351.45</v>
      </c>
      <c r="K21" s="338">
        <v>361.09</v>
      </c>
      <c r="L21" s="338">
        <v>291.27</v>
      </c>
      <c r="M21" s="338">
        <v>281.5</v>
      </c>
      <c r="N21" s="338">
        <v>285.39999999999998</v>
      </c>
      <c r="O21" s="338">
        <v>252.14</v>
      </c>
      <c r="P21" s="338">
        <v>275.64999999999998</v>
      </c>
      <c r="Q21" s="338">
        <v>244.98</v>
      </c>
      <c r="R21" s="338">
        <v>267.17</v>
      </c>
      <c r="S21" s="338">
        <v>281.36</v>
      </c>
      <c r="T21" s="338">
        <v>285.27999999999997</v>
      </c>
      <c r="U21" s="338">
        <v>313.94</v>
      </c>
      <c r="V21" s="338">
        <v>281.17</v>
      </c>
      <c r="W21" s="338">
        <v>281.73</v>
      </c>
      <c r="X21" s="338">
        <v>309.02999999999997</v>
      </c>
      <c r="Y21" s="338">
        <v>319.19</v>
      </c>
      <c r="Z21" s="338">
        <v>322.13</v>
      </c>
      <c r="AA21" s="338">
        <v>334.04</v>
      </c>
      <c r="AB21" s="338" t="s">
        <v>369</v>
      </c>
      <c r="AC21" s="338">
        <v>209.54</v>
      </c>
      <c r="AD21" s="338">
        <v>249.04</v>
      </c>
      <c r="AE21" s="338">
        <v>277.18</v>
      </c>
      <c r="AF21" s="338">
        <v>317.39</v>
      </c>
      <c r="AG21" s="340">
        <v>297.56</v>
      </c>
    </row>
    <row r="22" spans="2:33" s="324" customFormat="1" x14ac:dyDescent="0.2">
      <c r="B22" s="323">
        <v>0.20833333333333334</v>
      </c>
      <c r="C22" s="338">
        <v>275.94</v>
      </c>
      <c r="D22" s="338">
        <v>289.23</v>
      </c>
      <c r="E22" s="338">
        <v>291.39</v>
      </c>
      <c r="F22" s="338">
        <v>302.85000000000002</v>
      </c>
      <c r="G22" s="338">
        <v>307.66000000000003</v>
      </c>
      <c r="H22" s="338">
        <v>347.42</v>
      </c>
      <c r="I22" s="338">
        <v>339.02</v>
      </c>
      <c r="J22" s="338">
        <v>347.92</v>
      </c>
      <c r="K22" s="338">
        <v>355.71</v>
      </c>
      <c r="L22" s="338">
        <v>287.60000000000002</v>
      </c>
      <c r="M22" s="338">
        <v>278.45</v>
      </c>
      <c r="N22" s="338">
        <v>282.11</v>
      </c>
      <c r="O22" s="338">
        <v>249.79</v>
      </c>
      <c r="P22" s="338">
        <v>270.72000000000003</v>
      </c>
      <c r="Q22" s="338">
        <v>240.76</v>
      </c>
      <c r="R22" s="338">
        <v>262.97000000000003</v>
      </c>
      <c r="S22" s="338">
        <v>278.33999999999997</v>
      </c>
      <c r="T22" s="338">
        <v>283.94</v>
      </c>
      <c r="U22" s="338">
        <v>312.89</v>
      </c>
      <c r="V22" s="338">
        <v>280.63</v>
      </c>
      <c r="W22" s="338">
        <v>278.26</v>
      </c>
      <c r="X22" s="338">
        <v>304.66000000000003</v>
      </c>
      <c r="Y22" s="338">
        <v>330.28</v>
      </c>
      <c r="Z22" s="338">
        <v>315.89</v>
      </c>
      <c r="AA22" s="338">
        <v>333.56</v>
      </c>
      <c r="AB22" s="338" t="s">
        <v>369</v>
      </c>
      <c r="AC22" s="338">
        <v>201.96</v>
      </c>
      <c r="AD22" s="338">
        <v>248.96</v>
      </c>
      <c r="AE22" s="338">
        <v>276.51</v>
      </c>
      <c r="AF22" s="338">
        <v>314.89</v>
      </c>
      <c r="AG22" s="340">
        <v>296.74</v>
      </c>
    </row>
    <row r="23" spans="2:33" s="324" customFormat="1" x14ac:dyDescent="0.2">
      <c r="B23" s="323">
        <v>0.25</v>
      </c>
      <c r="C23" s="338">
        <v>271.68</v>
      </c>
      <c r="D23" s="338">
        <v>284.83999999999997</v>
      </c>
      <c r="E23" s="338">
        <v>290.77</v>
      </c>
      <c r="F23" s="338">
        <v>299.69</v>
      </c>
      <c r="G23" s="338">
        <v>309.88</v>
      </c>
      <c r="H23" s="338">
        <v>343.36</v>
      </c>
      <c r="I23" s="338">
        <v>339.1</v>
      </c>
      <c r="J23" s="338">
        <v>349.18</v>
      </c>
      <c r="K23" s="338">
        <v>353.21</v>
      </c>
      <c r="L23" s="338">
        <v>286.91000000000003</v>
      </c>
      <c r="M23" s="338">
        <v>277.55</v>
      </c>
      <c r="N23" s="338">
        <v>282.74</v>
      </c>
      <c r="O23" s="338">
        <v>249.05</v>
      </c>
      <c r="P23" s="338">
        <v>271.36</v>
      </c>
      <c r="Q23" s="338">
        <v>240.2</v>
      </c>
      <c r="R23" s="338">
        <v>261.02</v>
      </c>
      <c r="S23" s="338">
        <v>277.17</v>
      </c>
      <c r="T23" s="338">
        <v>284.08999999999997</v>
      </c>
      <c r="U23" s="338">
        <v>311.99</v>
      </c>
      <c r="V23" s="338">
        <v>282.75</v>
      </c>
      <c r="W23" s="338">
        <v>277.70999999999998</v>
      </c>
      <c r="X23" s="338">
        <v>303.38</v>
      </c>
      <c r="Y23" s="338">
        <v>341.51</v>
      </c>
      <c r="Z23" s="338">
        <v>313.72000000000003</v>
      </c>
      <c r="AA23" s="338">
        <v>323.98</v>
      </c>
      <c r="AB23" s="338" t="s">
        <v>369</v>
      </c>
      <c r="AC23" s="338">
        <v>198.7</v>
      </c>
      <c r="AD23" s="338">
        <v>249.79</v>
      </c>
      <c r="AE23" s="338">
        <v>277.62</v>
      </c>
      <c r="AF23" s="338">
        <v>313.82</v>
      </c>
      <c r="AG23" s="340">
        <v>296.55</v>
      </c>
    </row>
    <row r="24" spans="2:33" s="324" customFormat="1" x14ac:dyDescent="0.2">
      <c r="B24" s="323">
        <v>0.29166666666666669</v>
      </c>
      <c r="C24" s="338">
        <v>272.14999999999998</v>
      </c>
      <c r="D24" s="338">
        <v>283.07</v>
      </c>
      <c r="E24" s="338">
        <v>290.55</v>
      </c>
      <c r="F24" s="338">
        <v>300.55</v>
      </c>
      <c r="G24" s="338">
        <v>319.14</v>
      </c>
      <c r="H24" s="338">
        <v>347.23</v>
      </c>
      <c r="I24" s="338">
        <v>341.64</v>
      </c>
      <c r="J24" s="338">
        <v>349.18</v>
      </c>
      <c r="K24" s="338">
        <v>347.55</v>
      </c>
      <c r="L24" s="338">
        <v>280.39999999999998</v>
      </c>
      <c r="M24" s="338">
        <v>278.74</v>
      </c>
      <c r="N24" s="338">
        <v>282.95999999999998</v>
      </c>
      <c r="O24" s="338">
        <v>250.82</v>
      </c>
      <c r="P24" s="338">
        <v>272</v>
      </c>
      <c r="Q24" s="338">
        <v>245.32</v>
      </c>
      <c r="R24" s="338">
        <v>263.38</v>
      </c>
      <c r="S24" s="338">
        <v>277.43</v>
      </c>
      <c r="T24" s="338">
        <v>283.83</v>
      </c>
      <c r="U24" s="338">
        <v>312.77</v>
      </c>
      <c r="V24" s="338">
        <v>286.23</v>
      </c>
      <c r="W24" s="338">
        <v>281.70999999999998</v>
      </c>
      <c r="X24" s="338">
        <v>303.58</v>
      </c>
      <c r="Y24" s="338">
        <v>338.42</v>
      </c>
      <c r="Z24" s="338">
        <v>313.24</v>
      </c>
      <c r="AA24" s="338">
        <v>322.19</v>
      </c>
      <c r="AB24" s="338" t="s">
        <v>369</v>
      </c>
      <c r="AC24" s="338">
        <v>198.16</v>
      </c>
      <c r="AD24" s="338">
        <v>252.98</v>
      </c>
      <c r="AE24" s="338">
        <v>281.68</v>
      </c>
      <c r="AF24" s="338">
        <v>314.54000000000002</v>
      </c>
      <c r="AG24" s="340">
        <v>301.75</v>
      </c>
    </row>
    <row r="25" spans="2:33" s="324" customFormat="1" x14ac:dyDescent="0.2">
      <c r="B25" s="323">
        <v>0.33333333333333331</v>
      </c>
      <c r="C25" s="338">
        <v>273.97000000000003</v>
      </c>
      <c r="D25" s="338">
        <v>282.18</v>
      </c>
      <c r="E25" s="338">
        <v>291.95</v>
      </c>
      <c r="F25" s="338">
        <v>302.99</v>
      </c>
      <c r="G25" s="338">
        <v>330.41</v>
      </c>
      <c r="H25" s="338">
        <v>349.64</v>
      </c>
      <c r="I25" s="338">
        <v>344.72</v>
      </c>
      <c r="J25" s="338">
        <v>348.89</v>
      </c>
      <c r="K25" s="338">
        <v>348.58</v>
      </c>
      <c r="L25" s="338">
        <v>276.8</v>
      </c>
      <c r="M25" s="338">
        <v>275.94</v>
      </c>
      <c r="N25" s="338">
        <v>289.48</v>
      </c>
      <c r="O25" s="338">
        <v>253.49</v>
      </c>
      <c r="P25" s="338">
        <v>268.54000000000002</v>
      </c>
      <c r="Q25" s="338">
        <v>249.24</v>
      </c>
      <c r="R25" s="338">
        <v>267.55</v>
      </c>
      <c r="S25" s="338">
        <v>281.5</v>
      </c>
      <c r="T25" s="338">
        <v>285.10000000000002</v>
      </c>
      <c r="U25" s="338">
        <v>314.27999999999997</v>
      </c>
      <c r="V25" s="338">
        <v>291.25</v>
      </c>
      <c r="W25" s="338">
        <v>289.12</v>
      </c>
      <c r="X25" s="338">
        <v>313.68</v>
      </c>
      <c r="Y25" s="338">
        <v>339.72</v>
      </c>
      <c r="Z25" s="338">
        <v>315.72000000000003</v>
      </c>
      <c r="AA25" s="338" t="s">
        <v>349</v>
      </c>
      <c r="AB25" s="338" t="s">
        <v>369</v>
      </c>
      <c r="AC25" s="338">
        <v>198.47</v>
      </c>
      <c r="AD25" s="338">
        <v>258.35000000000002</v>
      </c>
      <c r="AE25" s="338">
        <v>285.73</v>
      </c>
      <c r="AF25" s="338">
        <v>317.08</v>
      </c>
      <c r="AG25" s="340">
        <v>306.20999999999998</v>
      </c>
    </row>
    <row r="26" spans="2:33" s="324" customFormat="1" x14ac:dyDescent="0.2">
      <c r="B26" s="323">
        <v>0.375</v>
      </c>
      <c r="C26" s="338">
        <v>275.74</v>
      </c>
      <c r="D26" s="338">
        <v>283.49</v>
      </c>
      <c r="E26" s="338">
        <v>293.45999999999998</v>
      </c>
      <c r="F26" s="338">
        <v>308.76</v>
      </c>
      <c r="G26" s="338">
        <v>340.36</v>
      </c>
      <c r="H26" s="338">
        <v>352.22</v>
      </c>
      <c r="I26" s="338">
        <v>345.56</v>
      </c>
      <c r="J26" s="338">
        <v>349.49</v>
      </c>
      <c r="K26" s="338">
        <v>349.85</v>
      </c>
      <c r="L26" s="338">
        <v>277.36</v>
      </c>
      <c r="M26" s="338">
        <v>277.18</v>
      </c>
      <c r="N26" s="338">
        <v>294.08</v>
      </c>
      <c r="O26" s="338">
        <v>256.41000000000003</v>
      </c>
      <c r="P26" s="338">
        <v>269.25</v>
      </c>
      <c r="Q26" s="338">
        <v>253.47</v>
      </c>
      <c r="R26" s="338">
        <v>270.27999999999997</v>
      </c>
      <c r="S26" s="338">
        <v>285.08999999999997</v>
      </c>
      <c r="T26" s="338">
        <v>287.27999999999997</v>
      </c>
      <c r="U26" s="338">
        <v>315.76</v>
      </c>
      <c r="V26" s="338">
        <v>294.27</v>
      </c>
      <c r="W26" s="338">
        <v>293.68</v>
      </c>
      <c r="X26" s="338">
        <v>319.43</v>
      </c>
      <c r="Y26" s="338">
        <v>340.23</v>
      </c>
      <c r="Z26" s="338">
        <v>317.8</v>
      </c>
      <c r="AA26" s="338" t="s">
        <v>349</v>
      </c>
      <c r="AB26" s="338" t="s">
        <v>369</v>
      </c>
      <c r="AC26" s="338">
        <v>199.55</v>
      </c>
      <c r="AD26" s="338">
        <v>262.69</v>
      </c>
      <c r="AE26" s="338">
        <v>288.66000000000003</v>
      </c>
      <c r="AF26" s="338">
        <v>318.20999999999998</v>
      </c>
      <c r="AG26" s="340">
        <v>309.44</v>
      </c>
    </row>
    <row r="27" spans="2:33" s="324" customFormat="1" x14ac:dyDescent="0.2">
      <c r="B27" s="323">
        <v>0.41666666666666669</v>
      </c>
      <c r="C27" s="338">
        <v>277.85000000000002</v>
      </c>
      <c r="D27" s="338">
        <v>285.44</v>
      </c>
      <c r="E27" s="338">
        <v>296.22000000000003</v>
      </c>
      <c r="F27" s="338">
        <v>312.82</v>
      </c>
      <c r="G27" s="338">
        <v>349.65</v>
      </c>
      <c r="H27" s="338">
        <v>354.24</v>
      </c>
      <c r="I27" s="338">
        <v>347.48</v>
      </c>
      <c r="J27" s="338">
        <v>351.66</v>
      </c>
      <c r="K27" s="338">
        <v>351.47</v>
      </c>
      <c r="L27" s="338">
        <v>279.85000000000002</v>
      </c>
      <c r="M27" s="338">
        <v>279.52999999999997</v>
      </c>
      <c r="N27" s="338">
        <v>299.23</v>
      </c>
      <c r="O27" s="338">
        <v>259.70999999999998</v>
      </c>
      <c r="P27" s="338">
        <v>271.81</v>
      </c>
      <c r="Q27" s="338">
        <v>263.14</v>
      </c>
      <c r="R27" s="338">
        <v>275.19</v>
      </c>
      <c r="S27" s="338">
        <v>288.88</v>
      </c>
      <c r="T27" s="338">
        <v>288.82</v>
      </c>
      <c r="U27" s="338">
        <v>316.85000000000002</v>
      </c>
      <c r="V27" s="338">
        <v>297.89999999999998</v>
      </c>
      <c r="W27" s="338">
        <v>296.17</v>
      </c>
      <c r="X27" s="338">
        <v>322.49</v>
      </c>
      <c r="Y27" s="338">
        <v>343.97</v>
      </c>
      <c r="Z27" s="338">
        <v>320.38</v>
      </c>
      <c r="AA27" s="338" t="s">
        <v>349</v>
      </c>
      <c r="AB27" s="338" t="s">
        <v>369</v>
      </c>
      <c r="AC27" s="338">
        <v>201.06</v>
      </c>
      <c r="AD27" s="338">
        <v>263.31</v>
      </c>
      <c r="AE27" s="338">
        <v>290.77999999999997</v>
      </c>
      <c r="AF27" s="338">
        <v>320.70999999999998</v>
      </c>
      <c r="AG27" s="340">
        <v>312.5</v>
      </c>
    </row>
    <row r="28" spans="2:33" s="324" customFormat="1" x14ac:dyDescent="0.2">
      <c r="B28" s="323">
        <v>0.45833333333333331</v>
      </c>
      <c r="C28" s="338">
        <v>279.52999999999997</v>
      </c>
      <c r="D28" s="338">
        <v>287.27999999999997</v>
      </c>
      <c r="E28" s="338">
        <v>300</v>
      </c>
      <c r="F28" s="338">
        <v>316.56</v>
      </c>
      <c r="G28" s="338">
        <v>359.31</v>
      </c>
      <c r="H28" s="338">
        <v>362</v>
      </c>
      <c r="I28" s="338">
        <v>350.2</v>
      </c>
      <c r="J28" s="338">
        <v>355.03</v>
      </c>
      <c r="K28" s="338">
        <v>354.05</v>
      </c>
      <c r="L28" s="338">
        <v>283.76</v>
      </c>
      <c r="M28" s="338">
        <v>282.29000000000002</v>
      </c>
      <c r="N28" s="338">
        <v>302.27999999999997</v>
      </c>
      <c r="O28" s="338">
        <v>264.39999999999998</v>
      </c>
      <c r="P28" s="338">
        <v>272.95999999999998</v>
      </c>
      <c r="Q28" s="338">
        <v>273.79000000000002</v>
      </c>
      <c r="R28" s="338">
        <v>280.81</v>
      </c>
      <c r="S28" s="338">
        <v>294.16000000000003</v>
      </c>
      <c r="T28" s="338">
        <v>290.97000000000003</v>
      </c>
      <c r="U28" s="338">
        <v>316.12</v>
      </c>
      <c r="V28" s="338">
        <v>300.36</v>
      </c>
      <c r="W28" s="338">
        <v>298.17</v>
      </c>
      <c r="X28" s="338">
        <v>329.26</v>
      </c>
      <c r="Y28" s="338">
        <v>347.42</v>
      </c>
      <c r="Z28" s="338">
        <v>323.62</v>
      </c>
      <c r="AA28" s="338" t="s">
        <v>349</v>
      </c>
      <c r="AB28" s="338" t="s">
        <v>369</v>
      </c>
      <c r="AC28" s="338">
        <v>204.85</v>
      </c>
      <c r="AD28" s="338">
        <v>267.95999999999998</v>
      </c>
      <c r="AE28" s="338">
        <v>293.08</v>
      </c>
      <c r="AF28" s="338">
        <v>323.26</v>
      </c>
      <c r="AG28" s="340">
        <v>317.22000000000003</v>
      </c>
    </row>
    <row r="29" spans="2:33" s="324" customFormat="1" x14ac:dyDescent="0.2">
      <c r="B29" s="323">
        <v>0.5</v>
      </c>
      <c r="C29" s="338">
        <v>282.11</v>
      </c>
      <c r="D29" s="338">
        <v>289.58</v>
      </c>
      <c r="E29" s="338">
        <v>304.72000000000003</v>
      </c>
      <c r="F29" s="338">
        <v>319.92</v>
      </c>
      <c r="G29" s="338">
        <v>364.2</v>
      </c>
      <c r="H29" s="338">
        <v>370.79</v>
      </c>
      <c r="I29" s="338">
        <v>352.42</v>
      </c>
      <c r="J29" s="338">
        <v>360</v>
      </c>
      <c r="K29" s="338">
        <v>357.19</v>
      </c>
      <c r="L29" s="338">
        <v>288.06</v>
      </c>
      <c r="M29" s="338">
        <v>287.33999999999997</v>
      </c>
      <c r="N29" s="338">
        <v>305.39999999999998</v>
      </c>
      <c r="O29" s="338">
        <v>269.27999999999997</v>
      </c>
      <c r="P29" s="338">
        <v>276.51</v>
      </c>
      <c r="Q29" s="338">
        <v>284.14999999999998</v>
      </c>
      <c r="R29" s="338">
        <v>287.60000000000002</v>
      </c>
      <c r="S29" s="338">
        <v>298.58</v>
      </c>
      <c r="T29" s="338">
        <v>293.33999999999997</v>
      </c>
      <c r="U29" s="338">
        <v>313.98</v>
      </c>
      <c r="V29" s="338">
        <v>302</v>
      </c>
      <c r="W29" s="338">
        <v>300.94</v>
      </c>
      <c r="X29" s="338">
        <v>333.13</v>
      </c>
      <c r="Y29" s="338">
        <v>349.65</v>
      </c>
      <c r="Z29" s="338">
        <v>327.78</v>
      </c>
      <c r="AA29" s="338" t="s">
        <v>349</v>
      </c>
      <c r="AB29" s="338" t="s">
        <v>369</v>
      </c>
      <c r="AC29" s="338">
        <v>207.68</v>
      </c>
      <c r="AD29" s="338">
        <v>273.52999999999997</v>
      </c>
      <c r="AE29" s="338">
        <v>295</v>
      </c>
      <c r="AF29" s="338">
        <v>326.56</v>
      </c>
      <c r="AG29" s="340">
        <v>321.73</v>
      </c>
    </row>
    <row r="30" spans="2:33" s="324" customFormat="1" x14ac:dyDescent="0.2">
      <c r="B30" s="323">
        <v>0.54166666666666663</v>
      </c>
      <c r="C30" s="338">
        <v>283.69</v>
      </c>
      <c r="D30" s="338">
        <v>291.14</v>
      </c>
      <c r="E30" s="338">
        <v>308.77999999999997</v>
      </c>
      <c r="F30" s="338">
        <v>322.3</v>
      </c>
      <c r="G30" s="338">
        <v>367.42</v>
      </c>
      <c r="H30" s="338">
        <v>374.38</v>
      </c>
      <c r="I30" s="338">
        <v>352.46</v>
      </c>
      <c r="J30" s="338">
        <v>363.52</v>
      </c>
      <c r="K30" s="338">
        <v>359.31</v>
      </c>
      <c r="L30" s="338">
        <v>293.23</v>
      </c>
      <c r="M30" s="338">
        <v>292.20999999999998</v>
      </c>
      <c r="N30" s="338">
        <v>308.37</v>
      </c>
      <c r="O30" s="338">
        <v>273.62</v>
      </c>
      <c r="P30" s="338">
        <v>278.89</v>
      </c>
      <c r="Q30" s="338">
        <v>292.97000000000003</v>
      </c>
      <c r="R30" s="338">
        <v>293.42</v>
      </c>
      <c r="S30" s="338">
        <v>303.86</v>
      </c>
      <c r="T30" s="338">
        <v>295.58999999999997</v>
      </c>
      <c r="U30" s="338">
        <v>311.91000000000003</v>
      </c>
      <c r="V30" s="338">
        <v>303.77999999999997</v>
      </c>
      <c r="W30" s="338">
        <v>302.95</v>
      </c>
      <c r="X30" s="338">
        <v>335.28</v>
      </c>
      <c r="Y30" s="338">
        <v>340.32</v>
      </c>
      <c r="Z30" s="338">
        <v>331.28</v>
      </c>
      <c r="AA30" s="338" t="s">
        <v>369</v>
      </c>
      <c r="AB30" s="338" t="s">
        <v>369</v>
      </c>
      <c r="AC30" s="338">
        <v>211.01</v>
      </c>
      <c r="AD30" s="338">
        <v>278.3</v>
      </c>
      <c r="AE30" s="338">
        <v>296.72000000000003</v>
      </c>
      <c r="AF30" s="338">
        <v>329.68</v>
      </c>
      <c r="AG30" s="340">
        <v>324.02999999999997</v>
      </c>
    </row>
    <row r="31" spans="2:33" s="324" customFormat="1" x14ac:dyDescent="0.2">
      <c r="B31" s="323">
        <v>0.58333333333333337</v>
      </c>
      <c r="C31" s="338">
        <v>284.93</v>
      </c>
      <c r="D31" s="338">
        <v>290.82</v>
      </c>
      <c r="E31" s="338">
        <v>308.86</v>
      </c>
      <c r="F31" s="338">
        <v>322.05</v>
      </c>
      <c r="G31" s="338">
        <v>368.28</v>
      </c>
      <c r="H31" s="338">
        <v>373.47</v>
      </c>
      <c r="I31" s="338">
        <v>352.88</v>
      </c>
      <c r="J31" s="338">
        <v>363.36</v>
      </c>
      <c r="K31" s="338">
        <v>359.5</v>
      </c>
      <c r="L31" s="338">
        <v>293.74</v>
      </c>
      <c r="M31" s="338">
        <v>294.07</v>
      </c>
      <c r="N31" s="338">
        <v>308.72000000000003</v>
      </c>
      <c r="O31" s="338">
        <v>275.77999999999997</v>
      </c>
      <c r="P31" s="338">
        <v>278.07</v>
      </c>
      <c r="Q31" s="338">
        <v>300.67</v>
      </c>
      <c r="R31" s="338">
        <v>298.52999999999997</v>
      </c>
      <c r="S31" s="338">
        <v>306.75</v>
      </c>
      <c r="T31" s="338">
        <v>295.76</v>
      </c>
      <c r="U31" s="338">
        <v>310.16000000000003</v>
      </c>
      <c r="V31" s="338">
        <v>303.47000000000003</v>
      </c>
      <c r="W31" s="338">
        <v>302.45</v>
      </c>
      <c r="X31" s="338">
        <v>335.46</v>
      </c>
      <c r="Y31" s="338">
        <v>330.58</v>
      </c>
      <c r="Z31" s="338">
        <v>332.13</v>
      </c>
      <c r="AA31" s="338" t="s">
        <v>369</v>
      </c>
      <c r="AB31" s="338" t="s">
        <v>369</v>
      </c>
      <c r="AC31" s="338">
        <v>211.47</v>
      </c>
      <c r="AD31" s="338">
        <v>281.10000000000002</v>
      </c>
      <c r="AE31" s="338">
        <v>296.42</v>
      </c>
      <c r="AF31" s="338">
        <v>330.7</v>
      </c>
      <c r="AG31" s="340">
        <v>323.48</v>
      </c>
    </row>
    <row r="32" spans="2:33" s="324" customFormat="1" x14ac:dyDescent="0.2">
      <c r="B32" s="323">
        <v>0.625</v>
      </c>
      <c r="C32" s="338">
        <v>285.68</v>
      </c>
      <c r="D32" s="338">
        <v>290.63</v>
      </c>
      <c r="E32" s="338">
        <v>309.42</v>
      </c>
      <c r="F32" s="338">
        <v>322.14</v>
      </c>
      <c r="G32" s="338">
        <v>363.8</v>
      </c>
      <c r="H32" s="338">
        <v>371.94</v>
      </c>
      <c r="I32" s="338">
        <v>352.53</v>
      </c>
      <c r="J32" s="338">
        <v>362.95</v>
      </c>
      <c r="K32" s="338">
        <v>356.2</v>
      </c>
      <c r="L32" s="338">
        <v>294.36</v>
      </c>
      <c r="M32" s="338">
        <v>296.14</v>
      </c>
      <c r="N32" s="338">
        <v>303.10000000000002</v>
      </c>
      <c r="O32" s="338">
        <v>274.64</v>
      </c>
      <c r="P32" s="338">
        <v>275</v>
      </c>
      <c r="Q32" s="338">
        <v>304.01</v>
      </c>
      <c r="R32" s="338">
        <v>301.2</v>
      </c>
      <c r="S32" s="338">
        <v>309.98</v>
      </c>
      <c r="T32" s="338">
        <v>296.95999999999998</v>
      </c>
      <c r="U32" s="338">
        <v>306.38</v>
      </c>
      <c r="V32" s="338">
        <v>301.44</v>
      </c>
      <c r="W32" s="338">
        <v>298.45999999999998</v>
      </c>
      <c r="X32" s="338">
        <v>336.88</v>
      </c>
      <c r="Y32" s="338">
        <v>326.33999999999997</v>
      </c>
      <c r="Z32" s="338">
        <v>333.51</v>
      </c>
      <c r="AA32" s="338" t="s">
        <v>369</v>
      </c>
      <c r="AB32" s="338" t="s">
        <v>369</v>
      </c>
      <c r="AC32" s="338">
        <v>212.8</v>
      </c>
      <c r="AD32" s="338">
        <v>283.52</v>
      </c>
      <c r="AE32" s="338">
        <v>294.02999999999997</v>
      </c>
      <c r="AF32" s="338">
        <v>331.53</v>
      </c>
      <c r="AG32" s="340">
        <v>315.58999999999997</v>
      </c>
    </row>
    <row r="33" spans="2:36" s="324" customFormat="1" x14ac:dyDescent="0.2">
      <c r="B33" s="323">
        <v>0.66666666666666663</v>
      </c>
      <c r="C33" s="338">
        <v>285.39999999999998</v>
      </c>
      <c r="D33" s="338">
        <v>291.01</v>
      </c>
      <c r="E33" s="338">
        <v>311.45999999999998</v>
      </c>
      <c r="F33" s="338">
        <v>319.60000000000002</v>
      </c>
      <c r="G33" s="338">
        <v>357.42</v>
      </c>
      <c r="H33" s="338">
        <v>371.01</v>
      </c>
      <c r="I33" s="338">
        <v>353.66</v>
      </c>
      <c r="J33" s="338">
        <v>361.35</v>
      </c>
      <c r="K33" s="338">
        <v>343.18</v>
      </c>
      <c r="L33" s="338">
        <v>295.89</v>
      </c>
      <c r="M33" s="338">
        <v>298.20999999999998</v>
      </c>
      <c r="N33" s="338">
        <v>295.7</v>
      </c>
      <c r="O33" s="338">
        <v>271.58</v>
      </c>
      <c r="P33" s="338">
        <v>271.58999999999997</v>
      </c>
      <c r="Q33" s="338">
        <v>308.95999999999998</v>
      </c>
      <c r="R33" s="338">
        <v>302.24</v>
      </c>
      <c r="S33" s="338">
        <v>307.72000000000003</v>
      </c>
      <c r="T33" s="338">
        <v>298.68</v>
      </c>
      <c r="U33" s="338">
        <v>304.69</v>
      </c>
      <c r="V33" s="338">
        <v>300.39999999999998</v>
      </c>
      <c r="W33" s="338">
        <v>292.33999999999997</v>
      </c>
      <c r="X33" s="338">
        <v>337.73</v>
      </c>
      <c r="Y33" s="338">
        <v>326.13</v>
      </c>
      <c r="Z33" s="338">
        <v>332</v>
      </c>
      <c r="AA33" s="338" t="s">
        <v>369</v>
      </c>
      <c r="AB33" s="338" t="s">
        <v>369</v>
      </c>
      <c r="AC33" s="338">
        <v>216.89</v>
      </c>
      <c r="AD33" s="338">
        <v>285.14</v>
      </c>
      <c r="AE33" s="338">
        <v>293.52</v>
      </c>
      <c r="AF33" s="338">
        <v>331.22</v>
      </c>
      <c r="AG33" s="340">
        <v>308.98</v>
      </c>
    </row>
    <row r="34" spans="2:36" s="324" customFormat="1" x14ac:dyDescent="0.2">
      <c r="B34" s="323">
        <v>0.70833333333333337</v>
      </c>
      <c r="C34" s="338">
        <v>287.31</v>
      </c>
      <c r="D34" s="338">
        <v>294.56</v>
      </c>
      <c r="E34" s="338">
        <v>314.33999999999997</v>
      </c>
      <c r="F34" s="338">
        <v>317.33</v>
      </c>
      <c r="G34" s="338">
        <v>353.84</v>
      </c>
      <c r="H34" s="338">
        <v>371.31</v>
      </c>
      <c r="I34" s="338">
        <v>356.93</v>
      </c>
      <c r="J34" s="338">
        <v>361.85</v>
      </c>
      <c r="K34" s="338">
        <v>333.45</v>
      </c>
      <c r="L34" s="338">
        <v>304.44</v>
      </c>
      <c r="M34" s="338">
        <v>299.8</v>
      </c>
      <c r="N34" s="338">
        <v>293.89</v>
      </c>
      <c r="O34" s="338">
        <v>269.70999999999998</v>
      </c>
      <c r="P34" s="338">
        <v>270.70999999999998</v>
      </c>
      <c r="Q34" s="338">
        <v>314.01</v>
      </c>
      <c r="R34" s="338">
        <v>304.66000000000003</v>
      </c>
      <c r="S34" s="338">
        <v>307.91000000000003</v>
      </c>
      <c r="T34" s="338">
        <v>299.48</v>
      </c>
      <c r="U34" s="338">
        <v>302.23</v>
      </c>
      <c r="V34" s="338">
        <v>300.83999999999997</v>
      </c>
      <c r="W34" s="338">
        <v>289.70999999999998</v>
      </c>
      <c r="X34" s="338">
        <v>349.18</v>
      </c>
      <c r="Y34" s="338">
        <v>336.85</v>
      </c>
      <c r="Z34" s="338">
        <v>333.54</v>
      </c>
      <c r="AA34" s="338" t="s">
        <v>369</v>
      </c>
      <c r="AB34" s="338" t="s">
        <v>349</v>
      </c>
      <c r="AC34" s="338">
        <v>221.98</v>
      </c>
      <c r="AD34" s="338">
        <v>290.35000000000002</v>
      </c>
      <c r="AE34" s="338">
        <v>295.10000000000002</v>
      </c>
      <c r="AF34" s="338">
        <v>332.41</v>
      </c>
      <c r="AG34" s="340">
        <v>305.13</v>
      </c>
    </row>
    <row r="35" spans="2:36" s="324" customFormat="1" x14ac:dyDescent="0.2">
      <c r="B35" s="323">
        <v>0.75</v>
      </c>
      <c r="C35" s="338">
        <v>287.95999999999998</v>
      </c>
      <c r="D35" s="338">
        <v>298.45</v>
      </c>
      <c r="E35" s="338">
        <v>319.01</v>
      </c>
      <c r="F35" s="338">
        <v>318.58</v>
      </c>
      <c r="G35" s="338">
        <v>354.12</v>
      </c>
      <c r="H35" s="338">
        <v>373.38</v>
      </c>
      <c r="I35" s="338">
        <v>361.1</v>
      </c>
      <c r="J35" s="338">
        <v>363.08</v>
      </c>
      <c r="K35" s="338">
        <v>326.47000000000003</v>
      </c>
      <c r="L35" s="338">
        <v>313.88</v>
      </c>
      <c r="M35" s="338">
        <v>300.41000000000003</v>
      </c>
      <c r="N35" s="338">
        <v>293.39999999999998</v>
      </c>
      <c r="O35" s="338">
        <v>272.43</v>
      </c>
      <c r="P35" s="338">
        <v>270.19</v>
      </c>
      <c r="Q35" s="338">
        <v>312.45999999999998</v>
      </c>
      <c r="R35" s="338">
        <v>305.92</v>
      </c>
      <c r="S35" s="338">
        <v>309.33999999999997</v>
      </c>
      <c r="T35" s="338">
        <v>302</v>
      </c>
      <c r="U35" s="338">
        <v>302.85000000000002</v>
      </c>
      <c r="V35" s="338">
        <v>300.17</v>
      </c>
      <c r="W35" s="338">
        <v>292.02999999999997</v>
      </c>
      <c r="X35" s="338">
        <v>355.12</v>
      </c>
      <c r="Y35" s="338">
        <v>343.31</v>
      </c>
      <c r="Z35" s="338">
        <v>333.68</v>
      </c>
      <c r="AA35" s="338" t="s">
        <v>369</v>
      </c>
      <c r="AB35" s="338" t="s">
        <v>349</v>
      </c>
      <c r="AC35" s="338">
        <v>227.58</v>
      </c>
      <c r="AD35" s="338">
        <v>293.29000000000002</v>
      </c>
      <c r="AE35" s="338">
        <v>300.08</v>
      </c>
      <c r="AF35" s="338">
        <v>335.53</v>
      </c>
      <c r="AG35" s="340">
        <v>304.16000000000003</v>
      </c>
      <c r="AJ35" s="327"/>
    </row>
    <row r="36" spans="2:36" s="324" customFormat="1" x14ac:dyDescent="0.2">
      <c r="B36" s="323">
        <v>0.79166666666666663</v>
      </c>
      <c r="C36" s="338">
        <v>292.14999999999998</v>
      </c>
      <c r="D36" s="338">
        <v>304.79000000000002</v>
      </c>
      <c r="E36" s="338">
        <v>325.01</v>
      </c>
      <c r="F36" s="338">
        <v>319.76</v>
      </c>
      <c r="G36" s="338">
        <v>354.2</v>
      </c>
      <c r="H36" s="338">
        <v>371.63</v>
      </c>
      <c r="I36" s="338">
        <v>367.9</v>
      </c>
      <c r="J36" s="338">
        <v>365.8</v>
      </c>
      <c r="K36" s="338">
        <v>321.93</v>
      </c>
      <c r="L36" s="338">
        <v>320.98</v>
      </c>
      <c r="M36" s="338">
        <v>304</v>
      </c>
      <c r="N36" s="338">
        <v>293.8</v>
      </c>
      <c r="O36" s="338">
        <v>279.68</v>
      </c>
      <c r="P36" s="338">
        <v>271.62</v>
      </c>
      <c r="Q36" s="338">
        <v>311.97000000000003</v>
      </c>
      <c r="R36" s="338">
        <v>309.39999999999998</v>
      </c>
      <c r="S36" s="338">
        <v>305.72000000000003</v>
      </c>
      <c r="T36" s="338">
        <v>307.02999999999997</v>
      </c>
      <c r="U36" s="338">
        <v>308.47000000000003</v>
      </c>
      <c r="V36" s="338">
        <v>301.95999999999998</v>
      </c>
      <c r="W36" s="338">
        <v>298.39999999999998</v>
      </c>
      <c r="X36" s="338">
        <v>353.89</v>
      </c>
      <c r="Y36" s="338">
        <v>350.03</v>
      </c>
      <c r="Z36" s="338">
        <v>333.11</v>
      </c>
      <c r="AA36" s="338" t="s">
        <v>369</v>
      </c>
      <c r="AB36" s="338" t="s">
        <v>349</v>
      </c>
      <c r="AC36" s="338">
        <v>233.84</v>
      </c>
      <c r="AD36" s="338">
        <v>298.98</v>
      </c>
      <c r="AE36" s="338">
        <v>307.32</v>
      </c>
      <c r="AF36" s="338">
        <v>333.84</v>
      </c>
      <c r="AG36" s="340">
        <v>303.82</v>
      </c>
      <c r="AJ36" s="327"/>
    </row>
    <row r="37" spans="2:36" s="324" customFormat="1" x14ac:dyDescent="0.2">
      <c r="B37" s="323">
        <v>0.83333333333333337</v>
      </c>
      <c r="C37" s="338">
        <v>295</v>
      </c>
      <c r="D37" s="338">
        <v>308.81</v>
      </c>
      <c r="E37" s="338">
        <v>328.26</v>
      </c>
      <c r="F37" s="338">
        <v>321.19</v>
      </c>
      <c r="G37" s="338">
        <v>358.52</v>
      </c>
      <c r="H37" s="338">
        <v>366.57</v>
      </c>
      <c r="I37" s="338">
        <v>370.7</v>
      </c>
      <c r="J37" s="338">
        <v>365.54</v>
      </c>
      <c r="K37" s="338">
        <v>315.92</v>
      </c>
      <c r="L37" s="338">
        <v>321.31</v>
      </c>
      <c r="M37" s="338">
        <v>305.75</v>
      </c>
      <c r="N37" s="338">
        <v>291.58999999999997</v>
      </c>
      <c r="O37" s="338">
        <v>280.06</v>
      </c>
      <c r="P37" s="338">
        <v>272.58</v>
      </c>
      <c r="Q37" s="338">
        <v>310.58</v>
      </c>
      <c r="R37" s="338">
        <v>312.14</v>
      </c>
      <c r="S37" s="338">
        <v>301.52</v>
      </c>
      <c r="T37" s="338">
        <v>310.8</v>
      </c>
      <c r="U37" s="338">
        <v>312.36</v>
      </c>
      <c r="V37" s="338">
        <v>304.45</v>
      </c>
      <c r="W37" s="338">
        <v>303.64999999999998</v>
      </c>
      <c r="X37" s="338">
        <v>354.15</v>
      </c>
      <c r="Y37" s="338">
        <v>356.24</v>
      </c>
      <c r="Z37" s="338">
        <v>331.47</v>
      </c>
      <c r="AA37" s="338" t="s">
        <v>369</v>
      </c>
      <c r="AB37" s="338" t="s">
        <v>349</v>
      </c>
      <c r="AC37" s="338">
        <v>239.23</v>
      </c>
      <c r="AD37" s="338">
        <v>300.52</v>
      </c>
      <c r="AE37" s="338">
        <v>313.36</v>
      </c>
      <c r="AF37" s="338">
        <v>331.43</v>
      </c>
      <c r="AG37" s="340">
        <v>301.41000000000003</v>
      </c>
      <c r="AJ37" s="327"/>
    </row>
    <row r="38" spans="2:36" s="324" customFormat="1" x14ac:dyDescent="0.2">
      <c r="B38" s="323">
        <v>0.875</v>
      </c>
      <c r="C38" s="338">
        <v>296.72000000000003</v>
      </c>
      <c r="D38" s="338">
        <v>310.29000000000002</v>
      </c>
      <c r="E38" s="338">
        <v>330.65</v>
      </c>
      <c r="F38" s="338">
        <v>321.76</v>
      </c>
      <c r="G38" s="338">
        <v>368.59</v>
      </c>
      <c r="H38" s="338">
        <v>365.36</v>
      </c>
      <c r="I38" s="338">
        <v>372.26</v>
      </c>
      <c r="J38" s="338">
        <v>367.16</v>
      </c>
      <c r="K38" s="338">
        <v>308.58999999999997</v>
      </c>
      <c r="L38" s="338">
        <v>319.95999999999998</v>
      </c>
      <c r="M38" s="338">
        <v>305.48</v>
      </c>
      <c r="N38" s="338">
        <v>286.10000000000002</v>
      </c>
      <c r="O38" s="338">
        <v>281.98</v>
      </c>
      <c r="P38" s="338">
        <v>272.47000000000003</v>
      </c>
      <c r="Q38" s="338">
        <v>307.99</v>
      </c>
      <c r="R38" s="338">
        <v>312.61</v>
      </c>
      <c r="S38" s="338">
        <v>297.74</v>
      </c>
      <c r="T38" s="338">
        <v>314.11</v>
      </c>
      <c r="U38" s="338">
        <v>311.08</v>
      </c>
      <c r="V38" s="338">
        <v>304.73</v>
      </c>
      <c r="W38" s="338">
        <v>308.39</v>
      </c>
      <c r="X38" s="338">
        <v>354.32</v>
      </c>
      <c r="Y38" s="338">
        <v>360.64</v>
      </c>
      <c r="Z38" s="338">
        <v>328.65</v>
      </c>
      <c r="AA38" s="338" t="s">
        <v>369</v>
      </c>
      <c r="AB38" s="338" t="s">
        <v>349</v>
      </c>
      <c r="AC38" s="338">
        <v>243.72</v>
      </c>
      <c r="AD38" s="338">
        <v>299.77</v>
      </c>
      <c r="AE38" s="338">
        <v>317.41000000000003</v>
      </c>
      <c r="AF38" s="338">
        <v>327.89</v>
      </c>
      <c r="AG38" s="340">
        <v>298.04000000000002</v>
      </c>
      <c r="AJ38" s="327"/>
    </row>
    <row r="39" spans="2:36" s="324" customFormat="1" x14ac:dyDescent="0.2">
      <c r="B39" s="323">
        <v>0.91666666666666663</v>
      </c>
      <c r="C39" s="338">
        <v>301.7</v>
      </c>
      <c r="D39" s="338">
        <v>312.76</v>
      </c>
      <c r="E39" s="338">
        <v>333.7</v>
      </c>
      <c r="F39" s="338">
        <v>323.06</v>
      </c>
      <c r="G39" s="338">
        <v>375.55</v>
      </c>
      <c r="H39" s="338">
        <v>365.03</v>
      </c>
      <c r="I39" s="338">
        <v>371.59</v>
      </c>
      <c r="J39" s="338">
        <v>367.95</v>
      </c>
      <c r="K39" s="338">
        <v>301.95999999999998</v>
      </c>
      <c r="L39" s="338">
        <v>319.31</v>
      </c>
      <c r="M39" s="338">
        <v>304.75</v>
      </c>
      <c r="N39" s="338">
        <v>281.06</v>
      </c>
      <c r="O39" s="338">
        <v>281.52999999999997</v>
      </c>
      <c r="P39" s="338">
        <v>271.39999999999998</v>
      </c>
      <c r="Q39" s="338">
        <v>304.20999999999998</v>
      </c>
      <c r="R39" s="338">
        <v>312.37</v>
      </c>
      <c r="S39" s="338">
        <v>294.36</v>
      </c>
      <c r="T39" s="338">
        <v>317.52</v>
      </c>
      <c r="U39" s="338">
        <v>308.88</v>
      </c>
      <c r="V39" s="338">
        <v>303.63</v>
      </c>
      <c r="W39" s="338">
        <v>313.64</v>
      </c>
      <c r="X39" s="338">
        <v>353.67</v>
      </c>
      <c r="Y39" s="338">
        <v>363.18</v>
      </c>
      <c r="Z39" s="338">
        <v>337.21</v>
      </c>
      <c r="AA39" s="338" t="s">
        <v>369</v>
      </c>
      <c r="AB39" s="338">
        <v>265.13</v>
      </c>
      <c r="AC39" s="338">
        <v>249.43</v>
      </c>
      <c r="AD39" s="338">
        <v>298.08</v>
      </c>
      <c r="AE39" s="338">
        <v>323.23</v>
      </c>
      <c r="AF39" s="338">
        <v>322.58</v>
      </c>
      <c r="AG39" s="340">
        <v>298.60000000000002</v>
      </c>
    </row>
    <row r="40" spans="2:36" s="324" customFormat="1" x14ac:dyDescent="0.2">
      <c r="B40" s="323">
        <v>0.95833333333333337</v>
      </c>
      <c r="C40" s="338">
        <v>304.36</v>
      </c>
      <c r="D40" s="338">
        <v>314.77</v>
      </c>
      <c r="E40" s="338">
        <v>332.62</v>
      </c>
      <c r="F40" s="338">
        <v>323.06</v>
      </c>
      <c r="G40" s="338">
        <v>374.33</v>
      </c>
      <c r="H40" s="338">
        <v>362.48</v>
      </c>
      <c r="I40" s="338">
        <v>372.72</v>
      </c>
      <c r="J40" s="338">
        <v>373.85</v>
      </c>
      <c r="K40" s="338">
        <v>303.14</v>
      </c>
      <c r="L40" s="338">
        <v>316.19</v>
      </c>
      <c r="M40" s="338">
        <v>306.94</v>
      </c>
      <c r="N40" s="338">
        <v>279.10000000000002</v>
      </c>
      <c r="O40" s="338">
        <v>283.93</v>
      </c>
      <c r="P40" s="338">
        <v>269.39999999999998</v>
      </c>
      <c r="Q40" s="338">
        <v>298.64999999999998</v>
      </c>
      <c r="R40" s="338">
        <v>309.31</v>
      </c>
      <c r="S40" s="338">
        <v>292.67</v>
      </c>
      <c r="T40" s="338">
        <v>319.91000000000003</v>
      </c>
      <c r="U40" s="338">
        <v>306.54000000000002</v>
      </c>
      <c r="V40" s="338">
        <v>302.24</v>
      </c>
      <c r="W40" s="338">
        <v>321.22000000000003</v>
      </c>
      <c r="X40" s="338">
        <v>356.51</v>
      </c>
      <c r="Y40" s="338">
        <v>364.21</v>
      </c>
      <c r="Z40" s="338">
        <v>336.94</v>
      </c>
      <c r="AA40" s="338" t="s">
        <v>369</v>
      </c>
      <c r="AB40" s="338">
        <v>257.77</v>
      </c>
      <c r="AC40" s="338">
        <v>252.51</v>
      </c>
      <c r="AD40" s="338">
        <v>296.82</v>
      </c>
      <c r="AE40" s="338">
        <v>326.92</v>
      </c>
      <c r="AF40" s="338">
        <v>317.45999999999998</v>
      </c>
      <c r="AG40" s="340">
        <v>298.58999999999997</v>
      </c>
    </row>
    <row r="41" spans="2:36" s="325" customFormat="1" ht="27" customHeight="1" x14ac:dyDescent="0.2">
      <c r="B41" s="321" t="s">
        <v>330</v>
      </c>
      <c r="C41" s="345" t="s">
        <v>331</v>
      </c>
      <c r="D41" s="345"/>
      <c r="E41" s="345"/>
      <c r="F41" s="345"/>
      <c r="G41" s="345"/>
      <c r="H41" s="345"/>
      <c r="I41" s="345"/>
      <c r="J41" s="345"/>
      <c r="K41" s="345"/>
      <c r="L41" s="345"/>
      <c r="M41" s="345"/>
      <c r="N41" s="345"/>
      <c r="O41" s="345"/>
      <c r="P41" s="345"/>
      <c r="Q41" s="345"/>
      <c r="R41" s="345"/>
      <c r="S41" s="345"/>
      <c r="T41" s="345"/>
      <c r="U41" s="345"/>
      <c r="V41" s="345"/>
      <c r="W41" s="345"/>
      <c r="X41" s="345"/>
      <c r="Y41" s="345"/>
      <c r="Z41" s="345"/>
      <c r="AA41" s="345"/>
      <c r="AB41" s="345"/>
      <c r="AC41" s="345"/>
      <c r="AD41" s="345"/>
      <c r="AE41" s="345"/>
      <c r="AF41" s="345"/>
      <c r="AG41" s="345"/>
    </row>
    <row r="42" spans="2:36" ht="10.5" customHeight="1" x14ac:dyDescent="0.2">
      <c r="B42" s="315" t="s">
        <v>353</v>
      </c>
    </row>
    <row r="43" spans="2:36" ht="10.5" customHeight="1" x14ac:dyDescent="0.2">
      <c r="B43" s="342" t="s">
        <v>372</v>
      </c>
    </row>
    <row r="44" spans="2:36" x14ac:dyDescent="0.2">
      <c r="B44" s="315"/>
    </row>
    <row r="45" spans="2:36" x14ac:dyDescent="0.2">
      <c r="B45" s="315"/>
    </row>
    <row r="46" spans="2:36" x14ac:dyDescent="0.2">
      <c r="B46" s="315"/>
    </row>
  </sheetData>
  <mergeCells count="6">
    <mergeCell ref="C41:AG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51" customWidth="1"/>
    <col min="2" max="2" width="17.5703125" style="251" customWidth="1"/>
    <col min="3" max="4" width="6.7109375" style="251" bestFit="1" customWidth="1"/>
    <col min="5" max="5" width="5.7109375" style="251" bestFit="1" customWidth="1"/>
    <col min="6" max="6" width="7" style="251" customWidth="1"/>
    <col min="7" max="7" width="6.5703125" style="251" customWidth="1"/>
    <col min="8" max="8" width="6.42578125" style="251" customWidth="1"/>
    <col min="9" max="9" width="5.5703125" style="251" bestFit="1" customWidth="1"/>
    <col min="10" max="14" width="6.7109375" style="251" bestFit="1" customWidth="1"/>
    <col min="15" max="15" width="6.42578125" style="251" bestFit="1" customWidth="1"/>
    <col min="16" max="16" width="5.7109375" style="251" bestFit="1" customWidth="1"/>
    <col min="17" max="17" width="6.5703125" style="251" customWidth="1"/>
    <col min="18" max="18" width="5.7109375" style="251" bestFit="1" customWidth="1"/>
    <col min="19" max="19" width="6.42578125" style="251" bestFit="1" customWidth="1"/>
    <col min="20" max="20" width="5.85546875" style="251" bestFit="1" customWidth="1"/>
    <col min="21" max="21" width="6.42578125" style="251" bestFit="1" customWidth="1"/>
    <col min="22" max="22" width="6.5703125" style="251" customWidth="1"/>
    <col min="23" max="23" width="6.42578125" style="251" bestFit="1" customWidth="1"/>
    <col min="24" max="24" width="6.7109375" style="251" customWidth="1"/>
    <col min="25" max="25" width="6.85546875" style="251" customWidth="1"/>
    <col min="26" max="26" width="6.42578125" style="251" bestFit="1" customWidth="1"/>
    <col min="27" max="27" width="6.28515625" style="251" customWidth="1"/>
    <col min="28" max="28" width="7.28515625" style="251" customWidth="1"/>
    <col min="29" max="29" width="6.7109375" style="251" bestFit="1" customWidth="1"/>
    <col min="30" max="30" width="6.42578125" style="251" bestFit="1" customWidth="1"/>
    <col min="31" max="32" width="6.42578125" style="251" customWidth="1"/>
    <col min="33" max="33" width="6.140625" style="251" customWidth="1"/>
    <col min="34" max="16384" width="11.42578125" style="251"/>
  </cols>
  <sheetData>
    <row r="2" spans="2:33" ht="15.75" customHeight="1" x14ac:dyDescent="0.2">
      <c r="B2" s="363"/>
      <c r="C2" s="363"/>
      <c r="D2" s="363"/>
      <c r="E2" s="363"/>
      <c r="F2" s="364" t="s">
        <v>364</v>
      </c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2">
      <c r="B3" s="363"/>
      <c r="C3" s="363"/>
      <c r="D3" s="363"/>
      <c r="E3" s="363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5.75" customHeight="1" x14ac:dyDescent="0.2">
      <c r="B4" s="363"/>
      <c r="C4" s="363"/>
      <c r="D4" s="363"/>
      <c r="E4" s="363"/>
      <c r="F4" s="364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5"/>
      <c r="S4" s="365"/>
      <c r="T4" s="365"/>
      <c r="U4" s="365"/>
      <c r="V4" s="365"/>
      <c r="W4" s="365"/>
      <c r="X4" s="365"/>
      <c r="Y4" s="365"/>
      <c r="Z4" s="365"/>
      <c r="AA4" s="365"/>
      <c r="AB4" s="365"/>
      <c r="AC4" s="365"/>
      <c r="AD4" s="365"/>
      <c r="AE4" s="365"/>
      <c r="AF4" s="365"/>
      <c r="AG4" s="365"/>
    </row>
    <row r="5" spans="2:33" ht="11.25" customHeight="1" x14ac:dyDescent="0.2">
      <c r="B5" s="252"/>
      <c r="C5" s="252"/>
      <c r="D5" s="252"/>
      <c r="E5" s="252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  <c r="U5" s="253"/>
      <c r="V5" s="253"/>
      <c r="W5" s="253"/>
      <c r="X5" s="253"/>
      <c r="Y5" s="253"/>
      <c r="Z5" s="253"/>
      <c r="AA5" s="253"/>
      <c r="AB5" s="253"/>
      <c r="AC5" s="253"/>
      <c r="AD5" s="253"/>
      <c r="AE5" s="253"/>
      <c r="AF5" s="253"/>
    </row>
    <row r="6" spans="2:33" ht="27.6" customHeight="1" x14ac:dyDescent="0.2">
      <c r="B6" s="366" t="s">
        <v>188</v>
      </c>
      <c r="C6" s="366"/>
      <c r="D6" s="254"/>
      <c r="E6" s="254"/>
      <c r="F6" s="255" t="str">
        <f>'PM10_CA-ILO-03'!F6</f>
        <v>Evaluación de seguimiento de la calidad del aire en el CEBA Jose Pardo, distrito Ilo, provincia Ilo, departamento Moquegua, en setiembre 2022</v>
      </c>
      <c r="G6" s="255"/>
      <c r="H6" s="255"/>
      <c r="I6" s="255"/>
      <c r="J6" s="255"/>
      <c r="K6" s="255"/>
      <c r="L6" s="255"/>
      <c r="M6" s="255"/>
      <c r="N6" s="255"/>
      <c r="O6" s="255"/>
      <c r="P6" s="255"/>
      <c r="Q6" s="255"/>
      <c r="R6" s="255"/>
      <c r="S6" s="255"/>
      <c r="T6" s="255"/>
      <c r="U6" s="255"/>
      <c r="V6" s="255"/>
      <c r="W6" s="255"/>
      <c r="X6" s="255"/>
      <c r="Y6" s="255"/>
      <c r="Z6" s="255"/>
      <c r="AA6" s="255"/>
      <c r="AB6" s="255"/>
      <c r="AC6" s="255"/>
      <c r="AD6" s="255"/>
      <c r="AE6" s="255"/>
      <c r="AF6" s="255"/>
      <c r="AG6" s="255"/>
    </row>
    <row r="7" spans="2:33" ht="8.25" customHeight="1" x14ac:dyDescent="0.2">
      <c r="B7" s="256"/>
      <c r="C7" s="256"/>
      <c r="D7" s="256"/>
      <c r="E7" s="256"/>
      <c r="F7" s="257"/>
      <c r="G7" s="257"/>
      <c r="H7" s="257"/>
      <c r="I7" s="257"/>
      <c r="J7" s="257"/>
      <c r="K7" s="257"/>
      <c r="L7" s="257"/>
      <c r="M7" s="257"/>
      <c r="N7" s="257"/>
      <c r="O7" s="257"/>
      <c r="P7" s="257"/>
      <c r="Q7" s="257"/>
      <c r="R7" s="257"/>
      <c r="S7" s="257"/>
      <c r="T7" s="257"/>
      <c r="U7" s="257"/>
      <c r="V7" s="257"/>
      <c r="W7" s="257"/>
      <c r="X7" s="257"/>
      <c r="Y7" s="257"/>
      <c r="Z7" s="257"/>
      <c r="AA7" s="257"/>
      <c r="AB7" s="257"/>
      <c r="AC7" s="257"/>
      <c r="AD7" s="257"/>
      <c r="AE7" s="257"/>
      <c r="AF7" s="257"/>
    </row>
    <row r="8" spans="2:33" ht="15.75" customHeight="1" x14ac:dyDescent="0.2">
      <c r="B8" s="254" t="s">
        <v>236</v>
      </c>
      <c r="C8" s="254"/>
      <c r="D8" s="254"/>
      <c r="E8" s="254"/>
      <c r="F8" s="255" t="s">
        <v>332</v>
      </c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123" t="s">
        <v>189</v>
      </c>
      <c r="R8" s="254"/>
      <c r="S8" s="254"/>
      <c r="T8" s="254"/>
      <c r="U8" s="254"/>
      <c r="V8" s="259"/>
      <c r="W8" s="258"/>
      <c r="X8" s="258"/>
      <c r="Y8" s="258"/>
      <c r="Z8" s="258"/>
      <c r="AA8" s="258"/>
      <c r="AB8" s="258"/>
      <c r="AC8" s="258"/>
      <c r="AD8" s="258"/>
      <c r="AE8" s="258"/>
      <c r="AF8" s="258"/>
      <c r="AG8" s="258"/>
    </row>
    <row r="9" spans="2:33" ht="7.5" customHeight="1" x14ac:dyDescent="0.2">
      <c r="B9" s="256"/>
      <c r="C9" s="256"/>
      <c r="D9" s="256"/>
      <c r="E9" s="256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</row>
    <row r="10" spans="2:33" ht="15.75" customHeight="1" x14ac:dyDescent="0.2">
      <c r="B10" s="367" t="s">
        <v>217</v>
      </c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  <c r="S10" s="367"/>
      <c r="T10" s="367"/>
      <c r="U10" s="367"/>
      <c r="V10" s="367"/>
      <c r="W10" s="367"/>
      <c r="X10" s="367"/>
      <c r="Y10" s="367"/>
      <c r="Z10" s="367"/>
      <c r="AA10" s="367"/>
      <c r="AB10" s="367"/>
      <c r="AC10" s="367"/>
      <c r="AD10" s="367"/>
      <c r="AE10" s="367"/>
      <c r="AF10" s="367"/>
      <c r="AG10" s="367"/>
    </row>
    <row r="11" spans="2:33" ht="7.5" customHeight="1" x14ac:dyDescent="0.2">
      <c r="B11" s="256"/>
      <c r="C11" s="256"/>
      <c r="D11" s="256"/>
      <c r="E11" s="256"/>
      <c r="F11" s="257"/>
      <c r="G11" s="257"/>
      <c r="H11" s="257"/>
      <c r="I11" s="257"/>
      <c r="J11" s="257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</row>
    <row r="12" spans="2:33" ht="15.75" customHeight="1" x14ac:dyDescent="0.2">
      <c r="B12" s="254" t="s">
        <v>33</v>
      </c>
      <c r="C12" s="254"/>
      <c r="D12" s="254"/>
      <c r="E12" s="254"/>
      <c r="F12" s="258" t="s">
        <v>357</v>
      </c>
      <c r="G12" s="258"/>
      <c r="H12" s="258"/>
      <c r="I12" s="258"/>
      <c r="J12" s="258"/>
      <c r="K12" s="258"/>
      <c r="L12" s="258"/>
      <c r="M12" s="258"/>
      <c r="N12" s="258"/>
      <c r="O12" s="258"/>
      <c r="P12" s="258"/>
      <c r="Q12" s="254" t="s">
        <v>8</v>
      </c>
      <c r="R12" s="254"/>
      <c r="S12" s="254"/>
      <c r="T12" s="254"/>
      <c r="U12" s="254"/>
      <c r="V12" s="275" t="s">
        <v>356</v>
      </c>
      <c r="W12" s="258"/>
      <c r="X12" s="258"/>
      <c r="Y12" s="258"/>
      <c r="Z12" s="258"/>
      <c r="AA12" s="258"/>
      <c r="AB12" s="258"/>
      <c r="AC12" s="258"/>
      <c r="AD12" s="258"/>
      <c r="AE12" s="258"/>
      <c r="AF12" s="258"/>
      <c r="AG12" s="258"/>
    </row>
    <row r="13" spans="2:33" ht="7.5" customHeight="1" x14ac:dyDescent="0.2">
      <c r="B13" s="256"/>
      <c r="C13" s="256"/>
      <c r="D13" s="256"/>
      <c r="E13" s="256"/>
      <c r="F13" s="257"/>
      <c r="G13" s="257"/>
      <c r="H13" s="257"/>
      <c r="I13" s="257"/>
      <c r="J13" s="257"/>
      <c r="K13" s="257"/>
      <c r="L13" s="257"/>
      <c r="M13" s="257"/>
      <c r="N13" s="257"/>
      <c r="O13" s="257"/>
      <c r="P13" s="257"/>
      <c r="Q13" s="257"/>
      <c r="R13" s="257"/>
      <c r="S13" s="257"/>
      <c r="T13" s="257"/>
      <c r="U13" s="257"/>
      <c r="V13" s="257"/>
      <c r="W13" s="257"/>
      <c r="X13" s="257"/>
      <c r="Y13" s="257"/>
      <c r="Z13" s="257"/>
      <c r="AA13" s="257"/>
      <c r="AB13" s="257"/>
      <c r="AC13" s="257"/>
      <c r="AD13" s="257"/>
      <c r="AE13" s="257"/>
      <c r="AF13" s="257"/>
      <c r="AG13" s="257"/>
    </row>
    <row r="14" spans="2:33" ht="15.75" customHeight="1" x14ac:dyDescent="0.2">
      <c r="B14" s="254" t="s">
        <v>9</v>
      </c>
      <c r="C14" s="254"/>
      <c r="D14" s="254"/>
      <c r="E14" s="254"/>
      <c r="F14" s="258" t="s">
        <v>355</v>
      </c>
      <c r="G14" s="258"/>
      <c r="H14" s="258"/>
      <c r="I14" s="258"/>
      <c r="J14" s="258"/>
      <c r="K14" s="258"/>
      <c r="L14" s="258"/>
      <c r="M14" s="258"/>
      <c r="N14" s="258"/>
      <c r="O14" s="258"/>
      <c r="P14" s="258"/>
      <c r="Q14" s="254" t="s">
        <v>10</v>
      </c>
      <c r="R14" s="254"/>
      <c r="S14" s="254"/>
      <c r="T14" s="254"/>
      <c r="U14" s="254"/>
      <c r="V14" s="368" t="s">
        <v>354</v>
      </c>
      <c r="W14" s="368"/>
      <c r="X14" s="258"/>
      <c r="Y14" s="258"/>
      <c r="Z14" s="258"/>
      <c r="AA14" s="258"/>
      <c r="AB14" s="258"/>
      <c r="AC14" s="258"/>
      <c r="AD14" s="258"/>
      <c r="AE14" s="258"/>
      <c r="AF14" s="258"/>
      <c r="AG14" s="258"/>
    </row>
    <row r="15" spans="2:33" ht="11.25" customHeight="1" x14ac:dyDescent="0.2">
      <c r="B15" s="252"/>
      <c r="C15" s="252"/>
      <c r="D15" s="252"/>
      <c r="E15" s="252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</row>
    <row r="16" spans="2:33" ht="29.45" customHeight="1" x14ac:dyDescent="0.2">
      <c r="B16" s="260" t="s">
        <v>257</v>
      </c>
      <c r="C16" s="261">
        <v>1</v>
      </c>
      <c r="D16" s="261">
        <v>2</v>
      </c>
      <c r="E16" s="261">
        <v>3</v>
      </c>
      <c r="F16" s="261">
        <v>4</v>
      </c>
      <c r="G16" s="261">
        <v>5</v>
      </c>
      <c r="H16" s="261">
        <v>6</v>
      </c>
      <c r="I16" s="261">
        <v>7</v>
      </c>
      <c r="J16" s="261">
        <v>8</v>
      </c>
      <c r="K16" s="261">
        <v>9</v>
      </c>
      <c r="L16" s="261">
        <v>10</v>
      </c>
      <c r="M16" s="261">
        <v>11</v>
      </c>
      <c r="N16" s="261">
        <v>12</v>
      </c>
      <c r="O16" s="261">
        <v>13</v>
      </c>
      <c r="P16" s="261">
        <v>14</v>
      </c>
      <c r="Q16" s="261">
        <v>15</v>
      </c>
      <c r="R16" s="261">
        <v>16</v>
      </c>
      <c r="S16" s="261">
        <v>17</v>
      </c>
      <c r="T16" s="261">
        <v>18</v>
      </c>
      <c r="U16" s="261">
        <v>19</v>
      </c>
      <c r="V16" s="261">
        <v>20</v>
      </c>
      <c r="W16" s="261">
        <v>21</v>
      </c>
      <c r="X16" s="261">
        <v>22</v>
      </c>
      <c r="Y16" s="261">
        <v>23</v>
      </c>
      <c r="Z16" s="261">
        <v>24</v>
      </c>
      <c r="AA16" s="261">
        <v>25</v>
      </c>
      <c r="AB16" s="261">
        <v>26</v>
      </c>
      <c r="AC16" s="261">
        <v>27</v>
      </c>
      <c r="AD16" s="261">
        <v>28</v>
      </c>
      <c r="AE16" s="261">
        <v>29</v>
      </c>
      <c r="AF16" s="261">
        <v>30</v>
      </c>
      <c r="AG16" s="261">
        <v>31</v>
      </c>
    </row>
    <row r="17" spans="2:33" s="263" customFormat="1" x14ac:dyDescent="0.2">
      <c r="B17" s="262">
        <v>0</v>
      </c>
      <c r="C17" s="279">
        <v>0.25</v>
      </c>
      <c r="D17" s="279">
        <v>0.24199999999999999</v>
      </c>
      <c r="E17" s="279">
        <v>0.24199999999999999</v>
      </c>
      <c r="F17" s="279">
        <v>0.26900000000000002</v>
      </c>
      <c r="G17" s="279">
        <v>0.27800000000000002</v>
      </c>
      <c r="H17" s="279">
        <v>0.27900000000000003</v>
      </c>
      <c r="I17" s="279">
        <v>0.27300000000000002</v>
      </c>
      <c r="J17" s="279">
        <v>0.27700000000000002</v>
      </c>
      <c r="K17" s="279">
        <v>0.27400000000000002</v>
      </c>
      <c r="L17" s="279">
        <v>0.27300000000000002</v>
      </c>
      <c r="M17" s="279">
        <v>0.26100000000000001</v>
      </c>
      <c r="N17" s="279">
        <v>0.28100000000000003</v>
      </c>
      <c r="O17" s="279">
        <v>0.28000000000000003</v>
      </c>
      <c r="P17" s="279">
        <v>0.27700000000000002</v>
      </c>
      <c r="Q17" s="279">
        <v>0.28799999999999998</v>
      </c>
      <c r="R17" s="279">
        <v>0.28100000000000003</v>
      </c>
      <c r="S17" s="279">
        <v>0.28299999999999997</v>
      </c>
      <c r="T17" s="279">
        <v>0.28899999999999998</v>
      </c>
      <c r="U17" s="279">
        <v>0.27800000000000002</v>
      </c>
      <c r="V17" s="279">
        <v>0.28999999999999998</v>
      </c>
      <c r="W17" s="279">
        <v>0.29199999999999998</v>
      </c>
      <c r="X17" s="279">
        <v>0.28799999999999998</v>
      </c>
      <c r="Y17" s="279">
        <v>0.28499999999999998</v>
      </c>
      <c r="Z17" s="279">
        <v>0.28599999999999998</v>
      </c>
      <c r="AA17" s="279">
        <v>0.308</v>
      </c>
      <c r="AB17" s="279">
        <v>0.314</v>
      </c>
      <c r="AC17" s="279">
        <v>0.32</v>
      </c>
      <c r="AD17" s="279">
        <v>0.30499999999999999</v>
      </c>
      <c r="AE17" s="279">
        <v>0.315</v>
      </c>
      <c r="AF17" s="279">
        <v>0.311</v>
      </c>
      <c r="AG17" s="279">
        <v>0.26</v>
      </c>
    </row>
    <row r="18" spans="2:33" s="263" customFormat="1" x14ac:dyDescent="0.2">
      <c r="B18" s="262">
        <v>4.1666666666666664E-2</v>
      </c>
      <c r="C18" s="279">
        <v>0.26</v>
      </c>
      <c r="D18" s="279">
        <v>0.24299999999999999</v>
      </c>
      <c r="E18" s="279">
        <v>0.248</v>
      </c>
      <c r="F18" s="279">
        <v>0.27200000000000002</v>
      </c>
      <c r="G18" s="279">
        <v>0.27600000000000002</v>
      </c>
      <c r="H18" s="279">
        <v>0.27800000000000002</v>
      </c>
      <c r="I18" s="279">
        <v>0.26700000000000002</v>
      </c>
      <c r="J18" s="279">
        <v>0.28000000000000003</v>
      </c>
      <c r="K18" s="279">
        <v>0.27500000000000002</v>
      </c>
      <c r="L18" s="279">
        <v>0.27300000000000002</v>
      </c>
      <c r="M18" s="279">
        <v>0.26</v>
      </c>
      <c r="N18" s="279">
        <v>0.27700000000000002</v>
      </c>
      <c r="O18" s="279">
        <v>0.27800000000000002</v>
      </c>
      <c r="P18" s="279">
        <v>0.26500000000000001</v>
      </c>
      <c r="Q18" s="279">
        <v>0.28599999999999998</v>
      </c>
      <c r="R18" s="279">
        <v>0.27700000000000002</v>
      </c>
      <c r="S18" s="279">
        <v>0.28000000000000003</v>
      </c>
      <c r="T18" s="279">
        <v>0.28499999999999998</v>
      </c>
      <c r="U18" s="279">
        <v>0.27700000000000002</v>
      </c>
      <c r="V18" s="279">
        <v>0.28799999999999998</v>
      </c>
      <c r="W18" s="279">
        <v>0.28999999999999998</v>
      </c>
      <c r="X18" s="279">
        <v>0.27700000000000002</v>
      </c>
      <c r="Y18" s="279">
        <v>0.28299999999999997</v>
      </c>
      <c r="Z18" s="279">
        <v>0.28299999999999997</v>
      </c>
      <c r="AA18" s="279">
        <v>0.30599999999999999</v>
      </c>
      <c r="AB18" s="279">
        <v>0.313</v>
      </c>
      <c r="AC18" s="279">
        <v>0.32200000000000001</v>
      </c>
      <c r="AD18" s="279">
        <v>0.312</v>
      </c>
      <c r="AE18" s="279">
        <v>0.308</v>
      </c>
      <c r="AF18" s="279">
        <v>0.313</v>
      </c>
      <c r="AG18" s="279">
        <v>0.253</v>
      </c>
    </row>
    <row r="19" spans="2:33" s="263" customFormat="1" x14ac:dyDescent="0.2">
      <c r="B19" s="262">
        <v>8.3333333333333329E-2</v>
      </c>
      <c r="C19" s="279">
        <v>0.26200000000000001</v>
      </c>
      <c r="D19" s="279">
        <v>0.24</v>
      </c>
      <c r="E19" s="279">
        <v>0.24399999999999999</v>
      </c>
      <c r="F19" s="279">
        <v>0.26800000000000002</v>
      </c>
      <c r="G19" s="279">
        <v>0.27700000000000002</v>
      </c>
      <c r="H19" s="279">
        <v>0.27700000000000002</v>
      </c>
      <c r="I19" s="279">
        <v>0.26300000000000001</v>
      </c>
      <c r="J19" s="279">
        <v>0.27700000000000002</v>
      </c>
      <c r="K19" s="279">
        <v>0.27200000000000002</v>
      </c>
      <c r="L19" s="279">
        <v>0.26200000000000001</v>
      </c>
      <c r="M19" s="279">
        <v>0.26100000000000001</v>
      </c>
      <c r="N19" s="279">
        <v>0.27600000000000002</v>
      </c>
      <c r="O19" s="279">
        <v>0.27700000000000002</v>
      </c>
      <c r="P19" s="279">
        <v>0.26100000000000001</v>
      </c>
      <c r="Q19" s="279">
        <v>0.28499999999999998</v>
      </c>
      <c r="R19" s="279">
        <v>0.27600000000000002</v>
      </c>
      <c r="S19" s="279">
        <v>0.27900000000000003</v>
      </c>
      <c r="T19" s="279">
        <v>0.27900000000000003</v>
      </c>
      <c r="U19" s="279">
        <v>0.27800000000000002</v>
      </c>
      <c r="V19" s="279">
        <v>0.28399999999999997</v>
      </c>
      <c r="W19" s="279">
        <v>0.28599999999999998</v>
      </c>
      <c r="X19" s="279">
        <v>0.28299999999999997</v>
      </c>
      <c r="Y19" s="279">
        <v>0.27800000000000002</v>
      </c>
      <c r="Z19" s="279">
        <v>0.27700000000000002</v>
      </c>
      <c r="AA19" s="279">
        <v>0.30599999999999999</v>
      </c>
      <c r="AB19" s="279">
        <v>0.314</v>
      </c>
      <c r="AC19" s="279">
        <v>0.32</v>
      </c>
      <c r="AD19" s="279">
        <v>0.316</v>
      </c>
      <c r="AE19" s="279">
        <v>0.309</v>
      </c>
      <c r="AF19" s="279">
        <v>0.308</v>
      </c>
      <c r="AG19" s="279">
        <v>0.25</v>
      </c>
    </row>
    <row r="20" spans="2:33" s="263" customFormat="1" x14ac:dyDescent="0.2">
      <c r="B20" s="262">
        <v>0.125</v>
      </c>
      <c r="C20" s="279">
        <v>0.26100000000000001</v>
      </c>
      <c r="D20" s="279">
        <v>0.23899999999999999</v>
      </c>
      <c r="E20" s="279">
        <v>0.245</v>
      </c>
      <c r="F20" s="279">
        <v>0.27400000000000002</v>
      </c>
      <c r="G20" s="279">
        <v>0.27700000000000002</v>
      </c>
      <c r="H20" s="279">
        <v>0.27700000000000002</v>
      </c>
      <c r="I20" s="279">
        <v>0.26800000000000002</v>
      </c>
      <c r="J20" s="279">
        <v>0.27600000000000002</v>
      </c>
      <c r="K20" s="279">
        <v>0.27300000000000002</v>
      </c>
      <c r="L20" s="279">
        <v>0.25700000000000001</v>
      </c>
      <c r="M20" s="279">
        <v>0.26600000000000001</v>
      </c>
      <c r="N20" s="279">
        <v>0.27300000000000002</v>
      </c>
      <c r="O20" s="279">
        <v>0.27600000000000002</v>
      </c>
      <c r="P20" s="279">
        <v>0.25800000000000001</v>
      </c>
      <c r="Q20" s="279">
        <v>0.28299999999999997</v>
      </c>
      <c r="R20" s="279">
        <v>0.27700000000000002</v>
      </c>
      <c r="S20" s="279">
        <v>0.27400000000000002</v>
      </c>
      <c r="T20" s="279">
        <v>0.27700000000000002</v>
      </c>
      <c r="U20" s="279">
        <v>0.27700000000000002</v>
      </c>
      <c r="V20" s="279">
        <v>0.28799999999999998</v>
      </c>
      <c r="W20" s="279">
        <v>0.28499999999999998</v>
      </c>
      <c r="X20" s="279">
        <v>0.28399999999999997</v>
      </c>
      <c r="Y20" s="279">
        <v>0.27300000000000002</v>
      </c>
      <c r="Z20" s="279">
        <v>0.27</v>
      </c>
      <c r="AA20" s="279">
        <v>0.308</v>
      </c>
      <c r="AB20" s="279">
        <v>0.311</v>
      </c>
      <c r="AC20" s="279">
        <v>0.318</v>
      </c>
      <c r="AD20" s="279">
        <v>0.317</v>
      </c>
      <c r="AE20" s="279">
        <v>0.316</v>
      </c>
      <c r="AF20" s="279">
        <v>0.30399999999999999</v>
      </c>
      <c r="AG20" s="279">
        <v>0.24399999999999999</v>
      </c>
    </row>
    <row r="21" spans="2:33" s="263" customFormat="1" x14ac:dyDescent="0.2">
      <c r="B21" s="262">
        <v>0.16666666666666666</v>
      </c>
      <c r="C21" s="279">
        <v>0.26500000000000001</v>
      </c>
      <c r="D21" s="279">
        <v>0.22900000000000001</v>
      </c>
      <c r="E21" s="279">
        <v>0.24099999999999999</v>
      </c>
      <c r="F21" s="279">
        <v>0.27200000000000002</v>
      </c>
      <c r="G21" s="279">
        <v>0.28100000000000003</v>
      </c>
      <c r="H21" s="279">
        <v>0.27300000000000002</v>
      </c>
      <c r="I21" s="279">
        <v>0.26900000000000002</v>
      </c>
      <c r="J21" s="279">
        <v>0.27400000000000002</v>
      </c>
      <c r="K21" s="279">
        <v>0.26900000000000002</v>
      </c>
      <c r="L21" s="279">
        <v>0.254</v>
      </c>
      <c r="M21" s="279">
        <v>0.26800000000000002</v>
      </c>
      <c r="N21" s="279">
        <v>0.27200000000000002</v>
      </c>
      <c r="O21" s="279">
        <v>0.27800000000000002</v>
      </c>
      <c r="P21" s="279">
        <v>0.25800000000000001</v>
      </c>
      <c r="Q21" s="279">
        <v>0.28399999999999997</v>
      </c>
      <c r="R21" s="279">
        <v>0.27900000000000003</v>
      </c>
      <c r="S21" s="279">
        <v>0.26500000000000001</v>
      </c>
      <c r="T21" s="279">
        <v>0.27200000000000002</v>
      </c>
      <c r="U21" s="279">
        <v>0.28000000000000003</v>
      </c>
      <c r="V21" s="279">
        <v>0.28100000000000003</v>
      </c>
      <c r="W21" s="279">
        <v>0.28599999999999998</v>
      </c>
      <c r="X21" s="279">
        <v>0.28499999999999998</v>
      </c>
      <c r="Y21" s="279">
        <v>0.26200000000000001</v>
      </c>
      <c r="Z21" s="279">
        <v>0.27</v>
      </c>
      <c r="AA21" s="279">
        <v>0.307</v>
      </c>
      <c r="AB21" s="279">
        <v>0.309</v>
      </c>
      <c r="AC21" s="279">
        <v>0.314</v>
      </c>
      <c r="AD21" s="279">
        <v>0.315</v>
      </c>
      <c r="AE21" s="279">
        <v>0.30499999999999999</v>
      </c>
      <c r="AF21" s="279">
        <v>0.30499999999999999</v>
      </c>
      <c r="AG21" s="279">
        <v>0.24399999999999999</v>
      </c>
    </row>
    <row r="22" spans="2:33" s="263" customFormat="1" x14ac:dyDescent="0.2">
      <c r="B22" s="262">
        <v>0.20833333333333334</v>
      </c>
      <c r="C22" s="279">
        <v>0.26200000000000001</v>
      </c>
      <c r="D22" s="279">
        <v>0.224</v>
      </c>
      <c r="E22" s="279">
        <v>0.23799999999999999</v>
      </c>
      <c r="F22" s="279">
        <v>0.27200000000000002</v>
      </c>
      <c r="G22" s="279">
        <v>0.27300000000000002</v>
      </c>
      <c r="H22" s="279">
        <v>0.27600000000000002</v>
      </c>
      <c r="I22" s="279">
        <v>0.27100000000000002</v>
      </c>
      <c r="J22" s="279">
        <v>0.27600000000000002</v>
      </c>
      <c r="K22" s="279">
        <v>0.27600000000000002</v>
      </c>
      <c r="L22" s="279">
        <v>0.25700000000000001</v>
      </c>
      <c r="M22" s="279">
        <v>0.27</v>
      </c>
      <c r="N22" s="279">
        <v>0.27500000000000002</v>
      </c>
      <c r="O22" s="279">
        <v>0.27700000000000002</v>
      </c>
      <c r="P22" s="279">
        <v>0.255</v>
      </c>
      <c r="Q22" s="279">
        <v>0.27700000000000002</v>
      </c>
      <c r="R22" s="279">
        <v>0.28000000000000003</v>
      </c>
      <c r="S22" s="279">
        <v>0.25700000000000001</v>
      </c>
      <c r="T22" s="279">
        <v>0.27200000000000002</v>
      </c>
      <c r="U22" s="279">
        <v>0.27400000000000002</v>
      </c>
      <c r="V22" s="279">
        <v>0.28299999999999997</v>
      </c>
      <c r="W22" s="279">
        <v>0.27900000000000003</v>
      </c>
      <c r="X22" s="279">
        <v>0.28499999999999998</v>
      </c>
      <c r="Y22" s="279">
        <v>0.27200000000000002</v>
      </c>
      <c r="Z22" s="279">
        <v>0.26800000000000002</v>
      </c>
      <c r="AA22" s="279">
        <v>0.30599999999999999</v>
      </c>
      <c r="AB22" s="279">
        <v>0.312</v>
      </c>
      <c r="AC22" s="279">
        <v>0.30499999999999999</v>
      </c>
      <c r="AD22" s="279">
        <v>0.314</v>
      </c>
      <c r="AE22" s="279">
        <v>0.30499999999999999</v>
      </c>
      <c r="AF22" s="279">
        <v>0.29899999999999999</v>
      </c>
      <c r="AG22" s="279">
        <v>0.24299999999999999</v>
      </c>
    </row>
    <row r="23" spans="2:33" s="263" customFormat="1" x14ac:dyDescent="0.2">
      <c r="B23" s="262">
        <v>0.25</v>
      </c>
      <c r="C23" s="279">
        <v>0.27500000000000002</v>
      </c>
      <c r="D23" s="279">
        <v>0.23899999999999999</v>
      </c>
      <c r="E23" s="279">
        <v>0.251</v>
      </c>
      <c r="F23" s="279">
        <v>0.28199999999999997</v>
      </c>
      <c r="G23" s="279">
        <v>0.27800000000000002</v>
      </c>
      <c r="H23" s="279">
        <v>0.27800000000000002</v>
      </c>
      <c r="I23" s="279">
        <v>0.28100000000000003</v>
      </c>
      <c r="J23" s="279">
        <v>0.28199999999999997</v>
      </c>
      <c r="K23" s="279">
        <v>0.27500000000000002</v>
      </c>
      <c r="L23" s="279">
        <v>0.28000000000000003</v>
      </c>
      <c r="M23" s="279">
        <v>0.28299999999999997</v>
      </c>
      <c r="N23" s="279">
        <v>0.28000000000000003</v>
      </c>
      <c r="O23" s="279">
        <v>0.28999999999999998</v>
      </c>
      <c r="P23" s="279">
        <v>0.27200000000000002</v>
      </c>
      <c r="Q23" s="279">
        <v>0.30399999999999999</v>
      </c>
      <c r="R23" s="279">
        <v>0.28299999999999997</v>
      </c>
      <c r="S23" s="279">
        <v>0.26300000000000001</v>
      </c>
      <c r="T23" s="279">
        <v>0.27700000000000002</v>
      </c>
      <c r="U23" s="279">
        <v>0.28000000000000003</v>
      </c>
      <c r="V23" s="279">
        <v>0.29399999999999998</v>
      </c>
      <c r="W23" s="279">
        <v>0.28499999999999998</v>
      </c>
      <c r="X23" s="279">
        <v>0.28799999999999998</v>
      </c>
      <c r="Y23" s="279">
        <v>0.28399999999999997</v>
      </c>
      <c r="Z23" s="279">
        <v>0.28999999999999998</v>
      </c>
      <c r="AA23" s="279">
        <v>0.312</v>
      </c>
      <c r="AB23" s="279">
        <v>0.314</v>
      </c>
      <c r="AC23" s="279">
        <v>0.317</v>
      </c>
      <c r="AD23" s="279">
        <v>0.318</v>
      </c>
      <c r="AE23" s="279">
        <v>0.311</v>
      </c>
      <c r="AF23" s="279">
        <v>0.30499999999999999</v>
      </c>
      <c r="AG23" s="279">
        <v>0.26600000000000001</v>
      </c>
    </row>
    <row r="24" spans="2:33" s="263" customFormat="1" x14ac:dyDescent="0.2">
      <c r="B24" s="262">
        <v>0.29166666666666669</v>
      </c>
      <c r="C24" s="279">
        <v>0.30599999999999999</v>
      </c>
      <c r="D24" s="279">
        <v>0.308</v>
      </c>
      <c r="E24" s="279">
        <v>0.32</v>
      </c>
      <c r="F24" s="279">
        <v>0.30599999999999999</v>
      </c>
      <c r="G24" s="279">
        <v>0.29599999999999999</v>
      </c>
      <c r="H24" s="279">
        <v>0.28799999999999998</v>
      </c>
      <c r="I24" s="279">
        <v>0.30399999999999999</v>
      </c>
      <c r="J24" s="279">
        <v>0.31</v>
      </c>
      <c r="K24" s="279">
        <v>0.28599999999999998</v>
      </c>
      <c r="L24" s="279">
        <v>0.32600000000000001</v>
      </c>
      <c r="M24" s="279">
        <v>0.312</v>
      </c>
      <c r="N24" s="279">
        <v>0.30199999999999999</v>
      </c>
      <c r="O24" s="279">
        <v>0.30599999999999999</v>
      </c>
      <c r="P24" s="279">
        <v>0.32900000000000001</v>
      </c>
      <c r="Q24" s="279">
        <v>0.33200000000000002</v>
      </c>
      <c r="R24" s="279">
        <v>0.3</v>
      </c>
      <c r="S24" s="279">
        <v>0.30499999999999999</v>
      </c>
      <c r="T24" s="279">
        <v>0.29499999999999998</v>
      </c>
      <c r="U24" s="279">
        <v>0.308</v>
      </c>
      <c r="V24" s="279">
        <v>0.314</v>
      </c>
      <c r="W24" s="279">
        <v>0.32500000000000001</v>
      </c>
      <c r="X24" s="279">
        <v>0.314</v>
      </c>
      <c r="Y24" s="279">
        <v>0.314</v>
      </c>
      <c r="Z24" s="279">
        <v>0.33600000000000002</v>
      </c>
      <c r="AA24" s="279">
        <v>0.33500000000000002</v>
      </c>
      <c r="AB24" s="279">
        <v>0.34</v>
      </c>
      <c r="AC24" s="279">
        <v>0.34899999999999998</v>
      </c>
      <c r="AD24" s="279">
        <v>0.33600000000000002</v>
      </c>
      <c r="AE24" s="279">
        <v>0.32900000000000001</v>
      </c>
      <c r="AF24" s="279">
        <v>0.35299999999999998</v>
      </c>
      <c r="AG24" s="279">
        <v>0.32200000000000001</v>
      </c>
    </row>
    <row r="25" spans="2:33" s="263" customFormat="1" x14ac:dyDescent="0.2">
      <c r="B25" s="262">
        <v>0.33333333333333331</v>
      </c>
      <c r="C25" s="279">
        <v>0.35899999999999999</v>
      </c>
      <c r="D25" s="279">
        <v>0.38200000000000001</v>
      </c>
      <c r="E25" s="279">
        <v>0.39500000000000002</v>
      </c>
      <c r="F25" s="279">
        <v>0.36899999999999999</v>
      </c>
      <c r="G25" s="279">
        <v>0.32400000000000001</v>
      </c>
      <c r="H25" s="279">
        <v>0.32100000000000001</v>
      </c>
      <c r="I25" s="279">
        <v>0.35499999999999998</v>
      </c>
      <c r="J25" s="279">
        <v>0.373</v>
      </c>
      <c r="K25" s="279">
        <v>0.30499999999999999</v>
      </c>
      <c r="L25" s="279">
        <v>0.38500000000000001</v>
      </c>
      <c r="M25" s="279">
        <v>0.38</v>
      </c>
      <c r="N25" s="279">
        <v>0.34599999999999997</v>
      </c>
      <c r="O25" s="279">
        <v>0.34300000000000003</v>
      </c>
      <c r="P25" s="279">
        <v>0.35499999999999998</v>
      </c>
      <c r="Q25" s="279">
        <v>0.38200000000000001</v>
      </c>
      <c r="R25" s="279">
        <v>0.32600000000000001</v>
      </c>
      <c r="S25" s="279">
        <v>0.34599999999999997</v>
      </c>
      <c r="T25" s="279">
        <v>0.34</v>
      </c>
      <c r="U25" s="279">
        <v>0.38200000000000001</v>
      </c>
      <c r="V25" s="279">
        <v>0.36699999999999999</v>
      </c>
      <c r="W25" s="279">
        <v>0.375</v>
      </c>
      <c r="X25" s="279">
        <v>0.39300000000000002</v>
      </c>
      <c r="Y25" s="279">
        <v>0.373</v>
      </c>
      <c r="Z25" s="279">
        <v>0.40500000000000003</v>
      </c>
      <c r="AA25" s="279">
        <v>0.374</v>
      </c>
      <c r="AB25" s="279">
        <v>0.375</v>
      </c>
      <c r="AC25" s="279">
        <v>0.379</v>
      </c>
      <c r="AD25" s="279">
        <v>0.375</v>
      </c>
      <c r="AE25" s="279">
        <v>0.39</v>
      </c>
      <c r="AF25" s="279">
        <v>0.432</v>
      </c>
      <c r="AG25" s="279">
        <v>0.38200000000000001</v>
      </c>
    </row>
    <row r="26" spans="2:33" s="263" customFormat="1" x14ac:dyDescent="0.2">
      <c r="B26" s="262">
        <v>0.375</v>
      </c>
      <c r="C26" s="279">
        <v>0.39800000000000002</v>
      </c>
      <c r="D26" s="279">
        <v>0.45900000000000002</v>
      </c>
      <c r="E26" s="279">
        <v>0.42699999999999999</v>
      </c>
      <c r="F26" s="279">
        <v>0.42899999999999999</v>
      </c>
      <c r="G26" s="279">
        <v>0.379</v>
      </c>
      <c r="H26" s="279">
        <v>0.33</v>
      </c>
      <c r="I26" s="279">
        <v>0.433</v>
      </c>
      <c r="J26" s="279">
        <v>0.42499999999999999</v>
      </c>
      <c r="K26" s="279">
        <v>0.317</v>
      </c>
      <c r="L26" s="279">
        <v>0.437</v>
      </c>
      <c r="M26" s="279">
        <v>0.436</v>
      </c>
      <c r="N26" s="279">
        <v>0.41</v>
      </c>
      <c r="O26" s="279">
        <v>0.378</v>
      </c>
      <c r="P26" s="279">
        <v>0.38200000000000001</v>
      </c>
      <c r="Q26" s="279">
        <v>0.42299999999999999</v>
      </c>
      <c r="R26" s="279">
        <v>0.36399999999999999</v>
      </c>
      <c r="S26" s="279">
        <v>0.42899999999999999</v>
      </c>
      <c r="T26" s="279">
        <v>0.39800000000000002</v>
      </c>
      <c r="U26" s="279">
        <v>0.435</v>
      </c>
      <c r="V26" s="279">
        <v>0.42699999999999999</v>
      </c>
      <c r="W26" s="279">
        <v>0.41699999999999998</v>
      </c>
      <c r="X26" s="279">
        <v>0.498</v>
      </c>
      <c r="Y26" s="279">
        <v>0.45600000000000002</v>
      </c>
      <c r="Z26" s="279">
        <v>0.439</v>
      </c>
      <c r="AA26" s="279">
        <v>0.41599999999999998</v>
      </c>
      <c r="AB26" s="279">
        <v>0.40799999999999997</v>
      </c>
      <c r="AC26" s="279">
        <v>0.41199999999999998</v>
      </c>
      <c r="AD26" s="279">
        <v>0.434</v>
      </c>
      <c r="AE26" s="279">
        <v>0.45700000000000002</v>
      </c>
      <c r="AF26" s="279">
        <v>0.47199999999999998</v>
      </c>
      <c r="AG26" s="279">
        <v>0.43</v>
      </c>
    </row>
    <row r="27" spans="2:33" s="263" customFormat="1" x14ac:dyDescent="0.2">
      <c r="B27" s="262">
        <v>0.41666666666666669</v>
      </c>
      <c r="C27" s="279">
        <v>0.45500000000000002</v>
      </c>
      <c r="D27" s="279">
        <v>0.49099999999999999</v>
      </c>
      <c r="E27" s="279">
        <v>0.45100000000000001</v>
      </c>
      <c r="F27" s="279">
        <v>0.47099999999999997</v>
      </c>
      <c r="G27" s="279">
        <v>0.44600000000000001</v>
      </c>
      <c r="H27" s="279">
        <v>0.36099999999999999</v>
      </c>
      <c r="I27" s="279">
        <v>0.47</v>
      </c>
      <c r="J27" s="279">
        <v>0.45700000000000002</v>
      </c>
      <c r="K27" s="279">
        <v>0.33600000000000002</v>
      </c>
      <c r="L27" s="279">
        <v>0.51200000000000001</v>
      </c>
      <c r="M27" s="279">
        <v>0.48899999999999999</v>
      </c>
      <c r="N27" s="279">
        <v>0.42199999999999999</v>
      </c>
      <c r="O27" s="279">
        <v>0.47599999999999998</v>
      </c>
      <c r="P27" s="279">
        <v>0.44900000000000001</v>
      </c>
      <c r="Q27" s="279">
        <v>0.47399999999999998</v>
      </c>
      <c r="R27" s="279">
        <v>0.435</v>
      </c>
      <c r="S27" s="279">
        <v>0.47399999999999998</v>
      </c>
      <c r="T27" s="279">
        <v>0.44900000000000001</v>
      </c>
      <c r="U27" s="279">
        <v>0.48</v>
      </c>
      <c r="V27" s="279">
        <v>0.45900000000000002</v>
      </c>
      <c r="W27" s="279">
        <v>0.44</v>
      </c>
      <c r="X27" s="279">
        <v>0.55000000000000004</v>
      </c>
      <c r="Y27" s="279">
        <v>0.504</v>
      </c>
      <c r="Z27" s="279">
        <v>0.42</v>
      </c>
      <c r="AA27" s="279">
        <v>0.44700000000000001</v>
      </c>
      <c r="AB27" s="279">
        <v>0.45</v>
      </c>
      <c r="AC27" s="279">
        <v>0.433</v>
      </c>
      <c r="AD27" s="279">
        <v>0.51200000000000001</v>
      </c>
      <c r="AE27" s="279">
        <v>0.496</v>
      </c>
      <c r="AF27" s="279">
        <v>0.51800000000000002</v>
      </c>
      <c r="AG27" s="279">
        <v>0.46899999999999997</v>
      </c>
    </row>
    <row r="28" spans="2:33" s="263" customFormat="1" x14ac:dyDescent="0.2">
      <c r="B28" s="262">
        <v>0.45833333333333331</v>
      </c>
      <c r="C28" s="279">
        <v>0.47599999999999998</v>
      </c>
      <c r="D28" s="279">
        <v>0.498</v>
      </c>
      <c r="E28" s="279">
        <v>0.46500000000000002</v>
      </c>
      <c r="F28" s="279">
        <v>0.497</v>
      </c>
      <c r="G28" s="279">
        <v>0.44400000000000001</v>
      </c>
      <c r="H28" s="279">
        <v>0.38600000000000001</v>
      </c>
      <c r="I28" s="279">
        <v>0.495</v>
      </c>
      <c r="J28" s="279">
        <v>0.47699999999999998</v>
      </c>
      <c r="K28" s="279">
        <v>0.34899999999999998</v>
      </c>
      <c r="L28" s="279">
        <v>0.53400000000000003</v>
      </c>
      <c r="M28" s="279">
        <v>0.51900000000000002</v>
      </c>
      <c r="N28" s="279">
        <v>0.44600000000000001</v>
      </c>
      <c r="O28" s="279">
        <v>0.54600000000000004</v>
      </c>
      <c r="P28" s="279">
        <v>0.496</v>
      </c>
      <c r="Q28" s="279">
        <v>0.498</v>
      </c>
      <c r="R28" s="279">
        <v>0.49399999999999999</v>
      </c>
      <c r="S28" s="279">
        <v>0.48099999999999998</v>
      </c>
      <c r="T28" s="279">
        <v>0.51100000000000001</v>
      </c>
      <c r="U28" s="279">
        <v>0.496</v>
      </c>
      <c r="V28" s="279">
        <v>0.53600000000000003</v>
      </c>
      <c r="W28" s="279">
        <v>0.48299999999999998</v>
      </c>
      <c r="X28" s="279">
        <v>0.57299999999999995</v>
      </c>
      <c r="Y28" s="279">
        <v>0.53300000000000003</v>
      </c>
      <c r="Z28" s="279">
        <v>0.42199999999999999</v>
      </c>
      <c r="AA28" s="279">
        <v>0.51</v>
      </c>
      <c r="AB28" s="279">
        <v>0.49299999999999999</v>
      </c>
      <c r="AC28" s="279">
        <v>0.46800000000000003</v>
      </c>
      <c r="AD28" s="279">
        <v>0.55300000000000005</v>
      </c>
      <c r="AE28" s="279">
        <v>0.51300000000000001</v>
      </c>
      <c r="AF28" s="279">
        <v>0.53600000000000003</v>
      </c>
      <c r="AG28" s="279">
        <v>0.48799999999999999</v>
      </c>
    </row>
    <row r="29" spans="2:33" s="263" customFormat="1" x14ac:dyDescent="0.2">
      <c r="B29" s="262">
        <v>0.5</v>
      </c>
      <c r="C29" s="279">
        <v>0.48899999999999999</v>
      </c>
      <c r="D29" s="279">
        <v>0.495</v>
      </c>
      <c r="E29" s="279">
        <v>0.48</v>
      </c>
      <c r="F29" s="279">
        <v>0.503</v>
      </c>
      <c r="G29" s="279">
        <v>0.43</v>
      </c>
      <c r="H29" s="279">
        <v>0.38100000000000001</v>
      </c>
      <c r="I29" s="279">
        <v>0.502</v>
      </c>
      <c r="J29" s="279">
        <v>0.48299999999999998</v>
      </c>
      <c r="K29" s="279">
        <v>0.38200000000000001</v>
      </c>
      <c r="L29" s="279">
        <v>0.54900000000000004</v>
      </c>
      <c r="M29" s="279">
        <v>0.51800000000000002</v>
      </c>
      <c r="N29" s="279">
        <v>0.47699999999999998</v>
      </c>
      <c r="O29" s="279">
        <v>0.55500000000000005</v>
      </c>
      <c r="P29" s="279">
        <v>0.51300000000000001</v>
      </c>
      <c r="Q29" s="279">
        <v>0.5</v>
      </c>
      <c r="R29" s="279">
        <v>0.50600000000000001</v>
      </c>
      <c r="S29" s="279">
        <v>0.502</v>
      </c>
      <c r="T29" s="279">
        <v>0.53900000000000003</v>
      </c>
      <c r="U29" s="279">
        <v>0.48899999999999999</v>
      </c>
      <c r="V29" s="279">
        <v>0.55600000000000005</v>
      </c>
      <c r="W29" s="279">
        <v>0.52900000000000003</v>
      </c>
      <c r="X29" s="279">
        <v>0.56200000000000006</v>
      </c>
      <c r="Y29" s="279">
        <v>0.54700000000000004</v>
      </c>
      <c r="Z29" s="279">
        <v>0.42199999999999999</v>
      </c>
      <c r="AA29" s="279">
        <v>0.499</v>
      </c>
      <c r="AB29" s="279">
        <v>0.496</v>
      </c>
      <c r="AC29" s="279" t="s">
        <v>349</v>
      </c>
      <c r="AD29" s="279">
        <v>0.53</v>
      </c>
      <c r="AE29" s="279">
        <v>0.51600000000000001</v>
      </c>
      <c r="AF29" s="279">
        <v>0.51200000000000001</v>
      </c>
      <c r="AG29" s="279">
        <v>0.49399999999999999</v>
      </c>
    </row>
    <row r="30" spans="2:33" s="263" customFormat="1" x14ac:dyDescent="0.2">
      <c r="B30" s="262">
        <v>0.54166666666666663</v>
      </c>
      <c r="C30" s="279">
        <v>0.503</v>
      </c>
      <c r="D30" s="279">
        <v>0.499</v>
      </c>
      <c r="E30" s="279">
        <v>0.497</v>
      </c>
      <c r="F30" s="279">
        <v>0.50700000000000001</v>
      </c>
      <c r="G30" s="279">
        <v>0.39900000000000002</v>
      </c>
      <c r="H30" s="279">
        <v>0.35599999999999998</v>
      </c>
      <c r="I30" s="279">
        <v>0.51100000000000001</v>
      </c>
      <c r="J30" s="279">
        <v>0.49199999999999999</v>
      </c>
      <c r="K30" s="279">
        <v>0.35099999999999998</v>
      </c>
      <c r="L30" s="279">
        <v>0.56899999999999995</v>
      </c>
      <c r="M30" s="279">
        <v>0.52200000000000002</v>
      </c>
      <c r="N30" s="279">
        <v>0.501</v>
      </c>
      <c r="O30" s="279">
        <v>0.53</v>
      </c>
      <c r="P30" s="279">
        <v>0.52800000000000002</v>
      </c>
      <c r="Q30" s="279">
        <v>0.504</v>
      </c>
      <c r="R30" s="279">
        <v>0.51400000000000001</v>
      </c>
      <c r="S30" s="279">
        <v>0.51700000000000002</v>
      </c>
      <c r="T30" s="279">
        <v>0.55800000000000005</v>
      </c>
      <c r="U30" s="279">
        <v>0.47399999999999998</v>
      </c>
      <c r="V30" s="279">
        <v>0.56299999999999994</v>
      </c>
      <c r="W30" s="279">
        <v>0.54500000000000004</v>
      </c>
      <c r="X30" s="279">
        <v>0.59799999999999998</v>
      </c>
      <c r="Y30" s="279">
        <v>0.55800000000000005</v>
      </c>
      <c r="Z30" s="279">
        <v>0.44400000000000001</v>
      </c>
      <c r="AA30" s="279">
        <v>0.45500000000000002</v>
      </c>
      <c r="AB30" s="279">
        <v>0.45800000000000002</v>
      </c>
      <c r="AC30" s="279">
        <v>0.64200000000000002</v>
      </c>
      <c r="AD30" s="279">
        <v>0.54500000000000004</v>
      </c>
      <c r="AE30" s="279">
        <v>0.54</v>
      </c>
      <c r="AF30" s="279">
        <v>0.52500000000000002</v>
      </c>
      <c r="AG30" s="279">
        <v>0.50800000000000001</v>
      </c>
    </row>
    <row r="31" spans="2:33" s="263" customFormat="1" x14ac:dyDescent="0.2">
      <c r="B31" s="262">
        <v>0.58333333333333337</v>
      </c>
      <c r="C31" s="279">
        <v>0.498</v>
      </c>
      <c r="D31" s="279">
        <v>0.51400000000000001</v>
      </c>
      <c r="E31" s="279">
        <v>0.50600000000000001</v>
      </c>
      <c r="F31" s="279">
        <v>0.53400000000000003</v>
      </c>
      <c r="G31" s="279">
        <v>0.36899999999999999</v>
      </c>
      <c r="H31" s="279">
        <v>0.36399999999999999</v>
      </c>
      <c r="I31" s="279">
        <v>0.47199999999999998</v>
      </c>
      <c r="J31" s="279">
        <v>0.499</v>
      </c>
      <c r="K31" s="279">
        <v>0.33600000000000002</v>
      </c>
      <c r="L31" s="279">
        <v>0.55800000000000005</v>
      </c>
      <c r="M31" s="279">
        <v>0.52800000000000002</v>
      </c>
      <c r="N31" s="279">
        <v>0.47299999999999998</v>
      </c>
      <c r="O31" s="279">
        <v>0.46200000000000002</v>
      </c>
      <c r="P31" s="279">
        <v>0.53300000000000003</v>
      </c>
      <c r="Q31" s="279">
        <v>0.503</v>
      </c>
      <c r="R31" s="279">
        <v>0.50600000000000001</v>
      </c>
      <c r="S31" s="279">
        <v>0.48799999999999999</v>
      </c>
      <c r="T31" s="279">
        <v>0.57799999999999996</v>
      </c>
      <c r="U31" s="279">
        <v>0.42799999999999999</v>
      </c>
      <c r="V31" s="279">
        <v>0.58399999999999996</v>
      </c>
      <c r="W31" s="279">
        <v>0.49199999999999999</v>
      </c>
      <c r="X31" s="279">
        <v>0.54600000000000004</v>
      </c>
      <c r="Y31" s="279">
        <v>0.55100000000000005</v>
      </c>
      <c r="Z31" s="279">
        <v>0.45400000000000001</v>
      </c>
      <c r="AA31" s="279">
        <v>0.38600000000000001</v>
      </c>
      <c r="AB31" s="279">
        <v>0.44900000000000001</v>
      </c>
      <c r="AC31" s="279">
        <v>0.61</v>
      </c>
      <c r="AD31" s="279">
        <v>0.57099999999999995</v>
      </c>
      <c r="AE31" s="279">
        <v>0.621</v>
      </c>
      <c r="AF31" s="279">
        <v>0.53100000000000003</v>
      </c>
      <c r="AG31" s="279">
        <v>0.51600000000000001</v>
      </c>
    </row>
    <row r="32" spans="2:33" s="263" customFormat="1" x14ac:dyDescent="0.2">
      <c r="B32" s="262">
        <v>0.625</v>
      </c>
      <c r="C32" s="279">
        <v>0.47499999999999998</v>
      </c>
      <c r="D32" s="279">
        <v>0.51100000000000001</v>
      </c>
      <c r="E32" s="279">
        <v>0.48899999999999999</v>
      </c>
      <c r="F32" s="279">
        <v>0.498</v>
      </c>
      <c r="G32" s="279">
        <v>0.34599999999999997</v>
      </c>
      <c r="H32" s="279">
        <v>0.41199999999999998</v>
      </c>
      <c r="I32" s="279">
        <v>0.41499999999999998</v>
      </c>
      <c r="J32" s="279">
        <v>0.48</v>
      </c>
      <c r="K32" s="279">
        <v>0.39400000000000002</v>
      </c>
      <c r="L32" s="279">
        <v>0.51300000000000001</v>
      </c>
      <c r="M32" s="279">
        <v>0.51200000000000001</v>
      </c>
      <c r="N32" s="279">
        <v>0.44800000000000001</v>
      </c>
      <c r="O32" s="279">
        <v>0.42099999999999999</v>
      </c>
      <c r="P32" s="279">
        <v>0.51200000000000001</v>
      </c>
      <c r="Q32" s="279">
        <v>0.47099999999999997</v>
      </c>
      <c r="R32" s="279">
        <v>0.502</v>
      </c>
      <c r="S32" s="279">
        <v>0.47699999999999998</v>
      </c>
      <c r="T32" s="279">
        <v>0.48799999999999999</v>
      </c>
      <c r="U32" s="279">
        <v>0.38500000000000001</v>
      </c>
      <c r="V32" s="279">
        <v>0.65300000000000002</v>
      </c>
      <c r="W32" s="279">
        <v>0.47599999999999998</v>
      </c>
      <c r="X32" s="279">
        <v>0.55400000000000005</v>
      </c>
      <c r="Y32" s="279">
        <v>0.53600000000000003</v>
      </c>
      <c r="Z32" s="279">
        <v>0.46600000000000003</v>
      </c>
      <c r="AA32" s="279">
        <v>0.34699999999999998</v>
      </c>
      <c r="AB32" s="279">
        <v>0.41199999999999998</v>
      </c>
      <c r="AC32" s="279">
        <v>0.54200000000000004</v>
      </c>
      <c r="AD32" s="279">
        <v>0.49299999999999999</v>
      </c>
      <c r="AE32" s="279">
        <v>0.60699999999999998</v>
      </c>
      <c r="AF32" s="279">
        <v>0.51800000000000002</v>
      </c>
      <c r="AG32" s="279">
        <v>0.51500000000000001</v>
      </c>
    </row>
    <row r="33" spans="2:36" s="263" customFormat="1" x14ac:dyDescent="0.2">
      <c r="B33" s="262">
        <v>0.66666666666666663</v>
      </c>
      <c r="C33" s="279">
        <v>0.436</v>
      </c>
      <c r="D33" s="279">
        <v>0.49</v>
      </c>
      <c r="E33" s="279">
        <v>0.44700000000000001</v>
      </c>
      <c r="F33" s="279">
        <v>0.433</v>
      </c>
      <c r="G33" s="279">
        <v>0.33100000000000002</v>
      </c>
      <c r="H33" s="279">
        <v>0.38500000000000001</v>
      </c>
      <c r="I33" s="279">
        <v>0.38</v>
      </c>
      <c r="J33" s="279">
        <v>0.39800000000000002</v>
      </c>
      <c r="K33" s="279">
        <v>0.36599999999999999</v>
      </c>
      <c r="L33" s="279">
        <v>0.47199999999999998</v>
      </c>
      <c r="M33" s="279">
        <v>0.46200000000000002</v>
      </c>
      <c r="N33" s="279">
        <v>0.375</v>
      </c>
      <c r="O33" s="279">
        <v>0.375</v>
      </c>
      <c r="P33" s="279">
        <v>0.47699999999999998</v>
      </c>
      <c r="Q33" s="279">
        <v>0.435</v>
      </c>
      <c r="R33" s="279">
        <v>0.45500000000000002</v>
      </c>
      <c r="S33" s="279">
        <v>0.45</v>
      </c>
      <c r="T33" s="279">
        <v>0.4</v>
      </c>
      <c r="U33" s="279">
        <v>0.34699999999999998</v>
      </c>
      <c r="V33" s="279">
        <v>0.60699999999999998</v>
      </c>
      <c r="W33" s="279">
        <v>0.42</v>
      </c>
      <c r="X33" s="279">
        <v>0.499</v>
      </c>
      <c r="Y33" s="279">
        <v>0.5</v>
      </c>
      <c r="Z33" s="279">
        <v>0.44400000000000001</v>
      </c>
      <c r="AA33" s="279">
        <v>0.33</v>
      </c>
      <c r="AB33" s="279">
        <v>0.39600000000000002</v>
      </c>
      <c r="AC33" s="279">
        <v>0.45700000000000002</v>
      </c>
      <c r="AD33" s="279">
        <v>0.41799999999999998</v>
      </c>
      <c r="AE33" s="279">
        <v>0.51800000000000002</v>
      </c>
      <c r="AF33" s="279">
        <v>0.48399999999999999</v>
      </c>
      <c r="AG33" s="279">
        <v>0.48399999999999999</v>
      </c>
    </row>
    <row r="34" spans="2:36" s="263" customFormat="1" x14ac:dyDescent="0.2">
      <c r="B34" s="262">
        <v>0.70833333333333337</v>
      </c>
      <c r="C34" s="279">
        <v>0.378</v>
      </c>
      <c r="D34" s="279">
        <v>0.436</v>
      </c>
      <c r="E34" s="279">
        <v>0.379</v>
      </c>
      <c r="F34" s="279">
        <v>0.38</v>
      </c>
      <c r="G34" s="279">
        <v>0.31</v>
      </c>
      <c r="H34" s="279">
        <v>0.33500000000000002</v>
      </c>
      <c r="I34" s="279">
        <v>0.33600000000000002</v>
      </c>
      <c r="J34" s="279">
        <v>0.33700000000000002</v>
      </c>
      <c r="K34" s="279">
        <v>0.31900000000000001</v>
      </c>
      <c r="L34" s="279">
        <v>0.40100000000000002</v>
      </c>
      <c r="M34" s="279">
        <v>0.40200000000000002</v>
      </c>
      <c r="N34" s="279">
        <v>0.33800000000000002</v>
      </c>
      <c r="O34" s="279">
        <v>0.34599999999999997</v>
      </c>
      <c r="P34" s="279">
        <v>0.41699999999999998</v>
      </c>
      <c r="Q34" s="279">
        <v>0.39200000000000002</v>
      </c>
      <c r="R34" s="279">
        <v>0.38100000000000001</v>
      </c>
      <c r="S34" s="279">
        <v>0.38300000000000001</v>
      </c>
      <c r="T34" s="279">
        <v>0.34799999999999998</v>
      </c>
      <c r="U34" s="279">
        <v>0.32</v>
      </c>
      <c r="V34" s="279">
        <v>0.47299999999999998</v>
      </c>
      <c r="W34" s="279">
        <v>0.372</v>
      </c>
      <c r="X34" s="279">
        <v>0.39700000000000002</v>
      </c>
      <c r="Y34" s="279">
        <v>0.45100000000000001</v>
      </c>
      <c r="Z34" s="279">
        <v>0.38400000000000001</v>
      </c>
      <c r="AA34" s="279">
        <v>0.32900000000000001</v>
      </c>
      <c r="AB34" s="279">
        <v>0.36599999999999999</v>
      </c>
      <c r="AC34" s="279">
        <v>0.40100000000000002</v>
      </c>
      <c r="AD34" s="279">
        <v>0.378</v>
      </c>
      <c r="AE34" s="279">
        <v>0.44800000000000001</v>
      </c>
      <c r="AF34" s="279">
        <v>0.432</v>
      </c>
      <c r="AG34" s="279">
        <v>0.42799999999999999</v>
      </c>
    </row>
    <row r="35" spans="2:36" s="263" customFormat="1" x14ac:dyDescent="0.2">
      <c r="B35" s="262">
        <v>0.75</v>
      </c>
      <c r="C35" s="279">
        <v>0.3</v>
      </c>
      <c r="D35" s="279">
        <v>0.33400000000000002</v>
      </c>
      <c r="E35" s="279">
        <v>0.30599999999999999</v>
      </c>
      <c r="F35" s="279">
        <v>0.32200000000000001</v>
      </c>
      <c r="G35" s="279">
        <v>0.29799999999999999</v>
      </c>
      <c r="H35" s="279">
        <v>0.29899999999999999</v>
      </c>
      <c r="I35" s="279">
        <v>0.315</v>
      </c>
      <c r="J35" s="279">
        <v>0.307</v>
      </c>
      <c r="K35" s="279">
        <v>0.29399999999999998</v>
      </c>
      <c r="L35" s="279">
        <v>0.33100000000000002</v>
      </c>
      <c r="M35" s="279">
        <v>0.32600000000000001</v>
      </c>
      <c r="N35" s="279">
        <v>0.308</v>
      </c>
      <c r="O35" s="279">
        <v>0.32100000000000001</v>
      </c>
      <c r="P35" s="279">
        <v>0.33800000000000002</v>
      </c>
      <c r="Q35" s="279">
        <v>0.32100000000000001</v>
      </c>
      <c r="R35" s="279">
        <v>0.32100000000000001</v>
      </c>
      <c r="S35" s="279">
        <v>0.313</v>
      </c>
      <c r="T35" s="279">
        <v>0.32</v>
      </c>
      <c r="U35" s="279">
        <v>0.309</v>
      </c>
      <c r="V35" s="279">
        <v>0.36</v>
      </c>
      <c r="W35" s="279">
        <v>0.33300000000000002</v>
      </c>
      <c r="X35" s="279">
        <v>0.34200000000000003</v>
      </c>
      <c r="Y35" s="279">
        <v>0.37</v>
      </c>
      <c r="Z35" s="279">
        <v>0.34300000000000003</v>
      </c>
      <c r="AA35" s="279">
        <v>0.32700000000000001</v>
      </c>
      <c r="AB35" s="279">
        <v>0.35099999999999998</v>
      </c>
      <c r="AC35" s="279">
        <v>0.36499999999999999</v>
      </c>
      <c r="AD35" s="279">
        <v>0.35799999999999998</v>
      </c>
      <c r="AE35" s="279">
        <v>0.375</v>
      </c>
      <c r="AF35" s="279">
        <v>0.36099999999999999</v>
      </c>
      <c r="AG35" s="279">
        <v>0.35399999999999998</v>
      </c>
      <c r="AJ35"/>
    </row>
    <row r="36" spans="2:36" s="263" customFormat="1" x14ac:dyDescent="0.2">
      <c r="B36" s="262">
        <v>0.79166666666666663</v>
      </c>
      <c r="C36" s="279">
        <v>0.26600000000000001</v>
      </c>
      <c r="D36" s="279">
        <v>0.27500000000000002</v>
      </c>
      <c r="E36" s="279">
        <v>0.26900000000000002</v>
      </c>
      <c r="F36" s="279">
        <v>0.30099999999999999</v>
      </c>
      <c r="G36" s="279">
        <v>0.29099999999999998</v>
      </c>
      <c r="H36" s="279">
        <v>0.28399999999999997</v>
      </c>
      <c r="I36" s="279">
        <v>0.29499999999999998</v>
      </c>
      <c r="J36" s="279">
        <v>0.29599999999999999</v>
      </c>
      <c r="K36" s="279">
        <v>0.28599999999999998</v>
      </c>
      <c r="L36" s="279">
        <v>0.29799999999999999</v>
      </c>
      <c r="M36" s="279">
        <v>0.29199999999999998</v>
      </c>
      <c r="N36" s="279">
        <v>0.29399999999999998</v>
      </c>
      <c r="O36" s="279">
        <v>0.30599999999999999</v>
      </c>
      <c r="P36" s="279">
        <v>0.29399999999999998</v>
      </c>
      <c r="Q36" s="279">
        <v>0.28599999999999998</v>
      </c>
      <c r="R36" s="279">
        <v>0.29599999999999999</v>
      </c>
      <c r="S36" s="279">
        <v>0.29499999999999998</v>
      </c>
      <c r="T36" s="279">
        <v>0.30299999999999999</v>
      </c>
      <c r="U36" s="279">
        <v>0.29899999999999999</v>
      </c>
      <c r="V36" s="279">
        <v>0.32400000000000001</v>
      </c>
      <c r="W36" s="279">
        <v>0.30299999999999999</v>
      </c>
      <c r="X36" s="279">
        <v>0.315</v>
      </c>
      <c r="Y36" s="279">
        <v>0.32900000000000001</v>
      </c>
      <c r="Z36" s="279">
        <v>0.33</v>
      </c>
      <c r="AA36" s="279">
        <v>0.32200000000000001</v>
      </c>
      <c r="AB36" s="279">
        <v>0.34300000000000003</v>
      </c>
      <c r="AC36" s="279">
        <v>0.34499999999999997</v>
      </c>
      <c r="AD36" s="279">
        <v>0.34300000000000003</v>
      </c>
      <c r="AE36" s="279">
        <v>0.33900000000000002</v>
      </c>
      <c r="AF36" s="279">
        <v>0.30599999999999999</v>
      </c>
      <c r="AG36" s="279">
        <v>0.30399999999999999</v>
      </c>
      <c r="AJ36"/>
    </row>
    <row r="37" spans="2:36" s="263" customFormat="1" x14ac:dyDescent="0.2">
      <c r="B37" s="262">
        <v>0.83333333333333337</v>
      </c>
      <c r="C37" s="279">
        <v>0.26900000000000002</v>
      </c>
      <c r="D37" s="279">
        <v>0.254</v>
      </c>
      <c r="E37" s="279">
        <v>0.26200000000000001</v>
      </c>
      <c r="F37" s="279">
        <v>0.29199999999999998</v>
      </c>
      <c r="G37" s="279">
        <v>0.28799999999999998</v>
      </c>
      <c r="H37" s="279">
        <v>0.27900000000000003</v>
      </c>
      <c r="I37" s="279">
        <v>0.29099999999999998</v>
      </c>
      <c r="J37" s="279">
        <v>0.28399999999999997</v>
      </c>
      <c r="K37" s="279">
        <v>0.28299999999999997</v>
      </c>
      <c r="L37" s="279">
        <v>0.27900000000000003</v>
      </c>
      <c r="M37" s="279">
        <v>0.27900000000000003</v>
      </c>
      <c r="N37" s="279">
        <v>0.28299999999999997</v>
      </c>
      <c r="O37" s="279">
        <v>0.29299999999999998</v>
      </c>
      <c r="P37" s="279">
        <v>0.27400000000000002</v>
      </c>
      <c r="Q37" s="279">
        <v>0.28499999999999998</v>
      </c>
      <c r="R37" s="279">
        <v>0.28799999999999998</v>
      </c>
      <c r="S37" s="279">
        <v>0.28999999999999998</v>
      </c>
      <c r="T37" s="279">
        <v>0.28999999999999998</v>
      </c>
      <c r="U37" s="279">
        <v>0.29799999999999999</v>
      </c>
      <c r="V37" s="279">
        <v>0.30199999999999999</v>
      </c>
      <c r="W37" s="279">
        <v>0.29899999999999999</v>
      </c>
      <c r="X37" s="279">
        <v>0.30599999999999999</v>
      </c>
      <c r="Y37" s="279">
        <v>0.32700000000000001</v>
      </c>
      <c r="Z37" s="279">
        <v>0.32400000000000001</v>
      </c>
      <c r="AA37" s="279">
        <v>0.32100000000000001</v>
      </c>
      <c r="AB37" s="279">
        <v>0.33800000000000002</v>
      </c>
      <c r="AC37" s="279">
        <v>0.33500000000000002</v>
      </c>
      <c r="AD37" s="279">
        <v>0.33300000000000002</v>
      </c>
      <c r="AE37" s="279">
        <v>0.32400000000000001</v>
      </c>
      <c r="AF37" s="279">
        <v>0.28999999999999998</v>
      </c>
      <c r="AG37" s="279">
        <v>0.28999999999999998</v>
      </c>
      <c r="AJ37"/>
    </row>
    <row r="38" spans="2:36" s="263" customFormat="1" x14ac:dyDescent="0.2">
      <c r="B38" s="262">
        <v>0.875</v>
      </c>
      <c r="C38" s="279">
        <v>0.26600000000000001</v>
      </c>
      <c r="D38" s="279">
        <v>0.255</v>
      </c>
      <c r="E38" s="279">
        <v>0.25900000000000001</v>
      </c>
      <c r="F38" s="279">
        <v>0.29199999999999998</v>
      </c>
      <c r="G38" s="279">
        <v>0.28799999999999998</v>
      </c>
      <c r="H38" s="279">
        <v>0.28000000000000003</v>
      </c>
      <c r="I38" s="279">
        <v>0.28999999999999998</v>
      </c>
      <c r="J38" s="279">
        <v>0.27600000000000002</v>
      </c>
      <c r="K38" s="279">
        <v>0.27800000000000002</v>
      </c>
      <c r="L38" s="279">
        <v>0.27100000000000002</v>
      </c>
      <c r="M38" s="279">
        <v>0.27700000000000002</v>
      </c>
      <c r="N38" s="279">
        <v>0.28100000000000003</v>
      </c>
      <c r="O38" s="279">
        <v>0.28100000000000003</v>
      </c>
      <c r="P38" s="279">
        <v>0.27</v>
      </c>
      <c r="Q38" s="279">
        <v>0.28899999999999998</v>
      </c>
      <c r="R38" s="279">
        <v>0.28699999999999998</v>
      </c>
      <c r="S38" s="279">
        <v>0.28599999999999998</v>
      </c>
      <c r="T38" s="279">
        <v>0.28899999999999998</v>
      </c>
      <c r="U38" s="279">
        <v>0.29799999999999999</v>
      </c>
      <c r="V38" s="279">
        <v>0.3</v>
      </c>
      <c r="W38" s="279">
        <v>0.30099999999999999</v>
      </c>
      <c r="X38" s="279">
        <v>0.30099999999999999</v>
      </c>
      <c r="Y38" s="279">
        <v>0.31</v>
      </c>
      <c r="Z38" s="279">
        <v>0.32</v>
      </c>
      <c r="AA38" s="279">
        <v>0.316</v>
      </c>
      <c r="AB38" s="279">
        <v>0.32400000000000001</v>
      </c>
      <c r="AC38" s="279">
        <v>0.33100000000000002</v>
      </c>
      <c r="AD38" s="279">
        <v>0.32400000000000001</v>
      </c>
      <c r="AE38" s="279">
        <v>0.32</v>
      </c>
      <c r="AF38" s="279">
        <v>0.27900000000000003</v>
      </c>
      <c r="AG38" s="279">
        <v>0.28199999999999997</v>
      </c>
      <c r="AJ38"/>
    </row>
    <row r="39" spans="2:36" s="263" customFormat="1" x14ac:dyDescent="0.2">
      <c r="B39" s="262">
        <v>0.91666666666666663</v>
      </c>
      <c r="C39" s="279">
        <v>0.255</v>
      </c>
      <c r="D39" s="279">
        <v>0.252</v>
      </c>
      <c r="E39" s="279">
        <v>0.26</v>
      </c>
      <c r="F39" s="279">
        <v>0.28599999999999998</v>
      </c>
      <c r="G39" s="279">
        <v>0.28499999999999998</v>
      </c>
      <c r="H39" s="279">
        <v>0.27300000000000002</v>
      </c>
      <c r="I39" s="279">
        <v>0.28399999999999997</v>
      </c>
      <c r="J39" s="279">
        <v>0.27800000000000002</v>
      </c>
      <c r="K39" s="279">
        <v>0.27900000000000003</v>
      </c>
      <c r="L39" s="279">
        <v>0.26800000000000002</v>
      </c>
      <c r="M39" s="279">
        <v>0.28100000000000003</v>
      </c>
      <c r="N39" s="279">
        <v>0.28399999999999997</v>
      </c>
      <c r="O39" s="279">
        <v>0.27900000000000003</v>
      </c>
      <c r="P39" s="279">
        <v>0.28000000000000003</v>
      </c>
      <c r="Q39" s="279">
        <v>0.28899999999999998</v>
      </c>
      <c r="R39" s="279">
        <v>0.28599999999999998</v>
      </c>
      <c r="S39" s="279">
        <v>0.28699999999999998</v>
      </c>
      <c r="T39" s="279">
        <v>0.28699999999999998</v>
      </c>
      <c r="U39" s="279">
        <v>0.28399999999999997</v>
      </c>
      <c r="V39" s="279">
        <v>0.30199999999999999</v>
      </c>
      <c r="W39" s="279">
        <v>0.29799999999999999</v>
      </c>
      <c r="X39" s="279">
        <v>0.29599999999999999</v>
      </c>
      <c r="Y39" s="279">
        <v>0.3</v>
      </c>
      <c r="Z39" s="279">
        <v>0.314</v>
      </c>
      <c r="AA39" s="279">
        <v>0.314</v>
      </c>
      <c r="AB39" s="279">
        <v>0.318</v>
      </c>
      <c r="AC39" s="279">
        <v>0.32</v>
      </c>
      <c r="AD39" s="279">
        <v>0.32100000000000001</v>
      </c>
      <c r="AE39" s="279">
        <v>0.318</v>
      </c>
      <c r="AF39" s="279">
        <v>0.27100000000000002</v>
      </c>
      <c r="AG39" s="279">
        <v>0.27900000000000003</v>
      </c>
    </row>
    <row r="40" spans="2:36" s="263" customFormat="1" x14ac:dyDescent="0.2">
      <c r="B40" s="262">
        <v>0.95833333333333337</v>
      </c>
      <c r="C40" s="279">
        <v>0.247</v>
      </c>
      <c r="D40" s="279">
        <v>0.246</v>
      </c>
      <c r="E40" s="279">
        <v>0.26800000000000002</v>
      </c>
      <c r="F40" s="279">
        <v>0.28299999999999997</v>
      </c>
      <c r="G40" s="279">
        <v>0.28199999999999997</v>
      </c>
      <c r="H40" s="279">
        <v>0.27200000000000002</v>
      </c>
      <c r="I40" s="279">
        <v>0.28000000000000003</v>
      </c>
      <c r="J40" s="279">
        <v>0.27700000000000002</v>
      </c>
      <c r="K40" s="279">
        <v>0.27600000000000002</v>
      </c>
      <c r="L40" s="279">
        <v>0.26</v>
      </c>
      <c r="M40" s="279">
        <v>0.28199999999999997</v>
      </c>
      <c r="N40" s="279">
        <v>0.28199999999999997</v>
      </c>
      <c r="O40" s="279">
        <v>0.28000000000000003</v>
      </c>
      <c r="P40" s="279">
        <v>0.28399999999999997</v>
      </c>
      <c r="Q40" s="279">
        <v>0.28599999999999998</v>
      </c>
      <c r="R40" s="279">
        <v>0.28699999999999998</v>
      </c>
      <c r="S40" s="279">
        <v>0.28799999999999998</v>
      </c>
      <c r="T40" s="279">
        <v>0.28199999999999997</v>
      </c>
      <c r="U40" s="279">
        <v>0.28499999999999998</v>
      </c>
      <c r="V40" s="279">
        <v>0.29799999999999999</v>
      </c>
      <c r="W40" s="279">
        <v>0.29099999999999998</v>
      </c>
      <c r="X40" s="279">
        <v>0.28299999999999997</v>
      </c>
      <c r="Y40" s="279">
        <v>0.29299999999999998</v>
      </c>
      <c r="Z40" s="279">
        <v>0.309</v>
      </c>
      <c r="AA40" s="279">
        <v>0.312</v>
      </c>
      <c r="AB40" s="279">
        <v>0.31900000000000001</v>
      </c>
      <c r="AC40" s="279">
        <v>0.30599999999999999</v>
      </c>
      <c r="AD40" s="279">
        <v>0.317</v>
      </c>
      <c r="AE40" s="279">
        <v>0.317</v>
      </c>
      <c r="AF40" s="279">
        <v>0.26100000000000001</v>
      </c>
      <c r="AG40" s="279">
        <v>0.26600000000000001</v>
      </c>
    </row>
    <row r="41" spans="2:36" s="264" customFormat="1" ht="33" customHeight="1" x14ac:dyDescent="0.2">
      <c r="B41" s="260" t="s">
        <v>350</v>
      </c>
      <c r="C41" s="279">
        <v>0.34200000000000003</v>
      </c>
      <c r="D41" s="279">
        <v>0.34799999999999998</v>
      </c>
      <c r="E41" s="279">
        <v>0.34100000000000003</v>
      </c>
      <c r="F41" s="279">
        <v>0.35899999999999999</v>
      </c>
      <c r="G41" s="279">
        <v>0.32300000000000001</v>
      </c>
      <c r="H41" s="279">
        <v>0.314</v>
      </c>
      <c r="I41" s="279">
        <v>0.34699999999999998</v>
      </c>
      <c r="J41" s="279">
        <v>0.35</v>
      </c>
      <c r="K41" s="279">
        <v>0.30599999999999999</v>
      </c>
      <c r="L41" s="279">
        <v>0.36699999999999999</v>
      </c>
      <c r="M41" s="279">
        <v>0.36199999999999999</v>
      </c>
      <c r="N41" s="279">
        <v>0.34200000000000003</v>
      </c>
      <c r="O41" s="279">
        <v>0.35199999999999998</v>
      </c>
      <c r="P41" s="279">
        <v>0.35699999999999998</v>
      </c>
      <c r="Q41" s="279">
        <v>0.36199999999999999</v>
      </c>
      <c r="R41" s="279">
        <v>0.35399999999999998</v>
      </c>
      <c r="S41" s="279">
        <v>0.35499999999999998</v>
      </c>
      <c r="T41" s="279">
        <v>0.35899999999999999</v>
      </c>
      <c r="U41" s="279">
        <v>0.34399999999999997</v>
      </c>
      <c r="V41" s="279">
        <v>0.39300000000000002</v>
      </c>
      <c r="W41" s="279">
        <v>0.36299999999999999</v>
      </c>
      <c r="X41" s="279">
        <v>0.38800000000000001</v>
      </c>
      <c r="Y41" s="279">
        <v>0.38300000000000001</v>
      </c>
      <c r="Z41" s="279">
        <v>0.35499999999999998</v>
      </c>
      <c r="AA41" s="279">
        <v>0.35399999999999998</v>
      </c>
      <c r="AB41" s="279">
        <v>0.36799999999999999</v>
      </c>
      <c r="AC41" s="279">
        <v>0.38700000000000001</v>
      </c>
      <c r="AD41" s="279">
        <v>0.38900000000000001</v>
      </c>
      <c r="AE41" s="279">
        <v>0.4</v>
      </c>
      <c r="AF41" s="279">
        <v>0.38400000000000001</v>
      </c>
      <c r="AG41" s="279">
        <v>0.35699999999999998</v>
      </c>
    </row>
    <row r="42" spans="2:36" s="264" customFormat="1" ht="27" customHeight="1" x14ac:dyDescent="0.2">
      <c r="B42" s="260" t="s">
        <v>351</v>
      </c>
      <c r="C42" s="362" t="s">
        <v>352</v>
      </c>
      <c r="D42" s="362"/>
      <c r="E42" s="362"/>
      <c r="F42" s="362"/>
      <c r="G42" s="362"/>
      <c r="H42" s="362"/>
      <c r="I42" s="362"/>
      <c r="J42" s="362"/>
      <c r="K42" s="362"/>
      <c r="L42" s="362"/>
      <c r="M42" s="362"/>
      <c r="N42" s="362"/>
      <c r="O42" s="362"/>
      <c r="P42" s="362"/>
      <c r="Q42" s="362"/>
      <c r="R42" s="362"/>
      <c r="S42" s="362"/>
      <c r="T42" s="362"/>
      <c r="U42" s="362"/>
      <c r="V42" s="362"/>
      <c r="W42" s="362"/>
      <c r="X42" s="362"/>
      <c r="Y42" s="362"/>
      <c r="Z42" s="362"/>
      <c r="AA42" s="362"/>
      <c r="AB42" s="362"/>
      <c r="AC42" s="362"/>
      <c r="AD42" s="362"/>
      <c r="AE42" s="362"/>
      <c r="AF42" s="362"/>
      <c r="AG42" s="362"/>
    </row>
    <row r="43" spans="2:36" x14ac:dyDescent="0.2">
      <c r="B43" s="278" t="s">
        <v>353</v>
      </c>
    </row>
    <row r="44" spans="2:36" x14ac:dyDescent="0.2">
      <c r="B44" s="278"/>
    </row>
    <row r="45" spans="2:36" x14ac:dyDescent="0.2">
      <c r="B45" s="278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0" tint="-0.14999847407452621"/>
  </sheetPr>
  <dimension ref="A1:J770"/>
  <sheetViews>
    <sheetView showGridLines="0" topLeftCell="A13" zoomScale="60" zoomScaleNormal="60" workbookViewId="0">
      <pane ySplit="4170" topLeftCell="A734" activePane="bottomLeft"/>
      <selection activeCell="J34" sqref="J34"/>
      <selection pane="bottomLeft" activeCell="F767" sqref="F767"/>
    </sheetView>
  </sheetViews>
  <sheetFormatPr baseColWidth="10" defaultColWidth="11.5703125" defaultRowHeight="12" x14ac:dyDescent="0.2"/>
  <cols>
    <col min="1" max="1" width="4.140625" style="280" bestFit="1" customWidth="1"/>
    <col min="2" max="2" width="2.140625" style="280" customWidth="1"/>
    <col min="3" max="3" width="34" style="281" customWidth="1"/>
    <col min="4" max="4" width="14.28515625" style="282" customWidth="1"/>
    <col min="5" max="5" width="13.5703125" style="282" bestFit="1" customWidth="1"/>
    <col min="6" max="6" width="13.5703125" style="282" customWidth="1"/>
    <col min="7" max="7" width="10.7109375" style="282" customWidth="1"/>
    <col min="8" max="8" width="13.28515625" style="283" customWidth="1"/>
    <col min="9" max="9" width="12.140625" style="283" customWidth="1"/>
    <col min="10" max="10" width="13.85546875" style="282" customWidth="1"/>
    <col min="11" max="16384" width="11.5703125" style="284"/>
  </cols>
  <sheetData>
    <row r="1" spans="1:10" ht="19.7" customHeight="1" x14ac:dyDescent="0.2"/>
    <row r="2" spans="1:10" ht="16.5" customHeight="1" x14ac:dyDescent="0.2">
      <c r="C2" s="370"/>
      <c r="D2" s="375" t="s">
        <v>365</v>
      </c>
      <c r="E2" s="376"/>
      <c r="F2" s="376"/>
      <c r="G2" s="376"/>
      <c r="H2" s="376"/>
      <c r="I2" s="376"/>
      <c r="J2" s="376"/>
    </row>
    <row r="3" spans="1:10" ht="15" customHeight="1" x14ac:dyDescent="0.2">
      <c r="C3" s="371"/>
      <c r="D3" s="375"/>
      <c r="E3" s="376"/>
      <c r="F3" s="376"/>
      <c r="G3" s="376"/>
      <c r="H3" s="376"/>
      <c r="I3" s="376"/>
      <c r="J3" s="376"/>
    </row>
    <row r="4" spans="1:10" ht="15" customHeight="1" x14ac:dyDescent="0.2">
      <c r="C4" s="372"/>
      <c r="D4" s="375"/>
      <c r="E4" s="376"/>
      <c r="F4" s="376"/>
      <c r="G4" s="376"/>
      <c r="H4" s="376"/>
      <c r="I4" s="376"/>
      <c r="J4" s="376"/>
    </row>
    <row r="5" spans="1:10" ht="11.25" customHeight="1" x14ac:dyDescent="0.25">
      <c r="C5" s="285"/>
      <c r="D5" s="285"/>
      <c r="E5" s="285"/>
      <c r="F5" s="285"/>
      <c r="G5" s="285"/>
      <c r="H5" s="285"/>
      <c r="I5" s="285"/>
      <c r="J5" s="286"/>
    </row>
    <row r="6" spans="1:10" s="289" customFormat="1" ht="30" customHeight="1" x14ac:dyDescent="0.2">
      <c r="A6" s="287"/>
      <c r="B6" s="287"/>
      <c r="C6" s="288" t="s">
        <v>188</v>
      </c>
      <c r="D6" s="374" t="str">
        <f>'PM10_CA-ILO-03'!F6</f>
        <v>Evaluación de seguimiento de la calidad del aire en el CEBA Jose Pardo, distrito Ilo, provincia Ilo, departamento Moquegua, en setiembre 2022</v>
      </c>
      <c r="E6" s="374"/>
      <c r="F6" s="374"/>
      <c r="G6" s="374"/>
      <c r="H6" s="374"/>
      <c r="I6" s="374"/>
      <c r="J6" s="374"/>
    </row>
    <row r="7" spans="1:10" s="289" customFormat="1" ht="11.45" customHeight="1" x14ac:dyDescent="0.25">
      <c r="A7" s="287"/>
      <c r="B7" s="287"/>
      <c r="C7" s="285"/>
      <c r="D7" s="285"/>
      <c r="E7" s="285"/>
      <c r="F7" s="285"/>
      <c r="G7" s="285"/>
      <c r="H7" s="285"/>
      <c r="I7" s="285"/>
      <c r="J7" s="286"/>
    </row>
    <row r="8" spans="1:10" s="289" customFormat="1" ht="15.75" customHeight="1" x14ac:dyDescent="0.2">
      <c r="A8" s="287"/>
      <c r="B8" s="287"/>
      <c r="C8" s="290" t="s">
        <v>236</v>
      </c>
      <c r="D8" s="255" t="s">
        <v>332</v>
      </c>
      <c r="E8" s="291"/>
      <c r="F8" s="288" t="s">
        <v>189</v>
      </c>
      <c r="G8" s="292"/>
      <c r="H8" s="293"/>
      <c r="I8" s="291"/>
      <c r="J8" s="291"/>
    </row>
    <row r="9" spans="1:10" s="289" customFormat="1" ht="8.25" customHeight="1" x14ac:dyDescent="0.25">
      <c r="A9" s="287"/>
      <c r="B9" s="287"/>
      <c r="C9" s="285"/>
      <c r="D9" s="285"/>
      <c r="E9" s="285"/>
      <c r="F9" s="285"/>
      <c r="G9" s="285"/>
      <c r="H9" s="285"/>
      <c r="I9" s="285"/>
      <c r="J9" s="286"/>
    </row>
    <row r="10" spans="1:10" s="289" customFormat="1" ht="15.75" customHeight="1" x14ac:dyDescent="0.2">
      <c r="A10" s="287"/>
      <c r="B10" s="287"/>
      <c r="C10" s="373" t="s">
        <v>217</v>
      </c>
      <c r="D10" s="373"/>
      <c r="E10" s="373"/>
      <c r="F10" s="373"/>
      <c r="G10" s="373"/>
      <c r="H10" s="373"/>
      <c r="I10" s="373"/>
      <c r="J10" s="373"/>
    </row>
    <row r="11" spans="1:10" s="289" customFormat="1" ht="8.25" customHeight="1" x14ac:dyDescent="0.25">
      <c r="A11" s="287"/>
      <c r="B11" s="287"/>
      <c r="C11" s="285"/>
      <c r="D11" s="285"/>
      <c r="E11" s="285"/>
      <c r="F11" s="285"/>
      <c r="G11" s="285"/>
      <c r="H11" s="285"/>
      <c r="I11" s="285"/>
      <c r="J11" s="286"/>
    </row>
    <row r="12" spans="1:10" ht="15.75" customHeight="1" x14ac:dyDescent="0.2">
      <c r="C12" s="290" t="s">
        <v>33</v>
      </c>
      <c r="D12" s="291" t="s">
        <v>262</v>
      </c>
      <c r="E12" s="291"/>
      <c r="F12" s="291"/>
      <c r="G12" s="288" t="s">
        <v>8</v>
      </c>
      <c r="H12" s="291" t="s">
        <v>306</v>
      </c>
      <c r="I12" s="294"/>
      <c r="J12" s="294"/>
    </row>
    <row r="13" spans="1:10" ht="7.5" customHeight="1" x14ac:dyDescent="0.25">
      <c r="C13" s="285"/>
      <c r="D13" s="285"/>
      <c r="E13" s="285"/>
      <c r="F13" s="285"/>
      <c r="G13" s="285"/>
      <c r="H13" s="285"/>
      <c r="I13" s="285"/>
      <c r="J13" s="285"/>
    </row>
    <row r="14" spans="1:10" ht="14.25" customHeight="1" x14ac:dyDescent="0.2">
      <c r="C14" s="288" t="s">
        <v>335</v>
      </c>
      <c r="D14" s="291" t="s">
        <v>341</v>
      </c>
      <c r="E14" s="291"/>
      <c r="F14" s="291"/>
      <c r="G14" s="288" t="s">
        <v>10</v>
      </c>
      <c r="H14" s="291" t="s">
        <v>336</v>
      </c>
      <c r="I14" s="291"/>
      <c r="J14" s="291"/>
    </row>
    <row r="15" spans="1:10" ht="15.75" customHeight="1" x14ac:dyDescent="0.2">
      <c r="C15" s="288" t="s">
        <v>335</v>
      </c>
      <c r="D15" s="291" t="s">
        <v>342</v>
      </c>
      <c r="E15" s="291"/>
      <c r="F15" s="291"/>
      <c r="G15" s="288" t="s">
        <v>10</v>
      </c>
      <c r="H15" s="295">
        <v>1665884185</v>
      </c>
      <c r="I15" s="291"/>
      <c r="J15" s="291"/>
    </row>
    <row r="16" spans="1:10" ht="15.75" customHeight="1" x14ac:dyDescent="0.2">
      <c r="C16" s="288" t="s">
        <v>335</v>
      </c>
      <c r="D16" s="291" t="s">
        <v>343</v>
      </c>
      <c r="E16" s="291"/>
      <c r="F16" s="291"/>
      <c r="G16" s="288" t="s">
        <v>10</v>
      </c>
      <c r="H16" s="291" t="s">
        <v>337</v>
      </c>
      <c r="I16" s="291"/>
      <c r="J16" s="291"/>
    </row>
    <row r="17" spans="1:10" ht="15.75" customHeight="1" x14ac:dyDescent="0.2">
      <c r="C17" s="288" t="s">
        <v>335</v>
      </c>
      <c r="D17" s="291" t="s">
        <v>344</v>
      </c>
      <c r="E17" s="291"/>
      <c r="F17" s="291"/>
      <c r="G17" s="288" t="s">
        <v>10</v>
      </c>
      <c r="H17" s="291" t="s">
        <v>338</v>
      </c>
      <c r="I17" s="291"/>
      <c r="J17" s="291"/>
    </row>
    <row r="18" spans="1:10" ht="15.75" customHeight="1" x14ac:dyDescent="0.2">
      <c r="C18" s="288" t="s">
        <v>335</v>
      </c>
      <c r="D18" s="291" t="s">
        <v>345</v>
      </c>
      <c r="E18" s="291"/>
      <c r="F18" s="291"/>
      <c r="G18" s="288" t="s">
        <v>10</v>
      </c>
      <c r="H18" s="295">
        <v>193240</v>
      </c>
      <c r="I18" s="291"/>
      <c r="J18" s="291"/>
    </row>
    <row r="19" spans="1:10" ht="11.25" customHeight="1" x14ac:dyDescent="0.25">
      <c r="C19" s="285"/>
      <c r="D19" s="285"/>
      <c r="E19" s="285"/>
      <c r="F19" s="285"/>
      <c r="G19" s="285"/>
      <c r="H19" s="285"/>
      <c r="I19" s="296"/>
      <c r="J19" s="286"/>
    </row>
    <row r="20" spans="1:10" ht="48.75" customHeight="1" x14ac:dyDescent="0.2">
      <c r="C20" s="205" t="s">
        <v>263</v>
      </c>
      <c r="D20" s="205" t="s">
        <v>348</v>
      </c>
      <c r="E20" s="205" t="s">
        <v>264</v>
      </c>
      <c r="F20" s="205" t="s">
        <v>182</v>
      </c>
      <c r="G20" s="205" t="s">
        <v>265</v>
      </c>
      <c r="H20" s="205" t="s">
        <v>266</v>
      </c>
      <c r="I20" s="205" t="s">
        <v>267</v>
      </c>
      <c r="J20" s="205" t="s">
        <v>339</v>
      </c>
    </row>
    <row r="21" spans="1:10" x14ac:dyDescent="0.2">
      <c r="A21" s="369"/>
      <c r="C21" s="297">
        <v>44805</v>
      </c>
      <c r="D21" s="298">
        <v>992.5</v>
      </c>
      <c r="E21" s="298">
        <v>0</v>
      </c>
      <c r="F21" s="298">
        <v>13.9</v>
      </c>
      <c r="G21" s="298">
        <v>86.2</v>
      </c>
      <c r="H21" s="298">
        <v>1.4</v>
      </c>
      <c r="I21" s="298">
        <v>168</v>
      </c>
      <c r="J21" s="298">
        <v>0</v>
      </c>
    </row>
    <row r="22" spans="1:10" x14ac:dyDescent="0.2">
      <c r="A22" s="369"/>
      <c r="C22" s="297">
        <v>44805.041666666672</v>
      </c>
      <c r="D22" s="298">
        <v>992.4</v>
      </c>
      <c r="E22" s="298">
        <v>0</v>
      </c>
      <c r="F22" s="298">
        <v>13.9</v>
      </c>
      <c r="G22" s="298">
        <v>86.1</v>
      </c>
      <c r="H22" s="298">
        <v>1.4</v>
      </c>
      <c r="I22" s="298">
        <v>154.5</v>
      </c>
      <c r="J22" s="298">
        <v>0</v>
      </c>
    </row>
    <row r="23" spans="1:10" x14ac:dyDescent="0.2">
      <c r="A23" s="369"/>
      <c r="C23" s="297">
        <v>44805.083333333328</v>
      </c>
      <c r="D23" s="298">
        <v>992</v>
      </c>
      <c r="E23" s="298">
        <v>0</v>
      </c>
      <c r="F23" s="298">
        <v>13.9</v>
      </c>
      <c r="G23" s="298">
        <v>85.7</v>
      </c>
      <c r="H23" s="298">
        <v>1.3</v>
      </c>
      <c r="I23" s="298">
        <v>162</v>
      </c>
      <c r="J23" s="298">
        <v>0</v>
      </c>
    </row>
    <row r="24" spans="1:10" x14ac:dyDescent="0.2">
      <c r="A24" s="369"/>
      <c r="C24" s="297">
        <v>44805.125</v>
      </c>
      <c r="D24" s="298">
        <v>991.5</v>
      </c>
      <c r="E24" s="298">
        <v>0</v>
      </c>
      <c r="F24" s="298">
        <v>13.8</v>
      </c>
      <c r="G24" s="298">
        <v>86.4</v>
      </c>
      <c r="H24" s="298">
        <v>1.4</v>
      </c>
      <c r="I24" s="298">
        <v>163.5</v>
      </c>
      <c r="J24" s="298">
        <v>0</v>
      </c>
    </row>
    <row r="25" spans="1:10" x14ac:dyDescent="0.2">
      <c r="A25" s="369"/>
      <c r="C25" s="297">
        <v>44805.166666666672</v>
      </c>
      <c r="D25" s="298">
        <v>991.3</v>
      </c>
      <c r="E25" s="298">
        <v>0</v>
      </c>
      <c r="F25" s="298">
        <v>13.8</v>
      </c>
      <c r="G25" s="298">
        <v>86.7</v>
      </c>
      <c r="H25" s="298">
        <v>1.6</v>
      </c>
      <c r="I25" s="298">
        <v>161.9</v>
      </c>
      <c r="J25" s="298">
        <v>0</v>
      </c>
    </row>
    <row r="26" spans="1:10" x14ac:dyDescent="0.2">
      <c r="A26" s="369"/>
      <c r="C26" s="297">
        <v>44805.208333333328</v>
      </c>
      <c r="D26" s="298">
        <v>991.6</v>
      </c>
      <c r="E26" s="298">
        <v>0</v>
      </c>
      <c r="F26" s="298">
        <v>13.9</v>
      </c>
      <c r="G26" s="298">
        <v>84.2</v>
      </c>
      <c r="H26" s="298">
        <v>1.6</v>
      </c>
      <c r="I26" s="298">
        <v>149.80000000000001</v>
      </c>
      <c r="J26" s="298">
        <v>0.1</v>
      </c>
    </row>
    <row r="27" spans="1:10" x14ac:dyDescent="0.2">
      <c r="A27" s="369"/>
      <c r="C27" s="297">
        <v>44805.25</v>
      </c>
      <c r="D27" s="298">
        <v>992</v>
      </c>
      <c r="E27" s="298">
        <v>0</v>
      </c>
      <c r="F27" s="298">
        <v>14.1</v>
      </c>
      <c r="G27" s="298">
        <v>82.8</v>
      </c>
      <c r="H27" s="298">
        <v>1.8</v>
      </c>
      <c r="I27" s="298">
        <v>152.9</v>
      </c>
      <c r="J27" s="298">
        <v>18.2</v>
      </c>
    </row>
    <row r="28" spans="1:10" x14ac:dyDescent="0.2">
      <c r="A28" s="369"/>
      <c r="C28" s="297">
        <v>44805.291666666672</v>
      </c>
      <c r="D28" s="298">
        <v>992.4</v>
      </c>
      <c r="E28" s="298">
        <v>0</v>
      </c>
      <c r="F28" s="298">
        <v>14.6</v>
      </c>
      <c r="G28" s="298">
        <v>78.7</v>
      </c>
      <c r="H28" s="298">
        <v>1.8</v>
      </c>
      <c r="I28" s="298">
        <v>157.80000000000001</v>
      </c>
      <c r="J28" s="298">
        <v>89.3</v>
      </c>
    </row>
    <row r="29" spans="1:10" x14ac:dyDescent="0.2">
      <c r="A29" s="369"/>
      <c r="C29" s="297">
        <v>44805.333333333328</v>
      </c>
      <c r="D29" s="298">
        <v>992.6</v>
      </c>
      <c r="E29" s="298">
        <v>0</v>
      </c>
      <c r="F29" s="298">
        <v>15.1</v>
      </c>
      <c r="G29" s="298">
        <v>74.7</v>
      </c>
      <c r="H29" s="298">
        <v>1.8</v>
      </c>
      <c r="I29" s="298">
        <v>162.80000000000001</v>
      </c>
      <c r="J29" s="298">
        <v>189.7</v>
      </c>
    </row>
    <row r="30" spans="1:10" x14ac:dyDescent="0.2">
      <c r="A30" s="369"/>
      <c r="C30" s="297">
        <v>44805.375</v>
      </c>
      <c r="D30" s="298">
        <v>992.6</v>
      </c>
      <c r="E30" s="298">
        <v>0</v>
      </c>
      <c r="F30" s="298">
        <v>15.7</v>
      </c>
      <c r="G30" s="298">
        <v>72.099999999999994</v>
      </c>
      <c r="H30" s="298">
        <v>1.3</v>
      </c>
      <c r="I30" s="298">
        <v>175.3</v>
      </c>
      <c r="J30" s="298">
        <v>329.8</v>
      </c>
    </row>
    <row r="31" spans="1:10" x14ac:dyDescent="0.2">
      <c r="A31" s="369"/>
      <c r="C31" s="297">
        <v>44805.416666666672</v>
      </c>
      <c r="D31" s="298">
        <v>992.3</v>
      </c>
      <c r="E31" s="298">
        <v>0</v>
      </c>
      <c r="F31" s="298">
        <v>16.100000000000001</v>
      </c>
      <c r="G31" s="298">
        <v>71.2</v>
      </c>
      <c r="H31" s="298">
        <v>2</v>
      </c>
      <c r="I31" s="298">
        <v>171.8</v>
      </c>
      <c r="J31" s="298">
        <v>512.29999999999995</v>
      </c>
    </row>
    <row r="32" spans="1:10" x14ac:dyDescent="0.2">
      <c r="A32" s="369"/>
      <c r="C32" s="297">
        <v>44805.458333333328</v>
      </c>
      <c r="D32" s="298">
        <v>991.7</v>
      </c>
      <c r="E32" s="298">
        <v>0</v>
      </c>
      <c r="F32" s="298">
        <v>16.100000000000001</v>
      </c>
      <c r="G32" s="298">
        <v>72.3</v>
      </c>
      <c r="H32" s="298">
        <v>3.1</v>
      </c>
      <c r="I32" s="298">
        <v>172.7</v>
      </c>
      <c r="J32" s="298">
        <v>536.29999999999995</v>
      </c>
    </row>
    <row r="33" spans="1:10" x14ac:dyDescent="0.2">
      <c r="A33" s="369"/>
      <c r="C33" s="297">
        <v>44805.5</v>
      </c>
      <c r="D33" s="298">
        <v>990.9</v>
      </c>
      <c r="E33" s="298">
        <v>0</v>
      </c>
      <c r="F33" s="298">
        <v>16.2</v>
      </c>
      <c r="G33" s="298">
        <v>71.599999999999994</v>
      </c>
      <c r="H33" s="298">
        <v>3.3</v>
      </c>
      <c r="I33" s="298">
        <v>173</v>
      </c>
      <c r="J33" s="298">
        <v>568.5</v>
      </c>
    </row>
    <row r="34" spans="1:10" x14ac:dyDescent="0.2">
      <c r="A34" s="369"/>
      <c r="C34" s="297">
        <v>44805.541666666672</v>
      </c>
      <c r="D34" s="298">
        <v>990.3</v>
      </c>
      <c r="E34" s="298">
        <v>0</v>
      </c>
      <c r="F34" s="298">
        <v>16.2</v>
      </c>
      <c r="G34" s="298">
        <v>71.7</v>
      </c>
      <c r="H34" s="298">
        <v>3.5</v>
      </c>
      <c r="I34" s="298">
        <v>174.8</v>
      </c>
      <c r="J34" s="298">
        <v>664.2</v>
      </c>
    </row>
    <row r="35" spans="1:10" x14ac:dyDescent="0.2">
      <c r="A35" s="369"/>
      <c r="C35" s="297">
        <v>44805.583333333328</v>
      </c>
      <c r="D35" s="298">
        <v>989.6</v>
      </c>
      <c r="E35" s="298">
        <v>0</v>
      </c>
      <c r="F35" s="298">
        <v>15.8</v>
      </c>
      <c r="G35" s="298">
        <v>74.400000000000006</v>
      </c>
      <c r="H35" s="298">
        <v>3.8</v>
      </c>
      <c r="I35" s="298">
        <v>177.8</v>
      </c>
      <c r="J35" s="298">
        <v>576.1</v>
      </c>
    </row>
    <row r="36" spans="1:10" x14ac:dyDescent="0.2">
      <c r="A36" s="369"/>
      <c r="C36" s="297">
        <v>44805.625</v>
      </c>
      <c r="D36" s="298">
        <v>989.4</v>
      </c>
      <c r="E36" s="298">
        <v>0</v>
      </c>
      <c r="F36" s="298">
        <v>15.6</v>
      </c>
      <c r="G36" s="298">
        <v>74.5</v>
      </c>
      <c r="H36" s="298">
        <v>3.5</v>
      </c>
      <c r="I36" s="298">
        <v>172</v>
      </c>
      <c r="J36" s="298">
        <v>497.8</v>
      </c>
    </row>
    <row r="37" spans="1:10" x14ac:dyDescent="0.2">
      <c r="A37" s="369"/>
      <c r="C37" s="297">
        <v>44805.666666666672</v>
      </c>
      <c r="D37" s="298">
        <v>990.1</v>
      </c>
      <c r="E37" s="298">
        <v>0</v>
      </c>
      <c r="F37" s="298">
        <v>15.2</v>
      </c>
      <c r="G37" s="298">
        <v>73.5</v>
      </c>
      <c r="H37" s="298">
        <v>2.7</v>
      </c>
      <c r="I37" s="298">
        <v>169.2</v>
      </c>
      <c r="J37" s="298">
        <v>162.1</v>
      </c>
    </row>
    <row r="38" spans="1:10" x14ac:dyDescent="0.2">
      <c r="A38" s="369"/>
      <c r="C38" s="297">
        <v>44805.708333333328</v>
      </c>
      <c r="D38" s="298">
        <v>990.5</v>
      </c>
      <c r="E38" s="298">
        <v>0</v>
      </c>
      <c r="F38" s="298">
        <v>15</v>
      </c>
      <c r="G38" s="298">
        <v>74.099999999999994</v>
      </c>
      <c r="H38" s="298">
        <v>1.9</v>
      </c>
      <c r="I38" s="298">
        <v>166.7</v>
      </c>
      <c r="J38" s="298">
        <v>14.5</v>
      </c>
    </row>
    <row r="39" spans="1:10" x14ac:dyDescent="0.2">
      <c r="A39" s="369"/>
      <c r="C39" s="297">
        <v>44805.75</v>
      </c>
      <c r="D39" s="298">
        <v>990.8</v>
      </c>
      <c r="E39" s="298">
        <v>0</v>
      </c>
      <c r="F39" s="298">
        <v>14.8</v>
      </c>
      <c r="G39" s="298">
        <v>75.2</v>
      </c>
      <c r="H39" s="298">
        <v>1.7</v>
      </c>
      <c r="I39" s="298">
        <v>161.5</v>
      </c>
      <c r="J39" s="298">
        <v>0</v>
      </c>
    </row>
    <row r="40" spans="1:10" x14ac:dyDescent="0.2">
      <c r="A40" s="369"/>
      <c r="C40" s="297">
        <v>44805.791666666672</v>
      </c>
      <c r="D40" s="298">
        <v>991.2</v>
      </c>
      <c r="E40" s="298">
        <v>0</v>
      </c>
      <c r="F40" s="298">
        <v>14.7</v>
      </c>
      <c r="G40" s="298">
        <v>77.099999999999994</v>
      </c>
      <c r="H40" s="298">
        <v>1.8</v>
      </c>
      <c r="I40" s="298">
        <v>158.69999999999999</v>
      </c>
      <c r="J40" s="298">
        <v>0</v>
      </c>
    </row>
    <row r="41" spans="1:10" x14ac:dyDescent="0.2">
      <c r="A41" s="369"/>
      <c r="C41" s="297">
        <v>44805.833333333328</v>
      </c>
      <c r="D41" s="298">
        <v>991.5</v>
      </c>
      <c r="E41" s="298">
        <v>0</v>
      </c>
      <c r="F41" s="298">
        <v>14.4</v>
      </c>
      <c r="G41" s="298">
        <v>81.099999999999994</v>
      </c>
      <c r="H41" s="298">
        <v>1.8</v>
      </c>
      <c r="I41" s="298">
        <v>162.5</v>
      </c>
      <c r="J41" s="298">
        <v>0</v>
      </c>
    </row>
    <row r="42" spans="1:10" x14ac:dyDescent="0.2">
      <c r="A42" s="369"/>
      <c r="C42" s="297">
        <v>44805.875</v>
      </c>
      <c r="D42" s="298">
        <v>991.4</v>
      </c>
      <c r="E42" s="298">
        <v>0</v>
      </c>
      <c r="F42" s="298">
        <v>14.3</v>
      </c>
      <c r="G42" s="298">
        <v>82</v>
      </c>
      <c r="H42" s="298">
        <v>1.4</v>
      </c>
      <c r="I42" s="298">
        <v>155.1</v>
      </c>
      <c r="J42" s="298">
        <v>0</v>
      </c>
    </row>
    <row r="43" spans="1:10" x14ac:dyDescent="0.2">
      <c r="A43" s="369"/>
      <c r="C43" s="297">
        <v>44805.916666666672</v>
      </c>
      <c r="D43" s="298">
        <v>991.5</v>
      </c>
      <c r="E43" s="298">
        <v>0</v>
      </c>
      <c r="F43" s="298">
        <v>14.3</v>
      </c>
      <c r="G43" s="298">
        <v>81.400000000000006</v>
      </c>
      <c r="H43" s="298">
        <v>0.8</v>
      </c>
      <c r="I43" s="298">
        <v>152.30000000000001</v>
      </c>
      <c r="J43" s="298">
        <v>0</v>
      </c>
    </row>
    <row r="44" spans="1:10" x14ac:dyDescent="0.2">
      <c r="A44" s="369"/>
      <c r="C44" s="297">
        <v>44805.958333333328</v>
      </c>
      <c r="D44" s="298">
        <v>991.4</v>
      </c>
      <c r="E44" s="298">
        <v>0</v>
      </c>
      <c r="F44" s="298">
        <v>14.3</v>
      </c>
      <c r="G44" s="298">
        <v>80.400000000000006</v>
      </c>
      <c r="H44" s="298">
        <v>1.5</v>
      </c>
      <c r="I44" s="298">
        <v>146.80000000000001</v>
      </c>
      <c r="J44" s="298">
        <v>0</v>
      </c>
    </row>
    <row r="45" spans="1:10" x14ac:dyDescent="0.2">
      <c r="A45" s="369"/>
      <c r="C45" s="297">
        <v>44806</v>
      </c>
      <c r="D45" s="298">
        <v>990.8</v>
      </c>
      <c r="E45" s="298">
        <v>0</v>
      </c>
      <c r="F45" s="298">
        <v>14.2</v>
      </c>
      <c r="G45" s="298">
        <v>80.3</v>
      </c>
      <c r="H45" s="298">
        <v>1.4</v>
      </c>
      <c r="I45" s="298">
        <v>147.80000000000001</v>
      </c>
      <c r="J45" s="298">
        <v>0</v>
      </c>
    </row>
    <row r="46" spans="1:10" x14ac:dyDescent="0.2">
      <c r="A46" s="369"/>
      <c r="C46" s="297">
        <v>44806.041666666672</v>
      </c>
      <c r="D46" s="298">
        <v>990.2</v>
      </c>
      <c r="E46" s="298">
        <v>0</v>
      </c>
      <c r="F46" s="298">
        <v>13.9</v>
      </c>
      <c r="G46" s="298">
        <v>82</v>
      </c>
      <c r="H46" s="298">
        <v>1.8</v>
      </c>
      <c r="I46" s="298">
        <v>162.4</v>
      </c>
      <c r="J46" s="298">
        <v>0</v>
      </c>
    </row>
    <row r="47" spans="1:10" x14ac:dyDescent="0.2">
      <c r="A47" s="369"/>
      <c r="C47" s="297">
        <v>44806.083333333328</v>
      </c>
      <c r="D47" s="298">
        <v>989.8</v>
      </c>
      <c r="E47" s="298">
        <v>0</v>
      </c>
      <c r="F47" s="298">
        <v>13.9</v>
      </c>
      <c r="G47" s="298">
        <v>83.3</v>
      </c>
      <c r="H47" s="298">
        <v>1.6</v>
      </c>
      <c r="I47" s="298">
        <v>163.1</v>
      </c>
      <c r="J47" s="298">
        <v>0</v>
      </c>
    </row>
    <row r="48" spans="1:10" x14ac:dyDescent="0.2">
      <c r="A48" s="369"/>
      <c r="C48" s="297">
        <v>44806.125</v>
      </c>
      <c r="D48" s="298">
        <v>989.6</v>
      </c>
      <c r="E48" s="298">
        <v>0</v>
      </c>
      <c r="F48" s="298">
        <v>13.8</v>
      </c>
      <c r="G48" s="298">
        <v>83</v>
      </c>
      <c r="H48" s="298">
        <v>1.6</v>
      </c>
      <c r="I48" s="298">
        <v>168.3</v>
      </c>
      <c r="J48" s="298">
        <v>0</v>
      </c>
    </row>
    <row r="49" spans="1:10" x14ac:dyDescent="0.2">
      <c r="A49" s="369"/>
      <c r="C49" s="297">
        <v>44806.166666666672</v>
      </c>
      <c r="D49" s="298">
        <v>989.2</v>
      </c>
      <c r="E49" s="298">
        <v>0</v>
      </c>
      <c r="F49" s="298">
        <v>13.8</v>
      </c>
      <c r="G49" s="298">
        <v>82.8</v>
      </c>
      <c r="H49" s="299">
        <v>0.8</v>
      </c>
      <c r="I49" s="299">
        <v>166.9</v>
      </c>
      <c r="J49" s="298">
        <v>0</v>
      </c>
    </row>
    <row r="50" spans="1:10" x14ac:dyDescent="0.2">
      <c r="A50" s="369"/>
      <c r="C50" s="297">
        <v>44806.208333333328</v>
      </c>
      <c r="D50" s="298">
        <v>989.5</v>
      </c>
      <c r="E50" s="298">
        <v>0</v>
      </c>
      <c r="F50" s="298">
        <v>13.9</v>
      </c>
      <c r="G50" s="298">
        <v>82.4</v>
      </c>
      <c r="H50" s="298">
        <v>0.3</v>
      </c>
      <c r="I50" s="298">
        <v>154.1</v>
      </c>
      <c r="J50" s="298">
        <v>0</v>
      </c>
    </row>
    <row r="51" spans="1:10" x14ac:dyDescent="0.2">
      <c r="A51" s="369"/>
      <c r="C51" s="297">
        <v>44806.25</v>
      </c>
      <c r="D51" s="298">
        <v>990</v>
      </c>
      <c r="E51" s="298">
        <v>0</v>
      </c>
      <c r="F51" s="298">
        <v>13.9</v>
      </c>
      <c r="G51" s="298">
        <v>81.8</v>
      </c>
      <c r="H51" s="298">
        <v>0.5</v>
      </c>
      <c r="I51" s="298">
        <v>160.19999999999999</v>
      </c>
      <c r="J51" s="298">
        <v>15.3</v>
      </c>
    </row>
    <row r="52" spans="1:10" x14ac:dyDescent="0.2">
      <c r="A52" s="369"/>
      <c r="C52" s="297">
        <v>44806.291666666672</v>
      </c>
      <c r="D52" s="298">
        <v>990.4</v>
      </c>
      <c r="E52" s="298">
        <v>0</v>
      </c>
      <c r="F52" s="298">
        <v>14</v>
      </c>
      <c r="G52" s="298">
        <v>79.8</v>
      </c>
      <c r="H52" s="298">
        <v>0.4</v>
      </c>
      <c r="I52" s="298">
        <v>165.8</v>
      </c>
      <c r="J52" s="298">
        <v>64.599999999999994</v>
      </c>
    </row>
    <row r="53" spans="1:10" x14ac:dyDescent="0.2">
      <c r="A53" s="369"/>
      <c r="C53" s="297">
        <v>44806.333333333328</v>
      </c>
      <c r="D53" s="298">
        <v>990.8</v>
      </c>
      <c r="E53" s="298">
        <v>0</v>
      </c>
      <c r="F53" s="298">
        <v>14.3</v>
      </c>
      <c r="G53" s="298">
        <v>78.2</v>
      </c>
      <c r="H53" s="298">
        <v>0.5</v>
      </c>
      <c r="I53" s="298">
        <v>164.8</v>
      </c>
      <c r="J53" s="298">
        <v>141.6</v>
      </c>
    </row>
    <row r="54" spans="1:10" x14ac:dyDescent="0.2">
      <c r="A54" s="369"/>
      <c r="C54" s="297">
        <v>44806.375</v>
      </c>
      <c r="D54" s="298">
        <v>990.9</v>
      </c>
      <c r="E54" s="298">
        <v>0</v>
      </c>
      <c r="F54" s="298">
        <v>14.8</v>
      </c>
      <c r="G54" s="298">
        <v>76.5</v>
      </c>
      <c r="H54" s="298">
        <v>0.5</v>
      </c>
      <c r="I54" s="298">
        <v>162.1</v>
      </c>
      <c r="J54" s="298">
        <v>261.10000000000002</v>
      </c>
    </row>
    <row r="55" spans="1:10" x14ac:dyDescent="0.2">
      <c r="A55" s="369"/>
      <c r="C55" s="297">
        <v>44806.416666666672</v>
      </c>
      <c r="D55" s="298">
        <v>990.3</v>
      </c>
      <c r="E55" s="298">
        <v>0</v>
      </c>
      <c r="F55" s="298">
        <v>15.5</v>
      </c>
      <c r="G55" s="298">
        <v>73.5</v>
      </c>
      <c r="H55" s="298">
        <v>1.2</v>
      </c>
      <c r="I55" s="298">
        <v>173.8</v>
      </c>
      <c r="J55" s="298">
        <v>464.7</v>
      </c>
    </row>
    <row r="56" spans="1:10" x14ac:dyDescent="0.2">
      <c r="A56" s="369"/>
      <c r="C56" s="297">
        <v>44806.458333333328</v>
      </c>
      <c r="D56" s="298">
        <v>989.3</v>
      </c>
      <c r="E56" s="298">
        <v>0</v>
      </c>
      <c r="F56" s="298">
        <v>16.2</v>
      </c>
      <c r="G56" s="298">
        <v>71.599999999999994</v>
      </c>
      <c r="H56" s="298">
        <v>2.1</v>
      </c>
      <c r="I56" s="298">
        <v>179.9</v>
      </c>
      <c r="J56" s="298">
        <v>890</v>
      </c>
    </row>
    <row r="57" spans="1:10" x14ac:dyDescent="0.2">
      <c r="A57" s="369"/>
      <c r="C57" s="297">
        <v>44806.5</v>
      </c>
      <c r="D57" s="298">
        <v>988.5</v>
      </c>
      <c r="E57" s="298">
        <v>0</v>
      </c>
      <c r="F57" s="298">
        <v>16.3</v>
      </c>
      <c r="G57" s="298">
        <v>70.599999999999994</v>
      </c>
      <c r="H57" s="298">
        <v>2.9</v>
      </c>
      <c r="I57" s="298">
        <v>180.4</v>
      </c>
      <c r="J57" s="298">
        <v>373</v>
      </c>
    </row>
    <row r="58" spans="1:10" x14ac:dyDescent="0.2">
      <c r="A58" s="369"/>
      <c r="C58" s="297">
        <v>44806.541666666672</v>
      </c>
      <c r="D58" s="298">
        <v>987.9</v>
      </c>
      <c r="E58" s="298">
        <v>0</v>
      </c>
      <c r="F58" s="298">
        <v>16</v>
      </c>
      <c r="G58" s="298">
        <v>73.900000000000006</v>
      </c>
      <c r="H58" s="298">
        <v>2.9</v>
      </c>
      <c r="I58" s="298">
        <v>186.5</v>
      </c>
      <c r="J58" s="298">
        <v>783.4</v>
      </c>
    </row>
    <row r="59" spans="1:10" x14ac:dyDescent="0.2">
      <c r="A59" s="369"/>
      <c r="C59" s="297">
        <v>44806.583333333328</v>
      </c>
      <c r="D59" s="298">
        <v>987.9</v>
      </c>
      <c r="E59" s="298">
        <v>0</v>
      </c>
      <c r="F59" s="298">
        <v>15.8</v>
      </c>
      <c r="G59" s="298">
        <v>75.7</v>
      </c>
      <c r="H59" s="298">
        <v>2.9</v>
      </c>
      <c r="I59" s="298">
        <v>186.1</v>
      </c>
      <c r="J59" s="298">
        <v>671.2</v>
      </c>
    </row>
    <row r="60" spans="1:10" x14ac:dyDescent="0.2">
      <c r="A60" s="369"/>
      <c r="C60" s="297">
        <v>44806.625</v>
      </c>
      <c r="D60" s="298">
        <v>988.1</v>
      </c>
      <c r="E60" s="298">
        <v>0</v>
      </c>
      <c r="F60" s="298">
        <v>15.6</v>
      </c>
      <c r="G60" s="298">
        <v>76.8</v>
      </c>
      <c r="H60" s="298">
        <v>2.2999999999999998</v>
      </c>
      <c r="I60" s="298">
        <v>179.7</v>
      </c>
      <c r="J60" s="298">
        <v>437.5</v>
      </c>
    </row>
    <row r="61" spans="1:10" x14ac:dyDescent="0.2">
      <c r="A61" s="369"/>
      <c r="C61" s="297">
        <v>44806.666666666672</v>
      </c>
      <c r="D61" s="298">
        <v>989</v>
      </c>
      <c r="E61" s="298">
        <v>0</v>
      </c>
      <c r="F61" s="298">
        <v>14.9</v>
      </c>
      <c r="G61" s="298">
        <v>79.900000000000006</v>
      </c>
      <c r="H61" s="298">
        <v>2</v>
      </c>
      <c r="I61" s="298">
        <v>184.3</v>
      </c>
      <c r="J61" s="298">
        <v>92.4</v>
      </c>
    </row>
    <row r="62" spans="1:10" x14ac:dyDescent="0.2">
      <c r="A62" s="369"/>
      <c r="C62" s="297">
        <v>44806.708333333328</v>
      </c>
      <c r="D62" s="298">
        <v>989.8</v>
      </c>
      <c r="E62" s="298">
        <v>0</v>
      </c>
      <c r="F62" s="298">
        <v>14.5</v>
      </c>
      <c r="G62" s="298">
        <v>82.5</v>
      </c>
      <c r="H62" s="298">
        <v>1.7</v>
      </c>
      <c r="I62" s="298">
        <v>179.7</v>
      </c>
      <c r="J62" s="298">
        <v>8.8000000000000007</v>
      </c>
    </row>
    <row r="63" spans="1:10" x14ac:dyDescent="0.2">
      <c r="A63" s="369"/>
      <c r="C63" s="297">
        <v>44806.75</v>
      </c>
      <c r="D63" s="298">
        <v>990.3</v>
      </c>
      <c r="E63" s="298">
        <v>0</v>
      </c>
      <c r="F63" s="298">
        <v>14.4</v>
      </c>
      <c r="G63" s="298">
        <v>83</v>
      </c>
      <c r="H63" s="298">
        <v>1.4</v>
      </c>
      <c r="I63" s="298">
        <v>173.1</v>
      </c>
      <c r="J63" s="298">
        <v>0</v>
      </c>
    </row>
    <row r="64" spans="1:10" x14ac:dyDescent="0.2">
      <c r="A64" s="369"/>
      <c r="C64" s="297">
        <v>44806.791666666672</v>
      </c>
      <c r="D64" s="298">
        <v>991</v>
      </c>
      <c r="E64" s="298">
        <v>0</v>
      </c>
      <c r="F64" s="298">
        <v>14.5</v>
      </c>
      <c r="G64" s="298">
        <v>83.4</v>
      </c>
      <c r="H64" s="298">
        <v>1</v>
      </c>
      <c r="I64" s="298">
        <v>166.3</v>
      </c>
      <c r="J64" s="298">
        <v>0</v>
      </c>
    </row>
    <row r="65" spans="1:10" x14ac:dyDescent="0.2">
      <c r="A65" s="369"/>
      <c r="C65" s="297">
        <v>44806.833333333328</v>
      </c>
      <c r="D65" s="298">
        <v>991.4</v>
      </c>
      <c r="E65" s="298">
        <v>0</v>
      </c>
      <c r="F65" s="298">
        <v>14.5</v>
      </c>
      <c r="G65" s="298">
        <v>83.1</v>
      </c>
      <c r="H65" s="298">
        <v>1.3</v>
      </c>
      <c r="I65" s="298">
        <v>159.9</v>
      </c>
      <c r="J65" s="298">
        <v>0</v>
      </c>
    </row>
    <row r="66" spans="1:10" x14ac:dyDescent="0.2">
      <c r="A66" s="369"/>
      <c r="C66" s="297">
        <v>44806.875</v>
      </c>
      <c r="D66" s="298">
        <v>991.2</v>
      </c>
      <c r="E66" s="298">
        <v>0</v>
      </c>
      <c r="F66" s="298">
        <v>14.4</v>
      </c>
      <c r="G66" s="298">
        <v>82.7</v>
      </c>
      <c r="H66" s="298">
        <v>1.8</v>
      </c>
      <c r="I66" s="298">
        <v>158.30000000000001</v>
      </c>
      <c r="J66" s="298">
        <v>0</v>
      </c>
    </row>
    <row r="67" spans="1:10" x14ac:dyDescent="0.2">
      <c r="A67" s="369"/>
      <c r="C67" s="297">
        <v>44806.916666666672</v>
      </c>
      <c r="D67" s="298">
        <v>991.1</v>
      </c>
      <c r="E67" s="298">
        <v>0</v>
      </c>
      <c r="F67" s="298">
        <v>14.4</v>
      </c>
      <c r="G67" s="298">
        <v>81.599999999999994</v>
      </c>
      <c r="H67" s="298">
        <v>1.3</v>
      </c>
      <c r="I67" s="298">
        <v>163.19999999999999</v>
      </c>
      <c r="J67" s="298">
        <v>0</v>
      </c>
    </row>
    <row r="68" spans="1:10" x14ac:dyDescent="0.2">
      <c r="A68" s="369"/>
      <c r="C68" s="297">
        <v>44806.958333333328</v>
      </c>
      <c r="D68" s="298">
        <v>990.8</v>
      </c>
      <c r="E68" s="298">
        <v>0</v>
      </c>
      <c r="F68" s="298">
        <v>14.3</v>
      </c>
      <c r="G68" s="298">
        <v>83.2</v>
      </c>
      <c r="H68" s="300">
        <v>0.9</v>
      </c>
      <c r="I68" s="300">
        <v>161.5</v>
      </c>
      <c r="J68" s="298">
        <v>0</v>
      </c>
    </row>
    <row r="69" spans="1:10" x14ac:dyDescent="0.2">
      <c r="A69" s="369"/>
      <c r="C69" s="297">
        <v>44807</v>
      </c>
      <c r="D69" s="298">
        <v>990.5</v>
      </c>
      <c r="E69" s="298">
        <v>0</v>
      </c>
      <c r="F69" s="298">
        <v>14.2</v>
      </c>
      <c r="G69" s="301">
        <v>84.7</v>
      </c>
      <c r="H69" s="299">
        <v>0.9</v>
      </c>
      <c r="I69" s="299">
        <v>152.9</v>
      </c>
      <c r="J69" s="302">
        <v>0</v>
      </c>
    </row>
    <row r="70" spans="1:10" x14ac:dyDescent="0.2">
      <c r="A70" s="369"/>
      <c r="C70" s="297">
        <v>44807.041666666672</v>
      </c>
      <c r="D70" s="298">
        <v>990.2</v>
      </c>
      <c r="E70" s="298">
        <v>0</v>
      </c>
      <c r="F70" s="298">
        <v>14.2</v>
      </c>
      <c r="G70" s="298">
        <v>84.9</v>
      </c>
      <c r="H70" s="303">
        <v>0.3</v>
      </c>
      <c r="I70" s="303">
        <v>158</v>
      </c>
      <c r="J70" s="298">
        <v>0</v>
      </c>
    </row>
    <row r="71" spans="1:10" x14ac:dyDescent="0.2">
      <c r="A71" s="369"/>
      <c r="C71" s="297">
        <v>44807.083333333328</v>
      </c>
      <c r="D71" s="298">
        <v>989.9</v>
      </c>
      <c r="E71" s="298">
        <v>0</v>
      </c>
      <c r="F71" s="298">
        <v>14.2</v>
      </c>
      <c r="G71" s="298">
        <v>84.7</v>
      </c>
      <c r="H71" s="298">
        <v>0.3</v>
      </c>
      <c r="I71" s="298">
        <v>157.19999999999999</v>
      </c>
      <c r="J71" s="298">
        <v>0</v>
      </c>
    </row>
    <row r="72" spans="1:10" x14ac:dyDescent="0.2">
      <c r="A72" s="369"/>
      <c r="C72" s="297">
        <v>44807.125</v>
      </c>
      <c r="D72" s="298">
        <v>989.8</v>
      </c>
      <c r="E72" s="298">
        <v>0</v>
      </c>
      <c r="F72" s="298">
        <v>14.1</v>
      </c>
      <c r="G72" s="298">
        <v>84.5</v>
      </c>
      <c r="H72" s="298">
        <v>0.7</v>
      </c>
      <c r="I72" s="298">
        <v>162.30000000000001</v>
      </c>
      <c r="J72" s="298">
        <v>0</v>
      </c>
    </row>
    <row r="73" spans="1:10" x14ac:dyDescent="0.2">
      <c r="A73" s="369"/>
      <c r="C73" s="297">
        <v>44807.166666666672</v>
      </c>
      <c r="D73" s="298">
        <v>989.7</v>
      </c>
      <c r="E73" s="298">
        <v>0</v>
      </c>
      <c r="F73" s="298">
        <v>14.1</v>
      </c>
      <c r="G73" s="298">
        <v>84</v>
      </c>
      <c r="H73" s="298">
        <v>0.5</v>
      </c>
      <c r="I73" s="298">
        <v>166.4</v>
      </c>
      <c r="J73" s="298">
        <v>0</v>
      </c>
    </row>
    <row r="74" spans="1:10" x14ac:dyDescent="0.2">
      <c r="A74" s="369"/>
      <c r="C74" s="297">
        <v>44807.208333333328</v>
      </c>
      <c r="D74" s="298">
        <v>989.8</v>
      </c>
      <c r="E74" s="298">
        <v>0</v>
      </c>
      <c r="F74" s="298">
        <v>14.1</v>
      </c>
      <c r="G74" s="298">
        <v>83.8</v>
      </c>
      <c r="H74" s="298">
        <v>0.7</v>
      </c>
      <c r="I74" s="298">
        <v>164.2</v>
      </c>
      <c r="J74" s="298">
        <v>0.1</v>
      </c>
    </row>
    <row r="75" spans="1:10" x14ac:dyDescent="0.2">
      <c r="A75" s="369"/>
      <c r="C75" s="297">
        <v>44807.25</v>
      </c>
      <c r="D75" s="298">
        <v>990.3</v>
      </c>
      <c r="E75" s="298">
        <v>0</v>
      </c>
      <c r="F75" s="298">
        <v>14.1</v>
      </c>
      <c r="G75" s="298">
        <v>83</v>
      </c>
      <c r="H75" s="298">
        <v>0.6</v>
      </c>
      <c r="I75" s="298">
        <v>164</v>
      </c>
      <c r="J75" s="298">
        <v>20</v>
      </c>
    </row>
    <row r="76" spans="1:10" x14ac:dyDescent="0.2">
      <c r="A76" s="369"/>
      <c r="C76" s="297">
        <v>44807.291666666672</v>
      </c>
      <c r="D76" s="298">
        <v>990.7</v>
      </c>
      <c r="E76" s="298">
        <v>0</v>
      </c>
      <c r="F76" s="298">
        <v>14.3</v>
      </c>
      <c r="G76" s="298">
        <v>82.2</v>
      </c>
      <c r="H76" s="298">
        <v>0.4</v>
      </c>
      <c r="I76" s="298">
        <v>163.4</v>
      </c>
      <c r="J76" s="298">
        <v>74.2</v>
      </c>
    </row>
    <row r="77" spans="1:10" x14ac:dyDescent="0.2">
      <c r="A77" s="369"/>
      <c r="C77" s="297">
        <v>44807.333333333328</v>
      </c>
      <c r="D77" s="298">
        <v>990.9</v>
      </c>
      <c r="E77" s="298">
        <v>0</v>
      </c>
      <c r="F77" s="298">
        <v>14.5</v>
      </c>
      <c r="G77" s="298">
        <v>81.5</v>
      </c>
      <c r="H77" s="298">
        <v>0.3</v>
      </c>
      <c r="I77" s="298">
        <v>174.7</v>
      </c>
      <c r="J77" s="298">
        <v>184.3</v>
      </c>
    </row>
    <row r="78" spans="1:10" x14ac:dyDescent="0.2">
      <c r="A78" s="369"/>
      <c r="C78" s="297">
        <v>44807.375</v>
      </c>
      <c r="D78" s="298">
        <v>990.9</v>
      </c>
      <c r="E78" s="298">
        <v>0</v>
      </c>
      <c r="F78" s="298">
        <v>15.1</v>
      </c>
      <c r="G78" s="298">
        <v>79.7</v>
      </c>
      <c r="H78" s="298">
        <v>0.8</v>
      </c>
      <c r="I78" s="298">
        <v>184.9</v>
      </c>
      <c r="J78" s="298">
        <v>434.6</v>
      </c>
    </row>
    <row r="79" spans="1:10" x14ac:dyDescent="0.2">
      <c r="A79" s="369"/>
      <c r="C79" s="297">
        <v>44807.416666666672</v>
      </c>
      <c r="D79" s="298">
        <v>990.2</v>
      </c>
      <c r="E79" s="298">
        <v>0</v>
      </c>
      <c r="F79" s="298">
        <v>15.4</v>
      </c>
      <c r="G79" s="298">
        <v>77.400000000000006</v>
      </c>
      <c r="H79" s="298">
        <v>1.3</v>
      </c>
      <c r="I79" s="298">
        <v>197.3</v>
      </c>
      <c r="J79" s="298">
        <v>639.4</v>
      </c>
    </row>
    <row r="80" spans="1:10" x14ac:dyDescent="0.2">
      <c r="A80" s="369"/>
      <c r="C80" s="297">
        <v>44807.458333333328</v>
      </c>
      <c r="D80" s="298">
        <v>989.8</v>
      </c>
      <c r="E80" s="298">
        <v>0</v>
      </c>
      <c r="F80" s="298">
        <v>15.6</v>
      </c>
      <c r="G80" s="298">
        <v>76.7</v>
      </c>
      <c r="H80" s="298">
        <v>1.2</v>
      </c>
      <c r="I80" s="298">
        <v>199.8</v>
      </c>
      <c r="J80" s="298">
        <v>595.29999999999995</v>
      </c>
    </row>
    <row r="81" spans="1:10" x14ac:dyDescent="0.2">
      <c r="A81" s="369"/>
      <c r="C81" s="297">
        <v>44807.5</v>
      </c>
      <c r="D81" s="298">
        <v>989</v>
      </c>
      <c r="E81" s="298">
        <v>0</v>
      </c>
      <c r="F81" s="298">
        <v>15.7</v>
      </c>
      <c r="G81" s="298">
        <v>76.400000000000006</v>
      </c>
      <c r="H81" s="298">
        <v>1.7</v>
      </c>
      <c r="I81" s="298">
        <v>195.9</v>
      </c>
      <c r="J81" s="298">
        <v>577.1</v>
      </c>
    </row>
    <row r="82" spans="1:10" x14ac:dyDescent="0.2">
      <c r="A82" s="369"/>
      <c r="C82" s="297">
        <v>44807.541666666672</v>
      </c>
      <c r="D82" s="298">
        <v>988.4</v>
      </c>
      <c r="E82" s="298">
        <v>0</v>
      </c>
      <c r="F82" s="298">
        <v>15.6</v>
      </c>
      <c r="G82" s="298">
        <v>77.8</v>
      </c>
      <c r="H82" s="298">
        <v>1.9</v>
      </c>
      <c r="I82" s="298">
        <v>181.9</v>
      </c>
      <c r="J82" s="298">
        <v>594.29999999999995</v>
      </c>
    </row>
    <row r="83" spans="1:10" x14ac:dyDescent="0.2">
      <c r="A83" s="369"/>
      <c r="C83" s="297">
        <v>44807.583333333328</v>
      </c>
      <c r="D83" s="298">
        <v>987.8</v>
      </c>
      <c r="E83" s="298">
        <v>0</v>
      </c>
      <c r="F83" s="298">
        <v>15.6</v>
      </c>
      <c r="G83" s="298">
        <v>78.2</v>
      </c>
      <c r="H83" s="298">
        <v>1.9</v>
      </c>
      <c r="I83" s="298">
        <v>188.9</v>
      </c>
      <c r="J83" s="298">
        <v>567.5</v>
      </c>
    </row>
    <row r="84" spans="1:10" x14ac:dyDescent="0.2">
      <c r="A84" s="369"/>
      <c r="C84" s="297">
        <v>44807.625</v>
      </c>
      <c r="D84" s="298">
        <v>988.6</v>
      </c>
      <c r="E84" s="298">
        <v>0</v>
      </c>
      <c r="F84" s="298">
        <v>15.1</v>
      </c>
      <c r="G84" s="298">
        <v>79.900000000000006</v>
      </c>
      <c r="H84" s="298">
        <v>1.7</v>
      </c>
      <c r="I84" s="298">
        <v>180.8</v>
      </c>
      <c r="J84" s="298">
        <v>201.7</v>
      </c>
    </row>
    <row r="85" spans="1:10" x14ac:dyDescent="0.2">
      <c r="A85" s="369"/>
      <c r="C85" s="297">
        <v>44807.666666666672</v>
      </c>
      <c r="D85" s="298">
        <v>989.1</v>
      </c>
      <c r="E85" s="298">
        <v>0</v>
      </c>
      <c r="F85" s="298">
        <v>14.7</v>
      </c>
      <c r="G85" s="298">
        <v>83.2</v>
      </c>
      <c r="H85" s="298">
        <v>1.2</v>
      </c>
      <c r="I85" s="298">
        <v>186.2</v>
      </c>
      <c r="J85" s="298">
        <v>46.5</v>
      </c>
    </row>
    <row r="86" spans="1:10" x14ac:dyDescent="0.2">
      <c r="A86" s="369"/>
      <c r="C86" s="297">
        <v>44807.708333333328</v>
      </c>
      <c r="D86" s="298">
        <v>989.7</v>
      </c>
      <c r="E86" s="298">
        <v>0</v>
      </c>
      <c r="F86" s="298">
        <v>14.6</v>
      </c>
      <c r="G86" s="298">
        <v>84.7</v>
      </c>
      <c r="H86" s="298">
        <v>0.6</v>
      </c>
      <c r="I86" s="298">
        <v>186.9</v>
      </c>
      <c r="J86" s="298">
        <v>6.8</v>
      </c>
    </row>
    <row r="87" spans="1:10" x14ac:dyDescent="0.2">
      <c r="A87" s="369"/>
      <c r="C87" s="297">
        <v>44807.75</v>
      </c>
      <c r="D87" s="298">
        <v>990.1</v>
      </c>
      <c r="E87" s="298">
        <v>0</v>
      </c>
      <c r="F87" s="298">
        <v>14.3</v>
      </c>
      <c r="G87" s="298">
        <v>86.1</v>
      </c>
      <c r="H87" s="298">
        <v>1.1000000000000001</v>
      </c>
      <c r="I87" s="298">
        <v>180.8</v>
      </c>
      <c r="J87" s="298">
        <v>0</v>
      </c>
    </row>
    <row r="88" spans="1:10" x14ac:dyDescent="0.2">
      <c r="A88" s="369"/>
      <c r="C88" s="297">
        <v>44807.791666666672</v>
      </c>
      <c r="D88" s="298">
        <v>990.5</v>
      </c>
      <c r="E88" s="298">
        <v>0</v>
      </c>
      <c r="F88" s="298">
        <v>14.1</v>
      </c>
      <c r="G88" s="298">
        <v>87</v>
      </c>
      <c r="H88" s="298">
        <v>0.8</v>
      </c>
      <c r="I88" s="298">
        <v>170.1</v>
      </c>
      <c r="J88" s="298">
        <v>0</v>
      </c>
    </row>
    <row r="89" spans="1:10" x14ac:dyDescent="0.2">
      <c r="A89" s="369"/>
      <c r="C89" s="297">
        <v>44807.833333333328</v>
      </c>
      <c r="D89" s="298">
        <v>990.5</v>
      </c>
      <c r="E89" s="298">
        <v>0</v>
      </c>
      <c r="F89" s="298">
        <v>14.1</v>
      </c>
      <c r="G89" s="298">
        <v>86.9</v>
      </c>
      <c r="H89" s="298">
        <v>0.8</v>
      </c>
      <c r="I89" s="300">
        <v>169.4</v>
      </c>
      <c r="J89" s="298">
        <v>0</v>
      </c>
    </row>
    <row r="90" spans="1:10" x14ac:dyDescent="0.2">
      <c r="A90" s="369"/>
      <c r="C90" s="297">
        <v>44807.875</v>
      </c>
      <c r="D90" s="298">
        <v>990.4</v>
      </c>
      <c r="E90" s="298">
        <v>0</v>
      </c>
      <c r="F90" s="298">
        <v>14.1</v>
      </c>
      <c r="G90" s="298">
        <v>86.5</v>
      </c>
      <c r="H90" s="304">
        <v>0.4</v>
      </c>
      <c r="I90" s="299">
        <v>168.6</v>
      </c>
      <c r="J90" s="302">
        <v>0</v>
      </c>
    </row>
    <row r="91" spans="1:10" x14ac:dyDescent="0.2">
      <c r="A91" s="369"/>
      <c r="C91" s="297">
        <v>44807.916666666672</v>
      </c>
      <c r="D91" s="298">
        <v>990.2</v>
      </c>
      <c r="E91" s="298">
        <v>0</v>
      </c>
      <c r="F91" s="298">
        <v>14.1</v>
      </c>
      <c r="G91" s="301">
        <v>86.5</v>
      </c>
      <c r="H91" s="299">
        <v>0.4</v>
      </c>
      <c r="I91" s="299">
        <v>170.4</v>
      </c>
      <c r="J91" s="302">
        <v>0</v>
      </c>
    </row>
    <row r="92" spans="1:10" x14ac:dyDescent="0.2">
      <c r="A92" s="369"/>
      <c r="C92" s="297">
        <v>44807.958333333328</v>
      </c>
      <c r="D92" s="298">
        <v>989.9</v>
      </c>
      <c r="E92" s="298">
        <v>0</v>
      </c>
      <c r="F92" s="298">
        <v>13.9</v>
      </c>
      <c r="G92" s="298">
        <v>87</v>
      </c>
      <c r="H92" s="303">
        <v>0.8</v>
      </c>
      <c r="I92" s="303">
        <v>171</v>
      </c>
      <c r="J92" s="298">
        <v>0</v>
      </c>
    </row>
    <row r="93" spans="1:10" x14ac:dyDescent="0.2">
      <c r="A93" s="369"/>
      <c r="C93" s="297">
        <v>44808</v>
      </c>
      <c r="D93" s="298">
        <v>989.6</v>
      </c>
      <c r="E93" s="298">
        <v>0</v>
      </c>
      <c r="F93" s="298">
        <v>13.9</v>
      </c>
      <c r="G93" s="298">
        <v>87.2</v>
      </c>
      <c r="H93" s="298">
        <v>0.5</v>
      </c>
      <c r="I93" s="298">
        <v>159.19999999999999</v>
      </c>
      <c r="J93" s="298">
        <v>0</v>
      </c>
    </row>
    <row r="94" spans="1:10" x14ac:dyDescent="0.2">
      <c r="A94" s="369"/>
      <c r="C94" s="297">
        <v>44808.041666666672</v>
      </c>
      <c r="D94" s="298">
        <v>989.3</v>
      </c>
      <c r="E94" s="298">
        <v>0</v>
      </c>
      <c r="F94" s="298">
        <v>13.9</v>
      </c>
      <c r="G94" s="298">
        <v>86.7</v>
      </c>
      <c r="H94" s="300">
        <v>0.5</v>
      </c>
      <c r="I94" s="300">
        <v>167.9</v>
      </c>
      <c r="J94" s="298">
        <v>0</v>
      </c>
    </row>
    <row r="95" spans="1:10" x14ac:dyDescent="0.2">
      <c r="A95" s="369"/>
      <c r="C95" s="297">
        <v>44808.083333333328</v>
      </c>
      <c r="D95" s="298">
        <v>989.5</v>
      </c>
      <c r="E95" s="298">
        <v>0</v>
      </c>
      <c r="F95" s="298">
        <v>13.6</v>
      </c>
      <c r="G95" s="301">
        <v>87.1</v>
      </c>
      <c r="H95" s="299">
        <v>0.3</v>
      </c>
      <c r="I95" s="299">
        <v>169.4</v>
      </c>
      <c r="J95" s="302">
        <v>0</v>
      </c>
    </row>
    <row r="96" spans="1:10" x14ac:dyDescent="0.2">
      <c r="A96" s="369"/>
      <c r="C96" s="297">
        <v>44808.125</v>
      </c>
      <c r="D96" s="298">
        <v>989</v>
      </c>
      <c r="E96" s="298">
        <v>0</v>
      </c>
      <c r="F96" s="298">
        <v>13.4</v>
      </c>
      <c r="G96" s="298">
        <v>88.6</v>
      </c>
      <c r="H96" s="303">
        <v>0.2</v>
      </c>
      <c r="I96" s="303">
        <v>172.2</v>
      </c>
      <c r="J96" s="298">
        <v>0</v>
      </c>
    </row>
    <row r="97" spans="1:10" x14ac:dyDescent="0.2">
      <c r="A97" s="369"/>
      <c r="C97" s="297">
        <v>44808.166666666672</v>
      </c>
      <c r="D97" s="298">
        <v>988.9</v>
      </c>
      <c r="E97" s="298">
        <v>0</v>
      </c>
      <c r="F97" s="298">
        <v>13.4</v>
      </c>
      <c r="G97" s="298">
        <v>88.6</v>
      </c>
      <c r="H97" s="298">
        <v>0.7</v>
      </c>
      <c r="I97" s="298">
        <v>173.1</v>
      </c>
      <c r="J97" s="298">
        <v>0</v>
      </c>
    </row>
    <row r="98" spans="1:10" x14ac:dyDescent="0.2">
      <c r="A98" s="369"/>
      <c r="C98" s="297">
        <v>44808.208333333328</v>
      </c>
      <c r="D98" s="298">
        <v>989.3</v>
      </c>
      <c r="E98" s="298">
        <v>0</v>
      </c>
      <c r="F98" s="298">
        <v>13.4</v>
      </c>
      <c r="G98" s="298">
        <v>88.9</v>
      </c>
      <c r="H98" s="305">
        <v>0.3</v>
      </c>
      <c r="I98" s="305">
        <v>176.3</v>
      </c>
      <c r="J98" s="298">
        <v>0.2</v>
      </c>
    </row>
    <row r="99" spans="1:10" x14ac:dyDescent="0.2">
      <c r="A99" s="369"/>
      <c r="C99" s="297">
        <v>44808.25</v>
      </c>
      <c r="D99" s="298">
        <v>989.9</v>
      </c>
      <c r="E99" s="298">
        <v>0</v>
      </c>
      <c r="F99" s="298">
        <v>13.5</v>
      </c>
      <c r="G99" s="301">
        <v>88.7</v>
      </c>
      <c r="H99" s="299">
        <v>0</v>
      </c>
      <c r="I99" s="299">
        <v>184.1</v>
      </c>
      <c r="J99" s="302">
        <v>16</v>
      </c>
    </row>
    <row r="100" spans="1:10" x14ac:dyDescent="0.2">
      <c r="A100" s="369"/>
      <c r="C100" s="297">
        <v>44808.291666666672</v>
      </c>
      <c r="D100" s="298">
        <v>990.4</v>
      </c>
      <c r="E100" s="298">
        <v>0</v>
      </c>
      <c r="F100" s="298">
        <v>13.7</v>
      </c>
      <c r="G100" s="298">
        <v>87.3</v>
      </c>
      <c r="H100" s="303">
        <v>0.1</v>
      </c>
      <c r="I100" s="303">
        <v>183.7</v>
      </c>
      <c r="J100" s="298">
        <v>63</v>
      </c>
    </row>
    <row r="101" spans="1:10" x14ac:dyDescent="0.2">
      <c r="A101" s="369"/>
      <c r="C101" s="297">
        <v>44808.333333333328</v>
      </c>
      <c r="D101" s="298">
        <v>990.9</v>
      </c>
      <c r="E101" s="298">
        <v>0</v>
      </c>
      <c r="F101" s="298">
        <v>14.1</v>
      </c>
      <c r="G101" s="298">
        <v>85.4</v>
      </c>
      <c r="H101" s="298">
        <v>0.1</v>
      </c>
      <c r="I101" s="298">
        <v>183.6</v>
      </c>
      <c r="J101" s="298">
        <v>149.9</v>
      </c>
    </row>
    <row r="102" spans="1:10" x14ac:dyDescent="0.2">
      <c r="A102" s="369"/>
      <c r="C102" s="297">
        <v>44808.375</v>
      </c>
      <c r="D102" s="298">
        <v>990.9</v>
      </c>
      <c r="E102" s="298">
        <v>0</v>
      </c>
      <c r="F102" s="298">
        <v>14.8</v>
      </c>
      <c r="G102" s="298">
        <v>82.8</v>
      </c>
      <c r="H102" s="298">
        <v>0.5</v>
      </c>
      <c r="I102" s="298">
        <v>179.6</v>
      </c>
      <c r="J102" s="298">
        <v>404.8</v>
      </c>
    </row>
    <row r="103" spans="1:10" x14ac:dyDescent="0.2">
      <c r="A103" s="369"/>
      <c r="C103" s="297">
        <v>44808.416666666672</v>
      </c>
      <c r="D103" s="298">
        <v>989.8</v>
      </c>
      <c r="E103" s="298">
        <v>0</v>
      </c>
      <c r="F103" s="298">
        <v>15.6</v>
      </c>
      <c r="G103" s="298">
        <v>79.400000000000006</v>
      </c>
      <c r="H103" s="298">
        <v>0.8</v>
      </c>
      <c r="I103" s="298">
        <v>191.5</v>
      </c>
      <c r="J103" s="298">
        <v>788</v>
      </c>
    </row>
    <row r="104" spans="1:10" x14ac:dyDescent="0.2">
      <c r="A104" s="369"/>
      <c r="C104" s="297">
        <v>44808.458333333328</v>
      </c>
      <c r="D104" s="298">
        <v>988.4</v>
      </c>
      <c r="E104" s="298">
        <v>0</v>
      </c>
      <c r="F104" s="298">
        <v>16</v>
      </c>
      <c r="G104" s="298">
        <v>77.599999999999994</v>
      </c>
      <c r="H104" s="298">
        <v>1.3</v>
      </c>
      <c r="I104" s="298">
        <v>184.6</v>
      </c>
      <c r="J104" s="298">
        <v>888.2</v>
      </c>
    </row>
    <row r="105" spans="1:10" x14ac:dyDescent="0.2">
      <c r="A105" s="369"/>
      <c r="C105" s="297">
        <v>44808.5</v>
      </c>
      <c r="D105" s="298">
        <v>987.4</v>
      </c>
      <c r="E105" s="298">
        <v>0</v>
      </c>
      <c r="F105" s="298">
        <v>15.7</v>
      </c>
      <c r="G105" s="298">
        <v>79.900000000000006</v>
      </c>
      <c r="H105" s="298">
        <v>2</v>
      </c>
      <c r="I105" s="298">
        <v>182.6</v>
      </c>
      <c r="J105" s="298">
        <v>490.6</v>
      </c>
    </row>
    <row r="106" spans="1:10" x14ac:dyDescent="0.2">
      <c r="A106" s="369"/>
      <c r="C106" s="297">
        <v>44808.541666666672</v>
      </c>
      <c r="D106" s="298">
        <v>986.4</v>
      </c>
      <c r="E106" s="298">
        <v>0</v>
      </c>
      <c r="F106" s="298">
        <v>15.5</v>
      </c>
      <c r="G106" s="298">
        <v>80.3</v>
      </c>
      <c r="H106" s="298">
        <v>2</v>
      </c>
      <c r="I106" s="298">
        <v>188.3</v>
      </c>
      <c r="J106" s="298">
        <v>821.6</v>
      </c>
    </row>
    <row r="107" spans="1:10" x14ac:dyDescent="0.2">
      <c r="A107" s="369"/>
      <c r="C107" s="297">
        <v>44808.583333333328</v>
      </c>
      <c r="D107" s="298">
        <v>986.1</v>
      </c>
      <c r="E107" s="298">
        <v>0</v>
      </c>
      <c r="F107" s="298">
        <v>15.5</v>
      </c>
      <c r="G107" s="298">
        <v>80.2</v>
      </c>
      <c r="H107" s="298">
        <v>2.2000000000000002</v>
      </c>
      <c r="I107" s="298">
        <v>181.5</v>
      </c>
      <c r="J107" s="298">
        <v>668.4</v>
      </c>
    </row>
    <row r="108" spans="1:10" x14ac:dyDescent="0.2">
      <c r="A108" s="369"/>
      <c r="C108" s="297">
        <v>44808.625</v>
      </c>
      <c r="D108" s="298">
        <v>986.3</v>
      </c>
      <c r="E108" s="298">
        <v>0</v>
      </c>
      <c r="F108" s="298">
        <v>15.3</v>
      </c>
      <c r="G108" s="298">
        <v>80.7</v>
      </c>
      <c r="H108" s="298">
        <v>2.2000000000000002</v>
      </c>
      <c r="I108" s="298">
        <v>184.2</v>
      </c>
      <c r="J108" s="298">
        <v>487.2</v>
      </c>
    </row>
    <row r="109" spans="1:10" x14ac:dyDescent="0.2">
      <c r="A109" s="369"/>
      <c r="C109" s="297">
        <v>44808.666666666672</v>
      </c>
      <c r="D109" s="298">
        <v>987</v>
      </c>
      <c r="E109" s="298">
        <v>0</v>
      </c>
      <c r="F109" s="298">
        <v>15</v>
      </c>
      <c r="G109" s="298">
        <v>82.3</v>
      </c>
      <c r="H109" s="298">
        <v>2</v>
      </c>
      <c r="I109" s="298">
        <v>180.8</v>
      </c>
      <c r="J109" s="298">
        <v>213.6</v>
      </c>
    </row>
    <row r="110" spans="1:10" x14ac:dyDescent="0.2">
      <c r="A110" s="369"/>
      <c r="C110" s="297">
        <v>44808.708333333328</v>
      </c>
      <c r="D110" s="298">
        <v>987.9</v>
      </c>
      <c r="E110" s="298">
        <v>0</v>
      </c>
      <c r="F110" s="298">
        <v>14.6</v>
      </c>
      <c r="G110" s="298">
        <v>84.4</v>
      </c>
      <c r="H110" s="298">
        <v>1.2</v>
      </c>
      <c r="I110" s="298">
        <v>187</v>
      </c>
      <c r="J110" s="298">
        <v>14.3</v>
      </c>
    </row>
    <row r="111" spans="1:10" x14ac:dyDescent="0.2">
      <c r="A111" s="369"/>
      <c r="C111" s="297">
        <v>44808.75</v>
      </c>
      <c r="D111" s="298">
        <v>988.5</v>
      </c>
      <c r="E111" s="298">
        <v>0</v>
      </c>
      <c r="F111" s="298">
        <v>14.4</v>
      </c>
      <c r="G111" s="298">
        <v>85.7</v>
      </c>
      <c r="H111" s="298">
        <v>0.8</v>
      </c>
      <c r="I111" s="298">
        <v>185.1</v>
      </c>
      <c r="J111" s="298">
        <v>0</v>
      </c>
    </row>
    <row r="112" spans="1:10" x14ac:dyDescent="0.2">
      <c r="A112" s="369"/>
      <c r="C112" s="297">
        <v>44808.791666666672</v>
      </c>
      <c r="D112" s="298">
        <v>989.3</v>
      </c>
      <c r="E112" s="298">
        <v>0</v>
      </c>
      <c r="F112" s="298">
        <v>14.4</v>
      </c>
      <c r="G112" s="298">
        <v>86.3</v>
      </c>
      <c r="H112" s="298">
        <v>1</v>
      </c>
      <c r="I112" s="298">
        <v>174.6</v>
      </c>
      <c r="J112" s="298">
        <v>0</v>
      </c>
    </row>
    <row r="113" spans="1:10" x14ac:dyDescent="0.2">
      <c r="A113" s="369"/>
      <c r="C113" s="297">
        <v>44808.833333333328</v>
      </c>
      <c r="D113" s="298">
        <v>989.6</v>
      </c>
      <c r="E113" s="298">
        <v>0</v>
      </c>
      <c r="F113" s="298">
        <v>14.3</v>
      </c>
      <c r="G113" s="298">
        <v>86.7</v>
      </c>
      <c r="H113" s="298">
        <v>1.1000000000000001</v>
      </c>
      <c r="I113" s="298">
        <v>169.3</v>
      </c>
      <c r="J113" s="298">
        <v>0</v>
      </c>
    </row>
    <row r="114" spans="1:10" x14ac:dyDescent="0.2">
      <c r="A114" s="369"/>
      <c r="C114" s="297">
        <v>44808.875</v>
      </c>
      <c r="D114" s="298">
        <v>989.7</v>
      </c>
      <c r="E114" s="298">
        <v>0</v>
      </c>
      <c r="F114" s="298">
        <v>14.1</v>
      </c>
      <c r="G114" s="298">
        <v>87</v>
      </c>
      <c r="H114" s="298">
        <v>0.8</v>
      </c>
      <c r="I114" s="298">
        <v>173.9</v>
      </c>
      <c r="J114" s="298">
        <v>0</v>
      </c>
    </row>
    <row r="115" spans="1:10" x14ac:dyDescent="0.2">
      <c r="A115" s="369"/>
      <c r="C115" s="297">
        <v>44808.916666666672</v>
      </c>
      <c r="D115" s="298">
        <v>989.9</v>
      </c>
      <c r="E115" s="298">
        <v>0</v>
      </c>
      <c r="F115" s="298">
        <v>14.1</v>
      </c>
      <c r="G115" s="298">
        <v>87.1</v>
      </c>
      <c r="H115" s="298">
        <v>0.4</v>
      </c>
      <c r="I115" s="300">
        <v>170.7</v>
      </c>
      <c r="J115" s="298">
        <v>0</v>
      </c>
    </row>
    <row r="116" spans="1:10" x14ac:dyDescent="0.2">
      <c r="A116" s="369"/>
      <c r="C116" s="297">
        <v>44808.958333333328</v>
      </c>
      <c r="D116" s="298">
        <v>989.7</v>
      </c>
      <c r="E116" s="298">
        <v>0</v>
      </c>
      <c r="F116" s="298">
        <v>13.9</v>
      </c>
      <c r="G116" s="298">
        <v>87.4</v>
      </c>
      <c r="H116" s="304">
        <v>0.2</v>
      </c>
      <c r="I116" s="299">
        <v>179.7</v>
      </c>
      <c r="J116" s="302">
        <v>0</v>
      </c>
    </row>
    <row r="117" spans="1:10" x14ac:dyDescent="0.2">
      <c r="A117" s="369"/>
      <c r="C117" s="297">
        <v>44809</v>
      </c>
      <c r="D117" s="298">
        <v>989.5</v>
      </c>
      <c r="E117" s="298">
        <v>0</v>
      </c>
      <c r="F117" s="298">
        <v>13.8</v>
      </c>
      <c r="G117" s="301">
        <v>87.7</v>
      </c>
      <c r="H117" s="299">
        <v>0.3</v>
      </c>
      <c r="I117" s="299">
        <v>178.3</v>
      </c>
      <c r="J117" s="302">
        <v>0</v>
      </c>
    </row>
    <row r="118" spans="1:10" x14ac:dyDescent="0.2">
      <c r="A118" s="369"/>
      <c r="C118" s="297">
        <v>44809.041666666672</v>
      </c>
      <c r="D118" s="298">
        <v>989</v>
      </c>
      <c r="E118" s="298">
        <v>0</v>
      </c>
      <c r="F118" s="298">
        <v>13.6</v>
      </c>
      <c r="G118" s="298">
        <v>88.1</v>
      </c>
      <c r="H118" s="303">
        <v>0.6</v>
      </c>
      <c r="I118" s="303">
        <v>179.3</v>
      </c>
      <c r="J118" s="298">
        <v>0</v>
      </c>
    </row>
    <row r="119" spans="1:10" x14ac:dyDescent="0.2">
      <c r="A119" s="369"/>
      <c r="C119" s="297">
        <v>44809.083333333328</v>
      </c>
      <c r="D119" s="298">
        <v>988.7</v>
      </c>
      <c r="E119" s="298">
        <v>0</v>
      </c>
      <c r="F119" s="298">
        <v>13.5</v>
      </c>
      <c r="G119" s="298">
        <v>88.5</v>
      </c>
      <c r="H119" s="298">
        <v>0.2</v>
      </c>
      <c r="I119" s="298">
        <v>183.2</v>
      </c>
      <c r="J119" s="298">
        <v>0</v>
      </c>
    </row>
    <row r="120" spans="1:10" x14ac:dyDescent="0.2">
      <c r="A120" s="369"/>
      <c r="C120" s="297">
        <v>44809.125</v>
      </c>
      <c r="D120" s="298">
        <v>988.7</v>
      </c>
      <c r="E120" s="298">
        <v>0</v>
      </c>
      <c r="F120" s="298">
        <v>13.4</v>
      </c>
      <c r="G120" s="298">
        <v>88.4</v>
      </c>
      <c r="H120" s="298">
        <v>0</v>
      </c>
      <c r="I120" s="298">
        <v>183.2</v>
      </c>
      <c r="J120" s="298">
        <v>0</v>
      </c>
    </row>
    <row r="121" spans="1:10" x14ac:dyDescent="0.2">
      <c r="A121" s="369"/>
      <c r="C121" s="297">
        <v>44809.166666666672</v>
      </c>
      <c r="D121" s="298">
        <v>989</v>
      </c>
      <c r="E121" s="298">
        <v>0</v>
      </c>
      <c r="F121" s="298">
        <v>13.4</v>
      </c>
      <c r="G121" s="298">
        <v>88.4</v>
      </c>
      <c r="H121" s="300">
        <v>0</v>
      </c>
      <c r="I121" s="300">
        <v>187.3</v>
      </c>
      <c r="J121" s="298">
        <v>0</v>
      </c>
    </row>
    <row r="122" spans="1:10" x14ac:dyDescent="0.2">
      <c r="A122" s="369"/>
      <c r="C122" s="297">
        <v>44809.208333333328</v>
      </c>
      <c r="D122" s="298">
        <v>989.5</v>
      </c>
      <c r="E122" s="298">
        <v>0</v>
      </c>
      <c r="F122" s="298">
        <v>13.4</v>
      </c>
      <c r="G122" s="301">
        <v>88</v>
      </c>
      <c r="H122" s="305">
        <v>0</v>
      </c>
      <c r="I122" s="305">
        <v>198.1</v>
      </c>
      <c r="J122" s="302">
        <v>0.1</v>
      </c>
    </row>
    <row r="123" spans="1:10" x14ac:dyDescent="0.2">
      <c r="A123" s="369"/>
      <c r="C123" s="297">
        <v>44809.25</v>
      </c>
      <c r="D123" s="298">
        <v>990.5</v>
      </c>
      <c r="E123" s="298">
        <v>0</v>
      </c>
      <c r="F123" s="298">
        <v>13.5</v>
      </c>
      <c r="G123" s="301">
        <v>87</v>
      </c>
      <c r="H123" s="299">
        <v>0</v>
      </c>
      <c r="I123" s="299">
        <v>0</v>
      </c>
      <c r="J123" s="302">
        <v>15.8</v>
      </c>
    </row>
    <row r="124" spans="1:10" x14ac:dyDescent="0.2">
      <c r="A124" s="369"/>
      <c r="C124" s="297">
        <v>44809.291666666672</v>
      </c>
      <c r="D124" s="298">
        <v>991</v>
      </c>
      <c r="E124" s="298">
        <v>0</v>
      </c>
      <c r="F124" s="298">
        <v>13.7</v>
      </c>
      <c r="G124" s="298">
        <v>86.2</v>
      </c>
      <c r="H124" s="303">
        <v>0</v>
      </c>
      <c r="I124" s="303">
        <v>0</v>
      </c>
      <c r="J124" s="298">
        <v>58.5</v>
      </c>
    </row>
    <row r="125" spans="1:10" x14ac:dyDescent="0.2">
      <c r="A125" s="369"/>
      <c r="C125" s="297">
        <v>44809.333333333328</v>
      </c>
      <c r="D125" s="298">
        <v>991.5</v>
      </c>
      <c r="E125" s="298">
        <v>0</v>
      </c>
      <c r="F125" s="298">
        <v>13.8</v>
      </c>
      <c r="G125" s="298">
        <v>85.6</v>
      </c>
      <c r="H125" s="298">
        <v>0</v>
      </c>
      <c r="I125" s="298">
        <v>0</v>
      </c>
      <c r="J125" s="298">
        <v>130</v>
      </c>
    </row>
    <row r="126" spans="1:10" x14ac:dyDescent="0.2">
      <c r="A126" s="369"/>
      <c r="C126" s="297">
        <v>44809.375</v>
      </c>
      <c r="D126" s="298">
        <v>991.5</v>
      </c>
      <c r="E126" s="298">
        <v>0</v>
      </c>
      <c r="F126" s="298">
        <v>14.5</v>
      </c>
      <c r="G126" s="298">
        <v>83.6</v>
      </c>
      <c r="H126" s="298">
        <v>0</v>
      </c>
      <c r="I126" s="298">
        <v>275.8</v>
      </c>
      <c r="J126" s="298">
        <v>259.39999999999998</v>
      </c>
    </row>
    <row r="127" spans="1:10" x14ac:dyDescent="0.2">
      <c r="A127" s="369"/>
      <c r="C127" s="297">
        <v>44809.416666666672</v>
      </c>
      <c r="D127" s="298">
        <v>990.8</v>
      </c>
      <c r="E127" s="298">
        <v>0</v>
      </c>
      <c r="F127" s="298">
        <v>15.1</v>
      </c>
      <c r="G127" s="298">
        <v>80.8</v>
      </c>
      <c r="H127" s="298">
        <v>0.1</v>
      </c>
      <c r="I127" s="298">
        <v>277.10000000000002</v>
      </c>
      <c r="J127" s="298">
        <v>598.4</v>
      </c>
    </row>
    <row r="128" spans="1:10" x14ac:dyDescent="0.2">
      <c r="A128" s="369"/>
      <c r="C128" s="297">
        <v>44809.458333333328</v>
      </c>
      <c r="D128" s="298">
        <v>990</v>
      </c>
      <c r="E128" s="298">
        <v>0</v>
      </c>
      <c r="F128" s="298">
        <v>15.5</v>
      </c>
      <c r="G128" s="298">
        <v>79</v>
      </c>
      <c r="H128" s="298">
        <v>0.3</v>
      </c>
      <c r="I128" s="298">
        <v>253.4</v>
      </c>
      <c r="J128" s="298">
        <v>451</v>
      </c>
    </row>
    <row r="129" spans="1:10" x14ac:dyDescent="0.2">
      <c r="A129" s="369"/>
      <c r="C129" s="297">
        <v>44809.5</v>
      </c>
      <c r="D129" s="298">
        <v>989.3</v>
      </c>
      <c r="E129" s="298">
        <v>0</v>
      </c>
      <c r="F129" s="298">
        <v>15</v>
      </c>
      <c r="G129" s="298">
        <v>81.400000000000006</v>
      </c>
      <c r="H129" s="298">
        <v>0.5</v>
      </c>
      <c r="I129" s="298">
        <v>193.5</v>
      </c>
      <c r="J129" s="298">
        <v>372.2</v>
      </c>
    </row>
    <row r="130" spans="1:10" x14ac:dyDescent="0.2">
      <c r="A130" s="369"/>
      <c r="C130" s="297">
        <v>44809.541666666672</v>
      </c>
      <c r="D130" s="298">
        <v>988.5</v>
      </c>
      <c r="E130" s="298">
        <v>0</v>
      </c>
      <c r="F130" s="298">
        <v>14.8</v>
      </c>
      <c r="G130" s="298">
        <v>82.6</v>
      </c>
      <c r="H130" s="298">
        <v>0.9</v>
      </c>
      <c r="I130" s="298">
        <v>205.7</v>
      </c>
      <c r="J130" s="298">
        <v>385.6</v>
      </c>
    </row>
    <row r="131" spans="1:10" x14ac:dyDescent="0.2">
      <c r="A131" s="369"/>
      <c r="C131" s="297">
        <v>44809.583333333328</v>
      </c>
      <c r="D131" s="298">
        <v>988.4</v>
      </c>
      <c r="E131" s="298">
        <v>0</v>
      </c>
      <c r="F131" s="298">
        <v>14.5</v>
      </c>
      <c r="G131" s="298">
        <v>83.7</v>
      </c>
      <c r="H131" s="298">
        <v>0.9</v>
      </c>
      <c r="I131" s="298">
        <v>187.9</v>
      </c>
      <c r="J131" s="298">
        <v>245</v>
      </c>
    </row>
    <row r="132" spans="1:10" x14ac:dyDescent="0.2">
      <c r="A132" s="369"/>
      <c r="C132" s="297">
        <v>44809.625</v>
      </c>
      <c r="D132" s="298">
        <v>988.4</v>
      </c>
      <c r="E132" s="298">
        <v>0</v>
      </c>
      <c r="F132" s="298">
        <v>14.6</v>
      </c>
      <c r="G132" s="298">
        <v>84.1</v>
      </c>
      <c r="H132" s="298">
        <v>0.5</v>
      </c>
      <c r="I132" s="298">
        <v>193.3</v>
      </c>
      <c r="J132" s="298">
        <v>169.7</v>
      </c>
    </row>
    <row r="133" spans="1:10" x14ac:dyDescent="0.2">
      <c r="A133" s="369"/>
      <c r="C133" s="297">
        <v>44809.666666666672</v>
      </c>
      <c r="D133" s="298">
        <v>988.6</v>
      </c>
      <c r="E133" s="298">
        <v>0</v>
      </c>
      <c r="F133" s="298">
        <v>14.5</v>
      </c>
      <c r="G133" s="298">
        <v>84.8</v>
      </c>
      <c r="H133" s="298">
        <v>0.2</v>
      </c>
      <c r="I133" s="298">
        <v>190.6</v>
      </c>
      <c r="J133" s="298">
        <v>65.599999999999994</v>
      </c>
    </row>
    <row r="134" spans="1:10" x14ac:dyDescent="0.2">
      <c r="A134" s="369"/>
      <c r="C134" s="297">
        <v>44809.708333333328</v>
      </c>
      <c r="D134" s="298">
        <v>989.2</v>
      </c>
      <c r="E134" s="298">
        <v>0</v>
      </c>
      <c r="F134" s="298">
        <v>14.3</v>
      </c>
      <c r="G134" s="298">
        <v>85.8</v>
      </c>
      <c r="H134" s="298">
        <v>0.1</v>
      </c>
      <c r="I134" s="298">
        <v>203.2</v>
      </c>
      <c r="J134" s="298">
        <v>8.3000000000000007</v>
      </c>
    </row>
    <row r="135" spans="1:10" x14ac:dyDescent="0.2">
      <c r="A135" s="369"/>
      <c r="C135" s="297">
        <v>44809.75</v>
      </c>
      <c r="D135" s="298">
        <v>989.9</v>
      </c>
      <c r="E135" s="298">
        <v>0</v>
      </c>
      <c r="F135" s="298">
        <v>14.2</v>
      </c>
      <c r="G135" s="298">
        <v>86.5</v>
      </c>
      <c r="H135" s="298">
        <v>0.1</v>
      </c>
      <c r="I135" s="298">
        <v>180.9</v>
      </c>
      <c r="J135" s="298">
        <v>0</v>
      </c>
    </row>
    <row r="136" spans="1:10" x14ac:dyDescent="0.2">
      <c r="A136" s="369"/>
      <c r="C136" s="297">
        <v>44809.791666666672</v>
      </c>
      <c r="D136" s="298">
        <v>990.9</v>
      </c>
      <c r="E136" s="298">
        <v>0</v>
      </c>
      <c r="F136" s="298">
        <v>14.2</v>
      </c>
      <c r="G136" s="298">
        <v>86.9</v>
      </c>
      <c r="H136" s="298">
        <v>0.1</v>
      </c>
      <c r="I136" s="298">
        <v>193.6</v>
      </c>
      <c r="J136" s="298">
        <v>0</v>
      </c>
    </row>
    <row r="137" spans="1:10" x14ac:dyDescent="0.2">
      <c r="A137" s="369"/>
      <c r="C137" s="297">
        <v>44809.833333333328</v>
      </c>
      <c r="D137" s="298">
        <v>991.4</v>
      </c>
      <c r="E137" s="298">
        <v>0</v>
      </c>
      <c r="F137" s="298">
        <v>14.2</v>
      </c>
      <c r="G137" s="298">
        <v>87.5</v>
      </c>
      <c r="H137" s="298">
        <v>0</v>
      </c>
      <c r="I137" s="298">
        <v>199.2</v>
      </c>
      <c r="J137" s="298">
        <v>0</v>
      </c>
    </row>
    <row r="138" spans="1:10" x14ac:dyDescent="0.2">
      <c r="A138" s="369"/>
      <c r="C138" s="297">
        <v>44809.875</v>
      </c>
      <c r="D138" s="298">
        <v>991.6</v>
      </c>
      <c r="E138" s="298">
        <v>0</v>
      </c>
      <c r="F138" s="298">
        <v>14.1</v>
      </c>
      <c r="G138" s="298">
        <v>87.5</v>
      </c>
      <c r="H138" s="298">
        <v>0</v>
      </c>
      <c r="I138" s="298">
        <v>264.89999999999998</v>
      </c>
      <c r="J138" s="298">
        <v>0</v>
      </c>
    </row>
    <row r="139" spans="1:10" x14ac:dyDescent="0.2">
      <c r="A139" s="369"/>
      <c r="C139" s="297">
        <v>44809.916666666672</v>
      </c>
      <c r="D139" s="298">
        <v>991.7</v>
      </c>
      <c r="E139" s="298">
        <v>0</v>
      </c>
      <c r="F139" s="298">
        <v>13.9</v>
      </c>
      <c r="G139" s="298">
        <v>87.7</v>
      </c>
      <c r="H139" s="298">
        <v>0</v>
      </c>
      <c r="I139" s="298">
        <v>0</v>
      </c>
      <c r="J139" s="298">
        <v>0</v>
      </c>
    </row>
    <row r="140" spans="1:10" x14ac:dyDescent="0.2">
      <c r="A140" s="369"/>
      <c r="C140" s="297">
        <v>44809.958333333328</v>
      </c>
      <c r="D140" s="298">
        <v>991.8</v>
      </c>
      <c r="E140" s="298">
        <v>0</v>
      </c>
      <c r="F140" s="298">
        <v>13.9</v>
      </c>
      <c r="G140" s="298">
        <v>88.1</v>
      </c>
      <c r="H140" s="298">
        <v>0</v>
      </c>
      <c r="I140" s="300">
        <v>0</v>
      </c>
      <c r="J140" s="298">
        <v>0</v>
      </c>
    </row>
    <row r="141" spans="1:10" x14ac:dyDescent="0.2">
      <c r="A141" s="369"/>
      <c r="C141" s="297">
        <v>44810</v>
      </c>
      <c r="D141" s="298">
        <v>991.5</v>
      </c>
      <c r="E141" s="298">
        <v>0</v>
      </c>
      <c r="F141" s="298">
        <v>13.7</v>
      </c>
      <c r="G141" s="298">
        <v>89.7</v>
      </c>
      <c r="H141" s="304">
        <v>0</v>
      </c>
      <c r="I141" s="299">
        <v>0</v>
      </c>
      <c r="J141" s="302">
        <v>0</v>
      </c>
    </row>
    <row r="142" spans="1:10" x14ac:dyDescent="0.2">
      <c r="A142" s="369"/>
      <c r="C142" s="297">
        <v>44810.041666666672</v>
      </c>
      <c r="D142" s="298">
        <v>991</v>
      </c>
      <c r="E142" s="298">
        <v>0</v>
      </c>
      <c r="F142" s="298">
        <v>13.6</v>
      </c>
      <c r="G142" s="301">
        <v>91</v>
      </c>
      <c r="H142" s="299">
        <v>0</v>
      </c>
      <c r="I142" s="299">
        <v>0</v>
      </c>
      <c r="J142" s="302">
        <v>0</v>
      </c>
    </row>
    <row r="143" spans="1:10" x14ac:dyDescent="0.2">
      <c r="A143" s="369"/>
      <c r="C143" s="297">
        <v>44810.083333333328</v>
      </c>
      <c r="D143" s="298">
        <v>990.6</v>
      </c>
      <c r="E143" s="298">
        <v>0</v>
      </c>
      <c r="F143" s="298">
        <v>13.4</v>
      </c>
      <c r="G143" s="298">
        <v>92.4</v>
      </c>
      <c r="H143" s="303">
        <v>0</v>
      </c>
      <c r="I143" s="303">
        <v>0</v>
      </c>
      <c r="J143" s="298">
        <v>0</v>
      </c>
    </row>
    <row r="144" spans="1:10" x14ac:dyDescent="0.2">
      <c r="A144" s="369"/>
      <c r="C144" s="297">
        <v>44810.125</v>
      </c>
      <c r="D144" s="298">
        <v>990.5</v>
      </c>
      <c r="E144" s="298">
        <v>0</v>
      </c>
      <c r="F144" s="298">
        <v>13.2</v>
      </c>
      <c r="G144" s="298">
        <v>93.7</v>
      </c>
      <c r="H144" s="298">
        <v>0</v>
      </c>
      <c r="I144" s="298">
        <v>0</v>
      </c>
      <c r="J144" s="298">
        <v>0</v>
      </c>
    </row>
    <row r="145" spans="1:10" x14ac:dyDescent="0.2">
      <c r="A145" s="369"/>
      <c r="C145" s="297">
        <v>44810.166666666672</v>
      </c>
      <c r="D145" s="298">
        <v>990.6</v>
      </c>
      <c r="E145" s="298">
        <v>0</v>
      </c>
      <c r="F145" s="298">
        <v>13.2</v>
      </c>
      <c r="G145" s="298">
        <v>94.3</v>
      </c>
      <c r="H145" s="298">
        <v>0</v>
      </c>
      <c r="I145" s="300">
        <v>0</v>
      </c>
      <c r="J145" s="298">
        <v>0</v>
      </c>
    </row>
    <row r="146" spans="1:10" x14ac:dyDescent="0.2">
      <c r="A146" s="369"/>
      <c r="C146" s="297">
        <v>44810.208333333328</v>
      </c>
      <c r="D146" s="298">
        <v>990.8</v>
      </c>
      <c r="E146" s="298">
        <v>0</v>
      </c>
      <c r="F146" s="298">
        <v>13.1</v>
      </c>
      <c r="G146" s="298">
        <v>95</v>
      </c>
      <c r="H146" s="304">
        <v>0</v>
      </c>
      <c r="I146" s="299">
        <v>252.1</v>
      </c>
      <c r="J146" s="302">
        <v>0</v>
      </c>
    </row>
    <row r="147" spans="1:10" x14ac:dyDescent="0.2">
      <c r="A147" s="369"/>
      <c r="C147" s="297">
        <v>44810.25</v>
      </c>
      <c r="D147" s="298">
        <v>991</v>
      </c>
      <c r="E147" s="298">
        <v>0</v>
      </c>
      <c r="F147" s="298">
        <v>13</v>
      </c>
      <c r="G147" s="301">
        <v>95.9</v>
      </c>
      <c r="H147" s="305">
        <v>0.1</v>
      </c>
      <c r="I147" s="306">
        <v>182.2</v>
      </c>
      <c r="J147" s="302">
        <v>12.2</v>
      </c>
    </row>
    <row r="148" spans="1:10" x14ac:dyDescent="0.2">
      <c r="A148" s="369"/>
      <c r="C148" s="297">
        <v>44810.291666666672</v>
      </c>
      <c r="D148" s="298">
        <v>991.6</v>
      </c>
      <c r="E148" s="298">
        <v>0.1</v>
      </c>
      <c r="F148" s="298">
        <v>13.1</v>
      </c>
      <c r="G148" s="301">
        <v>96.2</v>
      </c>
      <c r="H148" s="299">
        <v>0.3</v>
      </c>
      <c r="I148" s="299">
        <v>181.4</v>
      </c>
      <c r="J148" s="302">
        <v>80.8</v>
      </c>
    </row>
    <row r="149" spans="1:10" x14ac:dyDescent="0.2">
      <c r="A149" s="369"/>
      <c r="C149" s="297">
        <v>44810.333333333328</v>
      </c>
      <c r="D149" s="298">
        <v>991.6</v>
      </c>
      <c r="E149" s="298">
        <v>0</v>
      </c>
      <c r="F149" s="298">
        <v>13.6</v>
      </c>
      <c r="G149" s="298">
        <v>94.5</v>
      </c>
      <c r="H149" s="303">
        <v>0.2</v>
      </c>
      <c r="I149" s="303">
        <v>177</v>
      </c>
      <c r="J149" s="298">
        <v>236.8</v>
      </c>
    </row>
    <row r="150" spans="1:10" x14ac:dyDescent="0.2">
      <c r="A150" s="369"/>
      <c r="C150" s="297">
        <v>44810.375</v>
      </c>
      <c r="D150" s="298">
        <v>991.6</v>
      </c>
      <c r="E150" s="298">
        <v>0</v>
      </c>
      <c r="F150" s="298">
        <v>14.3</v>
      </c>
      <c r="G150" s="298">
        <v>90</v>
      </c>
      <c r="H150" s="298">
        <v>0.2</v>
      </c>
      <c r="I150" s="298">
        <v>175.5</v>
      </c>
      <c r="J150" s="298">
        <v>273.8</v>
      </c>
    </row>
    <row r="151" spans="1:10" x14ac:dyDescent="0.2">
      <c r="A151" s="369"/>
      <c r="C151" s="297">
        <v>44810.416666666672</v>
      </c>
      <c r="D151" s="298">
        <v>990.9</v>
      </c>
      <c r="E151" s="298">
        <v>0</v>
      </c>
      <c r="F151" s="298">
        <v>14.8</v>
      </c>
      <c r="G151" s="298">
        <v>86</v>
      </c>
      <c r="H151" s="298">
        <v>0.1</v>
      </c>
      <c r="I151" s="298">
        <v>263.2</v>
      </c>
      <c r="J151" s="298">
        <v>364.2</v>
      </c>
    </row>
    <row r="152" spans="1:10" x14ac:dyDescent="0.2">
      <c r="A152" s="369"/>
      <c r="C152" s="297">
        <v>44810.458333333328</v>
      </c>
      <c r="D152" s="298">
        <v>989.9</v>
      </c>
      <c r="E152" s="298">
        <v>0</v>
      </c>
      <c r="F152" s="298">
        <v>14.8</v>
      </c>
      <c r="G152" s="298">
        <v>85.3</v>
      </c>
      <c r="H152" s="298">
        <v>0.4</v>
      </c>
      <c r="I152" s="298">
        <v>287.8</v>
      </c>
      <c r="J152" s="298">
        <v>482.6</v>
      </c>
    </row>
    <row r="153" spans="1:10" x14ac:dyDescent="0.2">
      <c r="A153" s="369"/>
      <c r="C153" s="297">
        <v>44810.5</v>
      </c>
      <c r="D153" s="298">
        <v>989.2</v>
      </c>
      <c r="E153" s="298">
        <v>0</v>
      </c>
      <c r="F153" s="298">
        <v>14.9</v>
      </c>
      <c r="G153" s="298">
        <v>84.6</v>
      </c>
      <c r="H153" s="298">
        <v>0.3</v>
      </c>
      <c r="I153" s="298">
        <v>270.39999999999998</v>
      </c>
      <c r="J153" s="298">
        <v>366</v>
      </c>
    </row>
    <row r="154" spans="1:10" x14ac:dyDescent="0.2">
      <c r="A154" s="369"/>
      <c r="C154" s="297">
        <v>44810.541666666672</v>
      </c>
      <c r="D154" s="298">
        <v>989.8</v>
      </c>
      <c r="E154" s="298">
        <v>0</v>
      </c>
      <c r="F154" s="298">
        <v>14.8</v>
      </c>
      <c r="G154" s="298">
        <v>84.6</v>
      </c>
      <c r="H154" s="298">
        <v>0.7</v>
      </c>
      <c r="I154" s="298">
        <v>203.4</v>
      </c>
      <c r="J154" s="298">
        <v>234.7</v>
      </c>
    </row>
    <row r="155" spans="1:10" x14ac:dyDescent="0.2">
      <c r="A155" s="369"/>
      <c r="C155" s="297">
        <v>44810.583333333328</v>
      </c>
      <c r="D155" s="298">
        <v>989.5</v>
      </c>
      <c r="E155" s="298">
        <v>0</v>
      </c>
      <c r="F155" s="298">
        <v>14.7</v>
      </c>
      <c r="G155" s="298">
        <v>84.9</v>
      </c>
      <c r="H155" s="298">
        <v>0.5</v>
      </c>
      <c r="I155" s="298">
        <v>186.1</v>
      </c>
      <c r="J155" s="298">
        <v>169</v>
      </c>
    </row>
    <row r="156" spans="1:10" x14ac:dyDescent="0.2">
      <c r="A156" s="369"/>
      <c r="C156" s="297">
        <v>44810.625</v>
      </c>
      <c r="D156" s="298">
        <v>989.8</v>
      </c>
      <c r="E156" s="298">
        <v>0</v>
      </c>
      <c r="F156" s="298">
        <v>14.4</v>
      </c>
      <c r="G156" s="298">
        <v>86.1</v>
      </c>
      <c r="H156" s="298">
        <v>1.2</v>
      </c>
      <c r="I156" s="298">
        <v>186.3</v>
      </c>
      <c r="J156" s="298">
        <v>94.9</v>
      </c>
    </row>
    <row r="157" spans="1:10" x14ac:dyDescent="0.2">
      <c r="A157" s="369"/>
      <c r="C157" s="297">
        <v>44810.666666666672</v>
      </c>
      <c r="D157" s="298">
        <v>990.4</v>
      </c>
      <c r="E157" s="298">
        <v>0</v>
      </c>
      <c r="F157" s="298">
        <v>13.9</v>
      </c>
      <c r="G157" s="298">
        <v>87.9</v>
      </c>
      <c r="H157" s="298">
        <v>1.1000000000000001</v>
      </c>
      <c r="I157" s="298">
        <v>185</v>
      </c>
      <c r="J157" s="298">
        <v>42.4</v>
      </c>
    </row>
    <row r="158" spans="1:10" x14ac:dyDescent="0.2">
      <c r="A158" s="369"/>
      <c r="C158" s="297">
        <v>44810.708333333328</v>
      </c>
      <c r="D158" s="298">
        <v>991</v>
      </c>
      <c r="E158" s="298">
        <v>0</v>
      </c>
      <c r="F158" s="298">
        <v>13.6</v>
      </c>
      <c r="G158" s="298">
        <v>89</v>
      </c>
      <c r="H158" s="298">
        <v>0.9</v>
      </c>
      <c r="I158" s="298">
        <v>186.3</v>
      </c>
      <c r="J158" s="298">
        <v>6.5</v>
      </c>
    </row>
    <row r="159" spans="1:10" x14ac:dyDescent="0.2">
      <c r="A159" s="369"/>
      <c r="C159" s="297">
        <v>44810.75</v>
      </c>
      <c r="D159" s="298">
        <v>991.7</v>
      </c>
      <c r="E159" s="298">
        <v>0</v>
      </c>
      <c r="F159" s="298">
        <v>13.4</v>
      </c>
      <c r="G159" s="298">
        <v>90.2</v>
      </c>
      <c r="H159" s="298">
        <v>0.7</v>
      </c>
      <c r="I159" s="298">
        <v>186.2</v>
      </c>
      <c r="J159" s="298">
        <v>0</v>
      </c>
    </row>
    <row r="160" spans="1:10" x14ac:dyDescent="0.2">
      <c r="A160" s="369"/>
      <c r="C160" s="297">
        <v>44810.791666666672</v>
      </c>
      <c r="D160" s="298">
        <v>991.9</v>
      </c>
      <c r="E160" s="298">
        <v>0</v>
      </c>
      <c r="F160" s="298">
        <v>13.2</v>
      </c>
      <c r="G160" s="298">
        <v>90.2</v>
      </c>
      <c r="H160" s="298">
        <v>0.6</v>
      </c>
      <c r="I160" s="298">
        <v>174</v>
      </c>
      <c r="J160" s="298">
        <v>0</v>
      </c>
    </row>
    <row r="161" spans="1:10" x14ac:dyDescent="0.2">
      <c r="A161" s="369"/>
      <c r="C161" s="297">
        <v>44810.833333333328</v>
      </c>
      <c r="D161" s="298">
        <v>992.4</v>
      </c>
      <c r="E161" s="298">
        <v>0</v>
      </c>
      <c r="F161" s="298">
        <v>13.2</v>
      </c>
      <c r="G161" s="298">
        <v>90.5</v>
      </c>
      <c r="H161" s="298">
        <v>0.4</v>
      </c>
      <c r="I161" s="298">
        <v>176.7</v>
      </c>
      <c r="J161" s="298">
        <v>0</v>
      </c>
    </row>
    <row r="162" spans="1:10" x14ac:dyDescent="0.2">
      <c r="A162" s="369"/>
      <c r="C162" s="297">
        <v>44810.875</v>
      </c>
      <c r="D162" s="298">
        <v>992.2</v>
      </c>
      <c r="E162" s="298">
        <v>0</v>
      </c>
      <c r="F162" s="298">
        <v>13.1</v>
      </c>
      <c r="G162" s="298">
        <v>91.1</v>
      </c>
      <c r="H162" s="298">
        <v>0.1</v>
      </c>
      <c r="I162" s="298">
        <v>174.7</v>
      </c>
      <c r="J162" s="298">
        <v>0</v>
      </c>
    </row>
    <row r="163" spans="1:10" x14ac:dyDescent="0.2">
      <c r="A163" s="369"/>
      <c r="C163" s="297">
        <v>44810.916666666672</v>
      </c>
      <c r="D163" s="298">
        <v>992.4</v>
      </c>
      <c r="E163" s="298">
        <v>0</v>
      </c>
      <c r="F163" s="298">
        <v>13.3</v>
      </c>
      <c r="G163" s="298">
        <v>90.9</v>
      </c>
      <c r="H163" s="298">
        <v>0.1</v>
      </c>
      <c r="I163" s="298">
        <v>184.9</v>
      </c>
      <c r="J163" s="298">
        <v>0</v>
      </c>
    </row>
    <row r="164" spans="1:10" x14ac:dyDescent="0.2">
      <c r="A164" s="369"/>
      <c r="C164" s="297">
        <v>44810.958333333328</v>
      </c>
      <c r="D164" s="298">
        <v>992.1</v>
      </c>
      <c r="E164" s="298">
        <v>0</v>
      </c>
      <c r="F164" s="298">
        <v>13.4</v>
      </c>
      <c r="G164" s="298">
        <v>89.2</v>
      </c>
      <c r="H164" s="298">
        <v>0.1</v>
      </c>
      <c r="I164" s="298">
        <v>181.7</v>
      </c>
      <c r="J164" s="298">
        <v>0</v>
      </c>
    </row>
    <row r="165" spans="1:10" x14ac:dyDescent="0.2">
      <c r="A165" s="369"/>
      <c r="C165" s="297">
        <v>44811</v>
      </c>
      <c r="D165" s="298">
        <v>991.8</v>
      </c>
      <c r="E165" s="298">
        <v>0</v>
      </c>
      <c r="F165" s="298">
        <v>13.5</v>
      </c>
      <c r="G165" s="298">
        <v>87.9</v>
      </c>
      <c r="H165" s="298">
        <v>0.2</v>
      </c>
      <c r="I165" s="298">
        <v>181.6</v>
      </c>
      <c r="J165" s="298">
        <v>0</v>
      </c>
    </row>
    <row r="166" spans="1:10" x14ac:dyDescent="0.2">
      <c r="A166" s="369"/>
      <c r="C166" s="297">
        <v>44811.041666666672</v>
      </c>
      <c r="D166" s="298">
        <v>991.8</v>
      </c>
      <c r="E166" s="298">
        <v>0</v>
      </c>
      <c r="F166" s="298">
        <v>13.5</v>
      </c>
      <c r="G166" s="298">
        <v>87.3</v>
      </c>
      <c r="H166" s="298">
        <v>0.1</v>
      </c>
      <c r="I166" s="298">
        <v>175.1</v>
      </c>
      <c r="J166" s="298">
        <v>0</v>
      </c>
    </row>
    <row r="167" spans="1:10" x14ac:dyDescent="0.2">
      <c r="A167" s="369"/>
      <c r="C167" s="297">
        <v>44811.083333333328</v>
      </c>
      <c r="D167" s="298">
        <v>991.9</v>
      </c>
      <c r="E167" s="298">
        <v>0</v>
      </c>
      <c r="F167" s="298">
        <v>13.3</v>
      </c>
      <c r="G167" s="298">
        <v>87.7</v>
      </c>
      <c r="H167" s="299">
        <v>0</v>
      </c>
      <c r="I167" s="299">
        <v>0</v>
      </c>
      <c r="J167" s="298">
        <v>0</v>
      </c>
    </row>
    <row r="168" spans="1:10" x14ac:dyDescent="0.2">
      <c r="A168" s="369"/>
      <c r="C168" s="297">
        <v>44811.125</v>
      </c>
      <c r="D168" s="298">
        <v>992.4</v>
      </c>
      <c r="E168" s="298">
        <v>0</v>
      </c>
      <c r="F168" s="298">
        <v>13.3</v>
      </c>
      <c r="G168" s="298">
        <v>88</v>
      </c>
      <c r="H168" s="299">
        <v>0</v>
      </c>
      <c r="I168" s="305">
        <v>0</v>
      </c>
      <c r="J168" s="298">
        <v>0</v>
      </c>
    </row>
    <row r="169" spans="1:10" x14ac:dyDescent="0.2">
      <c r="A169" s="369"/>
      <c r="C169" s="297">
        <v>44811.166666666672</v>
      </c>
      <c r="D169" s="298">
        <v>992.6</v>
      </c>
      <c r="E169" s="298">
        <v>0</v>
      </c>
      <c r="F169" s="298">
        <v>13.4</v>
      </c>
      <c r="G169" s="298">
        <v>87.7</v>
      </c>
      <c r="H169" s="307">
        <v>0</v>
      </c>
      <c r="I169" s="299">
        <v>0</v>
      </c>
      <c r="J169" s="302">
        <v>0</v>
      </c>
    </row>
    <row r="170" spans="1:10" x14ac:dyDescent="0.2">
      <c r="A170" s="369"/>
      <c r="C170" s="297">
        <v>44811.208333333328</v>
      </c>
      <c r="D170" s="298">
        <v>992.6</v>
      </c>
      <c r="E170" s="298">
        <v>0</v>
      </c>
      <c r="F170" s="298">
        <v>13.4</v>
      </c>
      <c r="G170" s="298">
        <v>87.7</v>
      </c>
      <c r="H170" s="304">
        <v>0.1</v>
      </c>
      <c r="I170" s="299">
        <v>168.4</v>
      </c>
      <c r="J170" s="302">
        <v>0.4</v>
      </c>
    </row>
    <row r="171" spans="1:10" x14ac:dyDescent="0.2">
      <c r="A171" s="369"/>
      <c r="C171" s="297">
        <v>44811.25</v>
      </c>
      <c r="D171" s="298">
        <v>992.9</v>
      </c>
      <c r="E171" s="298">
        <v>0</v>
      </c>
      <c r="F171" s="298">
        <v>13.4</v>
      </c>
      <c r="G171" s="301">
        <v>86.8</v>
      </c>
      <c r="H171" s="299">
        <v>0.1</v>
      </c>
      <c r="I171" s="299">
        <v>188.6</v>
      </c>
      <c r="J171" s="302">
        <v>53.7</v>
      </c>
    </row>
    <row r="172" spans="1:10" x14ac:dyDescent="0.2">
      <c r="A172" s="369"/>
      <c r="C172" s="297">
        <v>44811.291666666672</v>
      </c>
      <c r="D172" s="298">
        <v>993.2</v>
      </c>
      <c r="E172" s="298">
        <v>0</v>
      </c>
      <c r="F172" s="298">
        <v>13.9</v>
      </c>
      <c r="G172" s="298">
        <v>84.8</v>
      </c>
      <c r="H172" s="303">
        <v>0.1</v>
      </c>
      <c r="I172" s="303">
        <v>181.4</v>
      </c>
      <c r="J172" s="298">
        <v>205.8</v>
      </c>
    </row>
    <row r="173" spans="1:10" x14ac:dyDescent="0.2">
      <c r="A173" s="369"/>
      <c r="C173" s="297">
        <v>44811.333333333328</v>
      </c>
      <c r="D173" s="298">
        <v>993.4</v>
      </c>
      <c r="E173" s="298">
        <v>0</v>
      </c>
      <c r="F173" s="298">
        <v>14.4</v>
      </c>
      <c r="G173" s="298">
        <v>81.400000000000006</v>
      </c>
      <c r="H173" s="298">
        <v>0.3</v>
      </c>
      <c r="I173" s="298">
        <v>185.2</v>
      </c>
      <c r="J173" s="298">
        <v>297.8</v>
      </c>
    </row>
    <row r="174" spans="1:10" x14ac:dyDescent="0.2">
      <c r="A174" s="369"/>
      <c r="C174" s="297">
        <v>44811.375</v>
      </c>
      <c r="D174" s="298">
        <v>993.7</v>
      </c>
      <c r="E174" s="298">
        <v>0</v>
      </c>
      <c r="F174" s="298">
        <v>14.8</v>
      </c>
      <c r="G174" s="298">
        <v>80</v>
      </c>
      <c r="H174" s="298">
        <v>0.7</v>
      </c>
      <c r="I174" s="298">
        <v>181</v>
      </c>
      <c r="J174" s="298">
        <v>422.3</v>
      </c>
    </row>
    <row r="175" spans="1:10" x14ac:dyDescent="0.2">
      <c r="A175" s="369"/>
      <c r="C175" s="297">
        <v>44811.416666666672</v>
      </c>
      <c r="D175" s="298">
        <v>992.6</v>
      </c>
      <c r="E175" s="298">
        <v>0</v>
      </c>
      <c r="F175" s="298">
        <v>15.3</v>
      </c>
      <c r="G175" s="298">
        <v>79.900000000000006</v>
      </c>
      <c r="H175" s="298">
        <v>1.1000000000000001</v>
      </c>
      <c r="I175" s="298">
        <v>188.3</v>
      </c>
      <c r="J175" s="298">
        <v>538</v>
      </c>
    </row>
    <row r="176" spans="1:10" x14ac:dyDescent="0.2">
      <c r="A176" s="369"/>
      <c r="C176" s="297">
        <v>44811.458333333328</v>
      </c>
      <c r="D176" s="298">
        <v>991.9</v>
      </c>
      <c r="E176" s="298">
        <v>0</v>
      </c>
      <c r="F176" s="298">
        <v>15.1</v>
      </c>
      <c r="G176" s="298">
        <v>80.2</v>
      </c>
      <c r="H176" s="298">
        <v>1.4</v>
      </c>
      <c r="I176" s="298">
        <v>186.2</v>
      </c>
      <c r="J176" s="298">
        <v>418.1</v>
      </c>
    </row>
    <row r="177" spans="1:10" x14ac:dyDescent="0.2">
      <c r="A177" s="369"/>
      <c r="C177" s="297">
        <v>44811.5</v>
      </c>
      <c r="D177" s="298">
        <v>991.2</v>
      </c>
      <c r="E177" s="298">
        <v>0</v>
      </c>
      <c r="F177" s="298">
        <v>14.9</v>
      </c>
      <c r="G177" s="298">
        <v>80.599999999999994</v>
      </c>
      <c r="H177" s="298">
        <v>1.2</v>
      </c>
      <c r="I177" s="298">
        <v>195.6</v>
      </c>
      <c r="J177" s="298">
        <v>418.1</v>
      </c>
    </row>
    <row r="178" spans="1:10" x14ac:dyDescent="0.2">
      <c r="A178" s="369"/>
      <c r="C178" s="297">
        <v>44811.541666666672</v>
      </c>
      <c r="D178" s="298">
        <v>990.9</v>
      </c>
      <c r="E178" s="298">
        <v>0</v>
      </c>
      <c r="F178" s="298">
        <v>15</v>
      </c>
      <c r="G178" s="298">
        <v>79.8</v>
      </c>
      <c r="H178" s="298">
        <v>0.3</v>
      </c>
      <c r="I178" s="298">
        <v>196.4</v>
      </c>
      <c r="J178" s="298">
        <v>312.10000000000002</v>
      </c>
    </row>
    <row r="179" spans="1:10" x14ac:dyDescent="0.2">
      <c r="A179" s="369"/>
      <c r="C179" s="297">
        <v>44811.583333333328</v>
      </c>
      <c r="D179" s="298">
        <v>990.4</v>
      </c>
      <c r="E179" s="298">
        <v>0</v>
      </c>
      <c r="F179" s="298">
        <v>14.8</v>
      </c>
      <c r="G179" s="298">
        <v>80.3</v>
      </c>
      <c r="H179" s="298">
        <v>0.7</v>
      </c>
      <c r="I179" s="298">
        <v>205.4</v>
      </c>
      <c r="J179" s="298">
        <v>242</v>
      </c>
    </row>
    <row r="180" spans="1:10" x14ac:dyDescent="0.2">
      <c r="A180" s="369"/>
      <c r="C180" s="297">
        <v>44811.625</v>
      </c>
      <c r="D180" s="298">
        <v>990.4</v>
      </c>
      <c r="E180" s="298">
        <v>0</v>
      </c>
      <c r="F180" s="298">
        <v>14.6</v>
      </c>
      <c r="G180" s="298">
        <v>81.5</v>
      </c>
      <c r="H180" s="298">
        <v>0.9</v>
      </c>
      <c r="I180" s="298">
        <v>193.9</v>
      </c>
      <c r="J180" s="298">
        <v>217.1</v>
      </c>
    </row>
    <row r="181" spans="1:10" x14ac:dyDescent="0.2">
      <c r="A181" s="369"/>
      <c r="C181" s="297">
        <v>44811.666666666672</v>
      </c>
      <c r="D181" s="298">
        <v>990.9</v>
      </c>
      <c r="E181" s="298">
        <v>0</v>
      </c>
      <c r="F181" s="298">
        <v>14.4</v>
      </c>
      <c r="G181" s="298">
        <v>82</v>
      </c>
      <c r="H181" s="298">
        <v>0.8</v>
      </c>
      <c r="I181" s="298">
        <v>193.9</v>
      </c>
      <c r="J181" s="298">
        <v>77.7</v>
      </c>
    </row>
    <row r="182" spans="1:10" x14ac:dyDescent="0.2">
      <c r="A182" s="369"/>
      <c r="C182" s="297">
        <v>44811.708333333328</v>
      </c>
      <c r="D182" s="298">
        <v>991.5</v>
      </c>
      <c r="E182" s="298">
        <v>0</v>
      </c>
      <c r="F182" s="298">
        <v>14.2</v>
      </c>
      <c r="G182" s="298">
        <v>83</v>
      </c>
      <c r="H182" s="298">
        <v>0.6</v>
      </c>
      <c r="I182" s="298">
        <v>183.5</v>
      </c>
      <c r="J182" s="298">
        <v>7.9</v>
      </c>
    </row>
    <row r="183" spans="1:10" x14ac:dyDescent="0.2">
      <c r="A183" s="369"/>
      <c r="C183" s="297">
        <v>44811.75</v>
      </c>
      <c r="D183" s="298">
        <v>992</v>
      </c>
      <c r="E183" s="298">
        <v>0</v>
      </c>
      <c r="F183" s="298">
        <v>14.1</v>
      </c>
      <c r="G183" s="298">
        <v>83.8</v>
      </c>
      <c r="H183" s="298">
        <v>0.3</v>
      </c>
      <c r="I183" s="298">
        <v>171.4</v>
      </c>
      <c r="J183" s="298">
        <v>0</v>
      </c>
    </row>
    <row r="184" spans="1:10" x14ac:dyDescent="0.2">
      <c r="A184" s="369"/>
      <c r="C184" s="297">
        <v>44811.791666666672</v>
      </c>
      <c r="D184" s="298">
        <v>992.8</v>
      </c>
      <c r="E184" s="298">
        <v>0</v>
      </c>
      <c r="F184" s="298">
        <v>14.2</v>
      </c>
      <c r="G184" s="298">
        <v>83.4</v>
      </c>
      <c r="H184" s="298">
        <v>0.2</v>
      </c>
      <c r="I184" s="298">
        <v>184.9</v>
      </c>
      <c r="J184" s="298">
        <v>0</v>
      </c>
    </row>
    <row r="185" spans="1:10" x14ac:dyDescent="0.2">
      <c r="A185" s="369"/>
      <c r="C185" s="297">
        <v>44811.833333333328</v>
      </c>
      <c r="D185" s="298">
        <v>993</v>
      </c>
      <c r="E185" s="298">
        <v>0</v>
      </c>
      <c r="F185" s="298">
        <v>14.1</v>
      </c>
      <c r="G185" s="298">
        <v>83.5</v>
      </c>
      <c r="H185" s="298">
        <v>0.1</v>
      </c>
      <c r="I185" s="298">
        <v>192.1</v>
      </c>
      <c r="J185" s="298">
        <v>0</v>
      </c>
    </row>
    <row r="186" spans="1:10" x14ac:dyDescent="0.2">
      <c r="A186" s="369"/>
      <c r="C186" s="297">
        <v>44811.875</v>
      </c>
      <c r="D186" s="298">
        <v>992.9</v>
      </c>
      <c r="E186" s="298">
        <v>0</v>
      </c>
      <c r="F186" s="298">
        <v>14.1</v>
      </c>
      <c r="G186" s="298">
        <v>83.4</v>
      </c>
      <c r="H186" s="298">
        <v>0</v>
      </c>
      <c r="I186" s="298">
        <v>195.5</v>
      </c>
      <c r="J186" s="298">
        <v>0</v>
      </c>
    </row>
    <row r="187" spans="1:10" x14ac:dyDescent="0.2">
      <c r="A187" s="369"/>
      <c r="C187" s="297">
        <v>44811.916666666672</v>
      </c>
      <c r="D187" s="298">
        <v>993.1</v>
      </c>
      <c r="E187" s="298">
        <v>0</v>
      </c>
      <c r="F187" s="298">
        <v>14.1</v>
      </c>
      <c r="G187" s="298">
        <v>83.5</v>
      </c>
      <c r="H187" s="298">
        <v>0</v>
      </c>
      <c r="I187" s="298">
        <v>176.3</v>
      </c>
      <c r="J187" s="298">
        <v>0</v>
      </c>
    </row>
    <row r="188" spans="1:10" x14ac:dyDescent="0.2">
      <c r="A188" s="369"/>
      <c r="C188" s="297">
        <v>44811.958333333328</v>
      </c>
      <c r="D188" s="298">
        <v>992.8</v>
      </c>
      <c r="E188" s="298">
        <v>0</v>
      </c>
      <c r="F188" s="298">
        <v>14</v>
      </c>
      <c r="G188" s="298">
        <v>84.1</v>
      </c>
      <c r="H188" s="298">
        <v>0.1</v>
      </c>
      <c r="I188" s="298">
        <v>181.2</v>
      </c>
      <c r="J188" s="298">
        <v>0</v>
      </c>
    </row>
    <row r="189" spans="1:10" x14ac:dyDescent="0.2">
      <c r="A189" s="369"/>
      <c r="C189" s="297">
        <v>44812</v>
      </c>
      <c r="D189" s="298">
        <v>992.4</v>
      </c>
      <c r="E189" s="298">
        <v>0</v>
      </c>
      <c r="F189" s="298">
        <v>13.8</v>
      </c>
      <c r="G189" s="298">
        <v>84.4</v>
      </c>
      <c r="H189" s="298">
        <v>0.1</v>
      </c>
      <c r="I189" s="298">
        <v>145.69999999999999</v>
      </c>
      <c r="J189" s="298">
        <v>0</v>
      </c>
    </row>
    <row r="190" spans="1:10" x14ac:dyDescent="0.2">
      <c r="A190" s="369"/>
      <c r="C190" s="297">
        <v>44812.041666666672</v>
      </c>
      <c r="D190" s="298">
        <v>992</v>
      </c>
      <c r="E190" s="298">
        <v>0</v>
      </c>
      <c r="F190" s="298">
        <v>13.7</v>
      </c>
      <c r="G190" s="298">
        <v>84.4</v>
      </c>
      <c r="H190" s="298">
        <v>0.1</v>
      </c>
      <c r="I190" s="298">
        <v>160.6</v>
      </c>
      <c r="J190" s="298">
        <v>0</v>
      </c>
    </row>
    <row r="191" spans="1:10" x14ac:dyDescent="0.2">
      <c r="A191" s="369"/>
      <c r="C191" s="297">
        <v>44812.083333333328</v>
      </c>
      <c r="D191" s="298">
        <v>991.7</v>
      </c>
      <c r="E191" s="298">
        <v>0</v>
      </c>
      <c r="F191" s="298">
        <v>13.7</v>
      </c>
      <c r="G191" s="298">
        <v>83.9</v>
      </c>
      <c r="H191" s="298">
        <v>0</v>
      </c>
      <c r="I191" s="300">
        <v>151.19999999999999</v>
      </c>
      <c r="J191" s="298">
        <v>0</v>
      </c>
    </row>
    <row r="192" spans="1:10" x14ac:dyDescent="0.2">
      <c r="A192" s="369"/>
      <c r="C192" s="297">
        <v>44812.125</v>
      </c>
      <c r="D192" s="298">
        <v>991.3</v>
      </c>
      <c r="E192" s="298">
        <v>0</v>
      </c>
      <c r="F192" s="298">
        <v>13.6</v>
      </c>
      <c r="G192" s="298">
        <v>85</v>
      </c>
      <c r="H192" s="301">
        <v>0</v>
      </c>
      <c r="I192" s="299">
        <v>182.5</v>
      </c>
      <c r="J192" s="302">
        <v>0</v>
      </c>
    </row>
    <row r="193" spans="1:10" x14ac:dyDescent="0.2">
      <c r="A193" s="369"/>
      <c r="C193" s="297">
        <v>44812.166666666672</v>
      </c>
      <c r="D193" s="298">
        <v>991.1</v>
      </c>
      <c r="E193" s="298">
        <v>0</v>
      </c>
      <c r="F193" s="298">
        <v>13.2</v>
      </c>
      <c r="G193" s="298">
        <v>87.6</v>
      </c>
      <c r="H193" s="298">
        <v>0.4</v>
      </c>
      <c r="I193" s="303">
        <v>173</v>
      </c>
      <c r="J193" s="298">
        <v>0</v>
      </c>
    </row>
    <row r="194" spans="1:10" x14ac:dyDescent="0.2">
      <c r="A194" s="369"/>
      <c r="C194" s="297">
        <v>44812.208333333328</v>
      </c>
      <c r="D194" s="298">
        <v>991.7</v>
      </c>
      <c r="E194" s="298">
        <v>0</v>
      </c>
      <c r="F194" s="298">
        <v>13.1</v>
      </c>
      <c r="G194" s="298">
        <v>88.6</v>
      </c>
      <c r="H194" s="300">
        <v>0.3</v>
      </c>
      <c r="I194" s="300">
        <v>165.6</v>
      </c>
      <c r="J194" s="298">
        <v>0.1</v>
      </c>
    </row>
    <row r="195" spans="1:10" x14ac:dyDescent="0.2">
      <c r="A195" s="369"/>
      <c r="C195" s="297">
        <v>44812.25</v>
      </c>
      <c r="D195" s="298">
        <v>992.3</v>
      </c>
      <c r="E195" s="298">
        <v>0</v>
      </c>
      <c r="F195" s="298">
        <v>13.1</v>
      </c>
      <c r="G195" s="301">
        <v>88.7</v>
      </c>
      <c r="H195" s="299">
        <v>0.1</v>
      </c>
      <c r="I195" s="299">
        <v>154.69999999999999</v>
      </c>
      <c r="J195" s="302">
        <v>15.6</v>
      </c>
    </row>
    <row r="196" spans="1:10" x14ac:dyDescent="0.2">
      <c r="A196" s="369"/>
      <c r="C196" s="297">
        <v>44812.291666666672</v>
      </c>
      <c r="D196" s="298">
        <v>992.5</v>
      </c>
      <c r="E196" s="298">
        <v>0</v>
      </c>
      <c r="F196" s="298">
        <v>13.5</v>
      </c>
      <c r="G196" s="298">
        <v>87.5</v>
      </c>
      <c r="H196" s="303">
        <v>0.5</v>
      </c>
      <c r="I196" s="303">
        <v>165.4</v>
      </c>
      <c r="J196" s="298">
        <v>67.900000000000006</v>
      </c>
    </row>
    <row r="197" spans="1:10" x14ac:dyDescent="0.2">
      <c r="A197" s="369"/>
      <c r="C197" s="297">
        <v>44812.333333333328</v>
      </c>
      <c r="D197" s="298">
        <v>992.7</v>
      </c>
      <c r="E197" s="298">
        <v>0</v>
      </c>
      <c r="F197" s="298">
        <v>14</v>
      </c>
      <c r="G197" s="298">
        <v>84.9</v>
      </c>
      <c r="H197" s="298">
        <v>0.6</v>
      </c>
      <c r="I197" s="298">
        <v>172.4</v>
      </c>
      <c r="J197" s="298">
        <v>140.80000000000001</v>
      </c>
    </row>
    <row r="198" spans="1:10" x14ac:dyDescent="0.2">
      <c r="A198" s="369"/>
      <c r="C198" s="297">
        <v>44812.375</v>
      </c>
      <c r="D198" s="298">
        <v>992.8</v>
      </c>
      <c r="E198" s="298">
        <v>0</v>
      </c>
      <c r="F198" s="298">
        <v>14.3</v>
      </c>
      <c r="G198" s="298">
        <v>83.3</v>
      </c>
      <c r="H198" s="298">
        <v>0.3</v>
      </c>
      <c r="I198" s="298">
        <v>183.9</v>
      </c>
      <c r="J198" s="298">
        <v>235.3</v>
      </c>
    </row>
    <row r="199" spans="1:10" x14ac:dyDescent="0.2">
      <c r="A199" s="369"/>
      <c r="C199" s="297">
        <v>44812.416666666672</v>
      </c>
      <c r="D199" s="298">
        <v>992.3</v>
      </c>
      <c r="E199" s="298">
        <v>0</v>
      </c>
      <c r="F199" s="298">
        <v>14.8</v>
      </c>
      <c r="G199" s="298">
        <v>81.599999999999994</v>
      </c>
      <c r="H199" s="298">
        <v>0.8</v>
      </c>
      <c r="I199" s="298">
        <v>181.9</v>
      </c>
      <c r="J199" s="298">
        <v>330.2</v>
      </c>
    </row>
    <row r="200" spans="1:10" x14ac:dyDescent="0.2">
      <c r="A200" s="369"/>
      <c r="C200" s="297">
        <v>44812.458333333328</v>
      </c>
      <c r="D200" s="298">
        <v>992</v>
      </c>
      <c r="E200" s="298">
        <v>0</v>
      </c>
      <c r="F200" s="298">
        <v>14.9</v>
      </c>
      <c r="G200" s="298">
        <v>81.2</v>
      </c>
      <c r="H200" s="298">
        <v>1.7</v>
      </c>
      <c r="I200" s="298">
        <v>177.3</v>
      </c>
      <c r="J200" s="298">
        <v>268.39999999999998</v>
      </c>
    </row>
    <row r="201" spans="1:10" x14ac:dyDescent="0.2">
      <c r="A201" s="369"/>
      <c r="C201" s="297">
        <v>44812.5</v>
      </c>
      <c r="D201" s="298">
        <v>991.6</v>
      </c>
      <c r="E201" s="298">
        <v>0</v>
      </c>
      <c r="F201" s="298">
        <v>15</v>
      </c>
      <c r="G201" s="298">
        <v>80</v>
      </c>
      <c r="H201" s="298">
        <v>1.7</v>
      </c>
      <c r="I201" s="298">
        <v>175.2</v>
      </c>
      <c r="J201" s="298">
        <v>268.39999999999998</v>
      </c>
    </row>
    <row r="202" spans="1:10" x14ac:dyDescent="0.2">
      <c r="A202" s="369"/>
      <c r="C202" s="297">
        <v>44812.541666666672</v>
      </c>
      <c r="D202" s="298">
        <v>991</v>
      </c>
      <c r="E202" s="298">
        <v>0</v>
      </c>
      <c r="F202" s="298">
        <v>15.1</v>
      </c>
      <c r="G202" s="298">
        <v>78.599999999999994</v>
      </c>
      <c r="H202" s="298">
        <v>2.2000000000000002</v>
      </c>
      <c r="I202" s="298">
        <v>177.3</v>
      </c>
      <c r="J202" s="298">
        <v>322.5</v>
      </c>
    </row>
    <row r="203" spans="1:10" x14ac:dyDescent="0.2">
      <c r="A203" s="369"/>
      <c r="C203" s="297">
        <v>44812.583333333328</v>
      </c>
      <c r="D203" s="298">
        <v>990.6</v>
      </c>
      <c r="E203" s="298">
        <v>0</v>
      </c>
      <c r="F203" s="298">
        <v>14.5</v>
      </c>
      <c r="G203" s="298">
        <v>81.8</v>
      </c>
      <c r="H203" s="298">
        <v>2.1</v>
      </c>
      <c r="I203" s="298">
        <v>172.5</v>
      </c>
      <c r="J203" s="298">
        <v>185.7</v>
      </c>
    </row>
    <row r="204" spans="1:10" x14ac:dyDescent="0.2">
      <c r="A204" s="369"/>
      <c r="C204" s="297">
        <v>44812.625</v>
      </c>
      <c r="D204" s="298">
        <v>990.6</v>
      </c>
      <c r="E204" s="298">
        <v>0</v>
      </c>
      <c r="F204" s="298">
        <v>14.2</v>
      </c>
      <c r="G204" s="298">
        <v>82.4</v>
      </c>
      <c r="H204" s="298">
        <v>2.2000000000000002</v>
      </c>
      <c r="I204" s="298">
        <v>168.7</v>
      </c>
      <c r="J204" s="298">
        <v>118.4</v>
      </c>
    </row>
    <row r="205" spans="1:10" x14ac:dyDescent="0.2">
      <c r="A205" s="369"/>
      <c r="C205" s="297">
        <v>44812.666666666672</v>
      </c>
      <c r="D205" s="298">
        <v>990.8</v>
      </c>
      <c r="E205" s="298">
        <v>0</v>
      </c>
      <c r="F205" s="298">
        <v>14</v>
      </c>
      <c r="G205" s="298">
        <v>83</v>
      </c>
      <c r="H205" s="298">
        <v>1.8</v>
      </c>
      <c r="I205" s="298">
        <v>171</v>
      </c>
      <c r="J205" s="298">
        <v>49.3</v>
      </c>
    </row>
    <row r="206" spans="1:10" x14ac:dyDescent="0.2">
      <c r="A206" s="369"/>
      <c r="C206" s="297">
        <v>44812.708333333328</v>
      </c>
      <c r="D206" s="298">
        <v>991.1</v>
      </c>
      <c r="E206" s="298">
        <v>0</v>
      </c>
      <c r="F206" s="298">
        <v>13.7</v>
      </c>
      <c r="G206" s="298">
        <v>85.1</v>
      </c>
      <c r="H206" s="298">
        <v>1.1000000000000001</v>
      </c>
      <c r="I206" s="298">
        <v>173.6</v>
      </c>
      <c r="J206" s="298">
        <v>5</v>
      </c>
    </row>
    <row r="207" spans="1:10" x14ac:dyDescent="0.2">
      <c r="A207" s="369"/>
      <c r="C207" s="297">
        <v>44812.75</v>
      </c>
      <c r="D207" s="298">
        <v>991.4</v>
      </c>
      <c r="E207" s="298">
        <v>0</v>
      </c>
      <c r="F207" s="298">
        <v>13.5</v>
      </c>
      <c r="G207" s="298">
        <v>87.3</v>
      </c>
      <c r="H207" s="298">
        <v>1.1000000000000001</v>
      </c>
      <c r="I207" s="298">
        <v>165.1</v>
      </c>
      <c r="J207" s="298">
        <v>0</v>
      </c>
    </row>
    <row r="208" spans="1:10" x14ac:dyDescent="0.2">
      <c r="A208" s="369"/>
      <c r="C208" s="297">
        <v>44812.791666666672</v>
      </c>
      <c r="D208" s="298">
        <v>991.7</v>
      </c>
      <c r="E208" s="298">
        <v>0</v>
      </c>
      <c r="F208" s="298">
        <v>13.5</v>
      </c>
      <c r="G208" s="298">
        <v>88.2</v>
      </c>
      <c r="H208" s="298">
        <v>1.3</v>
      </c>
      <c r="I208" s="298">
        <v>161.30000000000001</v>
      </c>
      <c r="J208" s="298">
        <v>0</v>
      </c>
    </row>
    <row r="209" spans="1:10" x14ac:dyDescent="0.2">
      <c r="A209" s="369"/>
      <c r="C209" s="297">
        <v>44812.833333333328</v>
      </c>
      <c r="D209" s="298">
        <v>992.2</v>
      </c>
      <c r="E209" s="298">
        <v>0</v>
      </c>
      <c r="F209" s="298">
        <v>13.4</v>
      </c>
      <c r="G209" s="298">
        <v>88.8</v>
      </c>
      <c r="H209" s="298">
        <v>1.1000000000000001</v>
      </c>
      <c r="I209" s="298">
        <v>161</v>
      </c>
      <c r="J209" s="298">
        <v>0</v>
      </c>
    </row>
    <row r="210" spans="1:10" x14ac:dyDescent="0.2">
      <c r="A210" s="369"/>
      <c r="C210" s="297">
        <v>44812.875</v>
      </c>
      <c r="D210" s="298">
        <v>992.5</v>
      </c>
      <c r="E210" s="298">
        <v>0</v>
      </c>
      <c r="F210" s="298">
        <v>13.3</v>
      </c>
      <c r="G210" s="298">
        <v>90.2</v>
      </c>
      <c r="H210" s="298">
        <v>0.8</v>
      </c>
      <c r="I210" s="298">
        <v>166.4</v>
      </c>
      <c r="J210" s="298">
        <v>0</v>
      </c>
    </row>
    <row r="211" spans="1:10" x14ac:dyDescent="0.2">
      <c r="A211" s="369"/>
      <c r="C211" s="297">
        <v>44812.916666666672</v>
      </c>
      <c r="D211" s="298">
        <v>992.2</v>
      </c>
      <c r="E211" s="298">
        <v>0</v>
      </c>
      <c r="F211" s="298">
        <v>13.1</v>
      </c>
      <c r="G211" s="298">
        <v>91.8</v>
      </c>
      <c r="H211" s="298">
        <v>0.7</v>
      </c>
      <c r="I211" s="298">
        <v>165.2</v>
      </c>
      <c r="J211" s="298">
        <v>0</v>
      </c>
    </row>
    <row r="212" spans="1:10" x14ac:dyDescent="0.2">
      <c r="A212" s="369"/>
      <c r="C212" s="297">
        <v>44812.958333333328</v>
      </c>
      <c r="D212" s="298">
        <v>992.4</v>
      </c>
      <c r="E212" s="298">
        <v>0</v>
      </c>
      <c r="F212" s="298">
        <v>12.9</v>
      </c>
      <c r="G212" s="298">
        <v>93.7</v>
      </c>
      <c r="H212" s="298">
        <v>0.3</v>
      </c>
      <c r="I212" s="298">
        <v>157.6</v>
      </c>
      <c r="J212" s="298">
        <v>0</v>
      </c>
    </row>
    <row r="213" spans="1:10" x14ac:dyDescent="0.2">
      <c r="A213" s="369"/>
      <c r="C213" s="297">
        <v>44813</v>
      </c>
      <c r="D213" s="298">
        <v>991.9</v>
      </c>
      <c r="E213" s="298">
        <v>0</v>
      </c>
      <c r="F213" s="298">
        <v>12.8</v>
      </c>
      <c r="G213" s="298">
        <v>94.9</v>
      </c>
      <c r="H213" s="298">
        <v>0.3</v>
      </c>
      <c r="I213" s="298">
        <v>162.9</v>
      </c>
      <c r="J213" s="298">
        <v>0</v>
      </c>
    </row>
    <row r="214" spans="1:10" x14ac:dyDescent="0.2">
      <c r="A214" s="369"/>
      <c r="C214" s="297">
        <v>44813.041666666672</v>
      </c>
      <c r="D214" s="298">
        <v>991.4</v>
      </c>
      <c r="E214" s="298">
        <v>0</v>
      </c>
      <c r="F214" s="298">
        <v>12.7</v>
      </c>
      <c r="G214" s="298">
        <v>95.3</v>
      </c>
      <c r="H214" s="298">
        <v>0.7</v>
      </c>
      <c r="I214" s="298">
        <v>163.4</v>
      </c>
      <c r="J214" s="298">
        <v>0</v>
      </c>
    </row>
    <row r="215" spans="1:10" x14ac:dyDescent="0.2">
      <c r="A215" s="369"/>
      <c r="C215" s="297">
        <v>44813.083333333328</v>
      </c>
      <c r="D215" s="298">
        <v>991</v>
      </c>
      <c r="E215" s="298">
        <v>0</v>
      </c>
      <c r="F215" s="298">
        <v>12.6</v>
      </c>
      <c r="G215" s="298">
        <v>96</v>
      </c>
      <c r="H215" s="298">
        <v>1.1000000000000001</v>
      </c>
      <c r="I215" s="298">
        <v>169.4</v>
      </c>
      <c r="J215" s="298">
        <v>0</v>
      </c>
    </row>
    <row r="216" spans="1:10" x14ac:dyDescent="0.2">
      <c r="A216" s="369"/>
      <c r="C216" s="297">
        <v>44813.125</v>
      </c>
      <c r="D216" s="298">
        <v>990.8</v>
      </c>
      <c r="E216" s="298">
        <v>0</v>
      </c>
      <c r="F216" s="298">
        <v>12.5</v>
      </c>
      <c r="G216" s="298">
        <v>96.7</v>
      </c>
      <c r="H216" s="298">
        <v>1.8</v>
      </c>
      <c r="I216" s="298">
        <v>169.2</v>
      </c>
      <c r="J216" s="298">
        <v>0</v>
      </c>
    </row>
    <row r="217" spans="1:10" x14ac:dyDescent="0.2">
      <c r="A217" s="369"/>
      <c r="C217" s="297">
        <v>44813.166666666672</v>
      </c>
      <c r="D217" s="298">
        <v>990.6</v>
      </c>
      <c r="E217" s="298">
        <v>0</v>
      </c>
      <c r="F217" s="298">
        <v>12.4</v>
      </c>
      <c r="G217" s="298">
        <v>96.4</v>
      </c>
      <c r="H217" s="298">
        <v>1.6</v>
      </c>
      <c r="I217" s="300">
        <v>169.6</v>
      </c>
      <c r="J217" s="298">
        <v>0</v>
      </c>
    </row>
    <row r="218" spans="1:10" x14ac:dyDescent="0.2">
      <c r="A218" s="369"/>
      <c r="C218" s="297">
        <v>44813.208333333328</v>
      </c>
      <c r="D218" s="298">
        <v>990.6</v>
      </c>
      <c r="E218" s="298">
        <v>0</v>
      </c>
      <c r="F218" s="298">
        <v>12.6</v>
      </c>
      <c r="G218" s="298">
        <v>94.5</v>
      </c>
      <c r="H218" s="301">
        <v>1.2</v>
      </c>
      <c r="I218" s="299">
        <v>165.5</v>
      </c>
      <c r="J218" s="302">
        <v>0.1</v>
      </c>
    </row>
    <row r="219" spans="1:10" x14ac:dyDescent="0.2">
      <c r="A219" s="369"/>
      <c r="C219" s="297">
        <v>44813.25</v>
      </c>
      <c r="D219" s="298">
        <v>991.2</v>
      </c>
      <c r="E219" s="298">
        <v>0</v>
      </c>
      <c r="F219" s="298">
        <v>12.8</v>
      </c>
      <c r="G219" s="298">
        <v>91.8</v>
      </c>
      <c r="H219" s="299">
        <v>1.5</v>
      </c>
      <c r="I219" s="308">
        <v>154.69999999999999</v>
      </c>
      <c r="J219" s="298">
        <v>18.2</v>
      </c>
    </row>
    <row r="220" spans="1:10" x14ac:dyDescent="0.2">
      <c r="A220" s="369"/>
      <c r="C220" s="297">
        <v>44813.291666666672</v>
      </c>
      <c r="D220" s="298">
        <v>991.2</v>
      </c>
      <c r="E220" s="298">
        <v>0</v>
      </c>
      <c r="F220" s="298">
        <v>13.2</v>
      </c>
      <c r="G220" s="298">
        <v>90.8</v>
      </c>
      <c r="H220" s="298">
        <v>1.5</v>
      </c>
      <c r="I220" s="298">
        <v>160.9</v>
      </c>
      <c r="J220" s="298">
        <v>77.599999999999994</v>
      </c>
    </row>
    <row r="221" spans="1:10" x14ac:dyDescent="0.2">
      <c r="A221" s="369"/>
      <c r="C221" s="297">
        <v>44813.333333333328</v>
      </c>
      <c r="D221" s="298">
        <v>991.5</v>
      </c>
      <c r="E221" s="298">
        <v>0</v>
      </c>
      <c r="F221" s="298">
        <v>13.7</v>
      </c>
      <c r="G221" s="298">
        <v>87.9</v>
      </c>
      <c r="H221" s="298">
        <v>1.7</v>
      </c>
      <c r="I221" s="298">
        <v>161.5</v>
      </c>
      <c r="J221" s="298">
        <v>181.3</v>
      </c>
    </row>
    <row r="222" spans="1:10" x14ac:dyDescent="0.2">
      <c r="A222" s="369"/>
      <c r="C222" s="297">
        <v>44813.375</v>
      </c>
      <c r="D222" s="298">
        <v>991.9</v>
      </c>
      <c r="E222" s="298">
        <v>0</v>
      </c>
      <c r="F222" s="298">
        <v>14.4</v>
      </c>
      <c r="G222" s="298">
        <v>83.4</v>
      </c>
      <c r="H222" s="298">
        <v>1.2</v>
      </c>
      <c r="I222" s="298">
        <v>171.2</v>
      </c>
      <c r="J222" s="298">
        <v>277.39999999999998</v>
      </c>
    </row>
    <row r="223" spans="1:10" x14ac:dyDescent="0.2">
      <c r="A223" s="369"/>
      <c r="C223" s="297">
        <v>44813.416666666672</v>
      </c>
      <c r="D223" s="298">
        <v>991.5</v>
      </c>
      <c r="E223" s="298">
        <v>0</v>
      </c>
      <c r="F223" s="298">
        <v>14.9</v>
      </c>
      <c r="G223" s="298">
        <v>79.2</v>
      </c>
      <c r="H223" s="298">
        <v>1.3</v>
      </c>
      <c r="I223" s="298">
        <v>179.2</v>
      </c>
      <c r="J223" s="298">
        <v>310.5</v>
      </c>
    </row>
    <row r="224" spans="1:10" x14ac:dyDescent="0.2">
      <c r="A224" s="369"/>
      <c r="C224" s="297">
        <v>44813.458333333328</v>
      </c>
      <c r="D224" s="298">
        <v>991.1</v>
      </c>
      <c r="E224" s="298">
        <v>0</v>
      </c>
      <c r="F224" s="298">
        <v>15.1</v>
      </c>
      <c r="G224" s="298">
        <v>77.5</v>
      </c>
      <c r="H224" s="298">
        <v>1.5</v>
      </c>
      <c r="I224" s="298">
        <v>185.5</v>
      </c>
      <c r="J224" s="298">
        <v>364.9</v>
      </c>
    </row>
    <row r="225" spans="1:10" x14ac:dyDescent="0.2">
      <c r="A225" s="369"/>
      <c r="C225" s="297">
        <v>44813.5</v>
      </c>
      <c r="D225" s="298">
        <v>990.9</v>
      </c>
      <c r="E225" s="298">
        <v>0</v>
      </c>
      <c r="F225" s="298">
        <v>14.8</v>
      </c>
      <c r="G225" s="298">
        <v>78.2</v>
      </c>
      <c r="H225" s="298">
        <v>2.2999999999999998</v>
      </c>
      <c r="I225" s="298">
        <v>190.1</v>
      </c>
      <c r="J225" s="298">
        <v>368.4</v>
      </c>
    </row>
    <row r="226" spans="1:10" x14ac:dyDescent="0.2">
      <c r="A226" s="369"/>
      <c r="C226" s="297">
        <v>44813.541666666672</v>
      </c>
      <c r="D226" s="298">
        <v>990.5</v>
      </c>
      <c r="E226" s="298">
        <v>0</v>
      </c>
      <c r="F226" s="298">
        <v>14.6</v>
      </c>
      <c r="G226" s="298">
        <v>78.3</v>
      </c>
      <c r="H226" s="298">
        <v>2.5</v>
      </c>
      <c r="I226" s="298">
        <v>184.9</v>
      </c>
      <c r="J226" s="298">
        <v>320.5</v>
      </c>
    </row>
    <row r="227" spans="1:10" x14ac:dyDescent="0.2">
      <c r="A227" s="369"/>
      <c r="C227" s="297">
        <v>44813.583333333328</v>
      </c>
      <c r="D227" s="298">
        <v>990.4</v>
      </c>
      <c r="E227" s="298">
        <v>0</v>
      </c>
      <c r="F227" s="298">
        <v>14.4</v>
      </c>
      <c r="G227" s="298">
        <v>77.400000000000006</v>
      </c>
      <c r="H227" s="298">
        <v>2.1</v>
      </c>
      <c r="I227" s="298">
        <v>184</v>
      </c>
      <c r="J227" s="298">
        <v>211.5</v>
      </c>
    </row>
    <row r="228" spans="1:10" x14ac:dyDescent="0.2">
      <c r="A228" s="369"/>
      <c r="C228" s="297">
        <v>44813.625</v>
      </c>
      <c r="D228" s="298">
        <v>990.5</v>
      </c>
      <c r="E228" s="298">
        <v>0</v>
      </c>
      <c r="F228" s="298">
        <v>14.6</v>
      </c>
      <c r="G228" s="298">
        <v>76.3</v>
      </c>
      <c r="H228" s="298">
        <v>1.5</v>
      </c>
      <c r="I228" s="298">
        <v>170.4</v>
      </c>
      <c r="J228" s="298">
        <v>143.1</v>
      </c>
    </row>
    <row r="229" spans="1:10" x14ac:dyDescent="0.2">
      <c r="A229" s="369"/>
      <c r="C229" s="297">
        <v>44813.666666666672</v>
      </c>
      <c r="D229" s="298">
        <v>990.9</v>
      </c>
      <c r="E229" s="298">
        <v>0</v>
      </c>
      <c r="F229" s="298">
        <v>14.6</v>
      </c>
      <c r="G229" s="298">
        <v>76</v>
      </c>
      <c r="H229" s="298">
        <v>1.1000000000000001</v>
      </c>
      <c r="I229" s="298">
        <v>177.3</v>
      </c>
      <c r="J229" s="298">
        <v>63.5</v>
      </c>
    </row>
    <row r="230" spans="1:10" x14ac:dyDescent="0.2">
      <c r="A230" s="369"/>
      <c r="C230" s="297">
        <v>44813.708333333328</v>
      </c>
      <c r="D230" s="298">
        <v>991.5</v>
      </c>
      <c r="E230" s="298">
        <v>0</v>
      </c>
      <c r="F230" s="298">
        <v>14.4</v>
      </c>
      <c r="G230" s="298">
        <v>78.3</v>
      </c>
      <c r="H230" s="298">
        <v>1.1000000000000001</v>
      </c>
      <c r="I230" s="298">
        <v>164.5</v>
      </c>
      <c r="J230" s="298">
        <v>10.8</v>
      </c>
    </row>
    <row r="231" spans="1:10" x14ac:dyDescent="0.2">
      <c r="A231" s="369"/>
      <c r="C231" s="297">
        <v>44813.75</v>
      </c>
      <c r="D231" s="298">
        <v>991.7</v>
      </c>
      <c r="E231" s="298">
        <v>0</v>
      </c>
      <c r="F231" s="298">
        <v>14.2</v>
      </c>
      <c r="G231" s="298">
        <v>80.099999999999994</v>
      </c>
      <c r="H231" s="298">
        <v>0.9</v>
      </c>
      <c r="I231" s="298">
        <v>161.80000000000001</v>
      </c>
      <c r="J231" s="298">
        <v>0</v>
      </c>
    </row>
    <row r="232" spans="1:10" x14ac:dyDescent="0.2">
      <c r="A232" s="369"/>
      <c r="C232" s="297">
        <v>44813.791666666672</v>
      </c>
      <c r="D232" s="298">
        <v>992.3</v>
      </c>
      <c r="E232" s="298">
        <v>0</v>
      </c>
      <c r="F232" s="298">
        <v>14.1</v>
      </c>
      <c r="G232" s="298">
        <v>81.099999999999994</v>
      </c>
      <c r="H232" s="298">
        <v>1</v>
      </c>
      <c r="I232" s="298">
        <v>173.5</v>
      </c>
      <c r="J232" s="298">
        <v>0</v>
      </c>
    </row>
    <row r="233" spans="1:10" x14ac:dyDescent="0.2">
      <c r="A233" s="369"/>
      <c r="C233" s="297">
        <v>44813.833333333328</v>
      </c>
      <c r="D233" s="298">
        <v>992.7</v>
      </c>
      <c r="E233" s="298">
        <v>0</v>
      </c>
      <c r="F233" s="298">
        <v>14.1</v>
      </c>
      <c r="G233" s="298">
        <v>82.6</v>
      </c>
      <c r="H233" s="298">
        <v>0.8</v>
      </c>
      <c r="I233" s="298">
        <v>161</v>
      </c>
      <c r="J233" s="298">
        <v>0</v>
      </c>
    </row>
    <row r="234" spans="1:10" x14ac:dyDescent="0.2">
      <c r="A234" s="369"/>
      <c r="C234" s="297">
        <v>44813.875</v>
      </c>
      <c r="D234" s="298">
        <v>992.9</v>
      </c>
      <c r="E234" s="298">
        <v>0</v>
      </c>
      <c r="F234" s="298">
        <v>14</v>
      </c>
      <c r="G234" s="298">
        <v>83.6</v>
      </c>
      <c r="H234" s="298">
        <v>0.6</v>
      </c>
      <c r="I234" s="298">
        <v>153.6</v>
      </c>
      <c r="J234" s="298">
        <v>0</v>
      </c>
    </row>
    <row r="235" spans="1:10" x14ac:dyDescent="0.2">
      <c r="A235" s="369"/>
      <c r="C235" s="297">
        <v>44813.916666666672</v>
      </c>
      <c r="D235" s="298">
        <v>992.7</v>
      </c>
      <c r="E235" s="298">
        <v>0</v>
      </c>
      <c r="F235" s="298">
        <v>13.9</v>
      </c>
      <c r="G235" s="298">
        <v>84.8</v>
      </c>
      <c r="H235" s="298">
        <v>0.4</v>
      </c>
      <c r="I235" s="298">
        <v>145.80000000000001</v>
      </c>
      <c r="J235" s="298">
        <v>0</v>
      </c>
    </row>
    <row r="236" spans="1:10" x14ac:dyDescent="0.2">
      <c r="A236" s="369"/>
      <c r="C236" s="297">
        <v>44813.958333333328</v>
      </c>
      <c r="D236" s="298">
        <v>992.4</v>
      </c>
      <c r="E236" s="298">
        <v>0</v>
      </c>
      <c r="F236" s="298">
        <v>14</v>
      </c>
      <c r="G236" s="298">
        <v>84.1</v>
      </c>
      <c r="H236" s="298">
        <v>0.9</v>
      </c>
      <c r="I236" s="298">
        <v>137</v>
      </c>
      <c r="J236" s="298">
        <v>0</v>
      </c>
    </row>
    <row r="237" spans="1:10" x14ac:dyDescent="0.2">
      <c r="A237" s="369"/>
      <c r="C237" s="297">
        <v>44814</v>
      </c>
      <c r="D237" s="298">
        <v>991.9</v>
      </c>
      <c r="E237" s="298">
        <v>0</v>
      </c>
      <c r="F237" s="298">
        <v>13.9</v>
      </c>
      <c r="G237" s="298">
        <v>84.7</v>
      </c>
      <c r="H237" s="298">
        <v>1.5</v>
      </c>
      <c r="I237" s="298">
        <v>145.9</v>
      </c>
      <c r="J237" s="298">
        <v>0</v>
      </c>
    </row>
    <row r="238" spans="1:10" x14ac:dyDescent="0.2">
      <c r="A238" s="369"/>
      <c r="C238" s="297">
        <v>44814.041666666672</v>
      </c>
      <c r="D238" s="298">
        <v>991.1</v>
      </c>
      <c r="E238" s="298">
        <v>0</v>
      </c>
      <c r="F238" s="298">
        <v>13.8</v>
      </c>
      <c r="G238" s="298">
        <v>84.9</v>
      </c>
      <c r="H238" s="298">
        <v>1.1000000000000001</v>
      </c>
      <c r="I238" s="298">
        <v>151.69999999999999</v>
      </c>
      <c r="J238" s="298">
        <v>0</v>
      </c>
    </row>
    <row r="239" spans="1:10" x14ac:dyDescent="0.2">
      <c r="A239" s="369"/>
      <c r="C239" s="297">
        <v>44814.083333333328</v>
      </c>
      <c r="D239" s="298">
        <v>990.6</v>
      </c>
      <c r="E239" s="298">
        <v>0</v>
      </c>
      <c r="F239" s="298">
        <v>13.8</v>
      </c>
      <c r="G239" s="298">
        <v>85.1</v>
      </c>
      <c r="H239" s="298">
        <v>0.9</v>
      </c>
      <c r="I239" s="298">
        <v>143.30000000000001</v>
      </c>
      <c r="J239" s="298">
        <v>0</v>
      </c>
    </row>
    <row r="240" spans="1:10" x14ac:dyDescent="0.2">
      <c r="A240" s="369"/>
      <c r="C240" s="297">
        <v>44814.125</v>
      </c>
      <c r="D240" s="298">
        <v>990.6</v>
      </c>
      <c r="E240" s="298">
        <v>0</v>
      </c>
      <c r="F240" s="298">
        <v>13.9</v>
      </c>
      <c r="G240" s="298">
        <v>84.9</v>
      </c>
      <c r="H240" s="298">
        <v>0.7</v>
      </c>
      <c r="I240" s="298">
        <v>143.6</v>
      </c>
      <c r="J240" s="298">
        <v>0</v>
      </c>
    </row>
    <row r="241" spans="1:10" x14ac:dyDescent="0.2">
      <c r="A241" s="369"/>
      <c r="C241" s="297">
        <v>44814.166666666672</v>
      </c>
      <c r="D241" s="298">
        <v>990.5</v>
      </c>
      <c r="E241" s="298">
        <v>0</v>
      </c>
      <c r="F241" s="298">
        <v>13.8</v>
      </c>
      <c r="G241" s="298">
        <v>85.6</v>
      </c>
      <c r="H241" s="298">
        <v>0.6</v>
      </c>
      <c r="I241" s="298">
        <v>154</v>
      </c>
      <c r="J241" s="298">
        <v>0</v>
      </c>
    </row>
    <row r="242" spans="1:10" x14ac:dyDescent="0.2">
      <c r="A242" s="369"/>
      <c r="C242" s="297">
        <v>44814.208333333328</v>
      </c>
      <c r="D242" s="298">
        <v>990.8</v>
      </c>
      <c r="E242" s="298">
        <v>0</v>
      </c>
      <c r="F242" s="298">
        <v>13.8</v>
      </c>
      <c r="G242" s="298">
        <v>85.5</v>
      </c>
      <c r="H242" s="298">
        <v>0.8</v>
      </c>
      <c r="I242" s="300">
        <v>144.9</v>
      </c>
      <c r="J242" s="298">
        <v>0.2</v>
      </c>
    </row>
    <row r="243" spans="1:10" x14ac:dyDescent="0.2">
      <c r="A243" s="369"/>
      <c r="C243" s="297">
        <v>44814.25</v>
      </c>
      <c r="D243" s="298">
        <v>991.6</v>
      </c>
      <c r="E243" s="298">
        <v>0</v>
      </c>
      <c r="F243" s="298">
        <v>13.8</v>
      </c>
      <c r="G243" s="298">
        <v>85.7</v>
      </c>
      <c r="H243" s="301">
        <v>0.4</v>
      </c>
      <c r="I243" s="299">
        <v>150.9</v>
      </c>
      <c r="J243" s="302">
        <v>21.3</v>
      </c>
    </row>
    <row r="244" spans="1:10" x14ac:dyDescent="0.2">
      <c r="A244" s="369"/>
      <c r="C244" s="297">
        <v>44814.291666666672</v>
      </c>
      <c r="D244" s="298">
        <v>992.3</v>
      </c>
      <c r="E244" s="298">
        <v>0</v>
      </c>
      <c r="F244" s="298">
        <v>14.1</v>
      </c>
      <c r="G244" s="298">
        <v>84.9</v>
      </c>
      <c r="H244" s="298">
        <v>0.6</v>
      </c>
      <c r="I244" s="303">
        <v>156.69999999999999</v>
      </c>
      <c r="J244" s="298">
        <v>81.5</v>
      </c>
    </row>
    <row r="245" spans="1:10" x14ac:dyDescent="0.2">
      <c r="A245" s="369"/>
      <c r="C245" s="297">
        <v>44814.333333333328</v>
      </c>
      <c r="D245" s="298">
        <v>992.8</v>
      </c>
      <c r="E245" s="298">
        <v>0</v>
      </c>
      <c r="F245" s="298">
        <v>14.2</v>
      </c>
      <c r="G245" s="298">
        <v>82.7</v>
      </c>
      <c r="H245" s="300">
        <v>1.1000000000000001</v>
      </c>
      <c r="I245" s="300">
        <v>174.1</v>
      </c>
      <c r="J245" s="298">
        <v>143.9</v>
      </c>
    </row>
    <row r="246" spans="1:10" x14ac:dyDescent="0.2">
      <c r="A246" s="369"/>
      <c r="C246" s="297">
        <v>44814.375</v>
      </c>
      <c r="D246" s="298">
        <v>992.9</v>
      </c>
      <c r="E246" s="298">
        <v>0</v>
      </c>
      <c r="F246" s="298">
        <v>14.6</v>
      </c>
      <c r="G246" s="301">
        <v>80.099999999999994</v>
      </c>
      <c r="H246" s="299">
        <v>1</v>
      </c>
      <c r="I246" s="299">
        <v>172.4</v>
      </c>
      <c r="J246" s="302">
        <v>233.1</v>
      </c>
    </row>
    <row r="247" spans="1:10" x14ac:dyDescent="0.2">
      <c r="A247" s="369"/>
      <c r="C247" s="297">
        <v>44814.416666666672</v>
      </c>
      <c r="D247" s="298">
        <v>992.8</v>
      </c>
      <c r="E247" s="298">
        <v>0</v>
      </c>
      <c r="F247" s="298">
        <v>14.9</v>
      </c>
      <c r="G247" s="298">
        <v>78.8</v>
      </c>
      <c r="H247" s="303">
        <v>1.4</v>
      </c>
      <c r="I247" s="303">
        <v>183.1</v>
      </c>
      <c r="J247" s="298">
        <v>357.6</v>
      </c>
    </row>
    <row r="248" spans="1:10" x14ac:dyDescent="0.2">
      <c r="A248" s="369"/>
      <c r="C248" s="297">
        <v>44814.458333333328</v>
      </c>
      <c r="D248" s="298">
        <v>992.2</v>
      </c>
      <c r="E248" s="298">
        <v>0</v>
      </c>
      <c r="F248" s="298">
        <v>15.3</v>
      </c>
      <c r="G248" s="298">
        <v>77.8</v>
      </c>
      <c r="H248" s="298">
        <v>1.7</v>
      </c>
      <c r="I248" s="298">
        <v>176.9</v>
      </c>
      <c r="J248" s="298">
        <v>486</v>
      </c>
    </row>
    <row r="249" spans="1:10" x14ac:dyDescent="0.2">
      <c r="A249" s="369"/>
      <c r="C249" s="297">
        <v>44814.5</v>
      </c>
      <c r="D249" s="298">
        <v>991.7</v>
      </c>
      <c r="E249" s="298">
        <v>0</v>
      </c>
      <c r="F249" s="298">
        <v>15.5</v>
      </c>
      <c r="G249" s="298">
        <v>76.900000000000006</v>
      </c>
      <c r="H249" s="298">
        <v>2.2000000000000002</v>
      </c>
      <c r="I249" s="298">
        <v>181.5</v>
      </c>
      <c r="J249" s="298">
        <v>515.29999999999995</v>
      </c>
    </row>
    <row r="250" spans="1:10" x14ac:dyDescent="0.2">
      <c r="A250" s="369"/>
      <c r="C250" s="297">
        <v>44814.541666666672</v>
      </c>
      <c r="D250" s="298">
        <v>991.4</v>
      </c>
      <c r="E250" s="298">
        <v>0</v>
      </c>
      <c r="F250" s="298">
        <v>15.5</v>
      </c>
      <c r="G250" s="298">
        <v>77.099999999999994</v>
      </c>
      <c r="H250" s="298">
        <v>2.2000000000000002</v>
      </c>
      <c r="I250" s="298">
        <v>177.6</v>
      </c>
      <c r="J250" s="298">
        <v>491.3</v>
      </c>
    </row>
    <row r="251" spans="1:10" x14ac:dyDescent="0.2">
      <c r="A251" s="369"/>
      <c r="C251" s="297">
        <v>44814.583333333328</v>
      </c>
      <c r="D251" s="298">
        <v>991.5</v>
      </c>
      <c r="E251" s="298">
        <v>0</v>
      </c>
      <c r="F251" s="298">
        <v>15.1</v>
      </c>
      <c r="G251" s="298">
        <v>79.2</v>
      </c>
      <c r="H251" s="298">
        <v>2.2999999999999998</v>
      </c>
      <c r="I251" s="298">
        <v>183.7</v>
      </c>
      <c r="J251" s="298">
        <v>286.7</v>
      </c>
    </row>
    <row r="252" spans="1:10" x14ac:dyDescent="0.2">
      <c r="A252" s="369"/>
      <c r="C252" s="297">
        <v>44814.625</v>
      </c>
      <c r="D252" s="298">
        <v>991.8</v>
      </c>
      <c r="E252" s="298">
        <v>0</v>
      </c>
      <c r="F252" s="298">
        <v>14.7</v>
      </c>
      <c r="G252" s="298">
        <v>81</v>
      </c>
      <c r="H252" s="298">
        <v>2.2000000000000002</v>
      </c>
      <c r="I252" s="298">
        <v>175.6</v>
      </c>
      <c r="J252" s="298">
        <v>142.5</v>
      </c>
    </row>
    <row r="253" spans="1:10" x14ac:dyDescent="0.2">
      <c r="A253" s="369"/>
      <c r="C253" s="297">
        <v>44814.666666666672</v>
      </c>
      <c r="D253" s="298">
        <v>992.6</v>
      </c>
      <c r="E253" s="298">
        <v>0</v>
      </c>
      <c r="F253" s="298">
        <v>14.3</v>
      </c>
      <c r="G253" s="298">
        <v>82.8</v>
      </c>
      <c r="H253" s="298">
        <v>2</v>
      </c>
      <c r="I253" s="298">
        <v>175.9</v>
      </c>
      <c r="J253" s="298">
        <v>40.4</v>
      </c>
    </row>
    <row r="254" spans="1:10" x14ac:dyDescent="0.2">
      <c r="A254" s="369"/>
      <c r="C254" s="297">
        <v>44814.708333333328</v>
      </c>
      <c r="D254" s="298">
        <v>993.7</v>
      </c>
      <c r="E254" s="298">
        <v>0</v>
      </c>
      <c r="F254" s="298">
        <v>13.8</v>
      </c>
      <c r="G254" s="298">
        <v>86.3</v>
      </c>
      <c r="H254" s="298">
        <v>1.5</v>
      </c>
      <c r="I254" s="298">
        <v>163.9</v>
      </c>
      <c r="J254" s="298">
        <v>7.4</v>
      </c>
    </row>
    <row r="255" spans="1:10" x14ac:dyDescent="0.2">
      <c r="A255" s="369"/>
      <c r="C255" s="297">
        <v>44814.75</v>
      </c>
      <c r="D255" s="298">
        <v>994.2</v>
      </c>
      <c r="E255" s="298">
        <v>0</v>
      </c>
      <c r="F255" s="298">
        <v>13.5</v>
      </c>
      <c r="G255" s="298">
        <v>90</v>
      </c>
      <c r="H255" s="298">
        <v>1</v>
      </c>
      <c r="I255" s="298">
        <v>160.80000000000001</v>
      </c>
      <c r="J255" s="298">
        <v>0</v>
      </c>
    </row>
    <row r="256" spans="1:10" x14ac:dyDescent="0.2">
      <c r="A256" s="369"/>
      <c r="C256" s="297">
        <v>44814.791666666672</v>
      </c>
      <c r="D256" s="298">
        <v>994.6</v>
      </c>
      <c r="E256" s="298">
        <v>0</v>
      </c>
      <c r="F256" s="298">
        <v>13.6</v>
      </c>
      <c r="G256" s="298">
        <v>90</v>
      </c>
      <c r="H256" s="298">
        <v>0.8</v>
      </c>
      <c r="I256" s="298">
        <v>161.5</v>
      </c>
      <c r="J256" s="298">
        <v>0</v>
      </c>
    </row>
    <row r="257" spans="1:10" x14ac:dyDescent="0.2">
      <c r="A257" s="369"/>
      <c r="C257" s="297">
        <v>44814.833333333328</v>
      </c>
      <c r="D257" s="298">
        <v>995</v>
      </c>
      <c r="E257" s="298">
        <v>0</v>
      </c>
      <c r="F257" s="298">
        <v>14</v>
      </c>
      <c r="G257" s="298">
        <v>86.8</v>
      </c>
      <c r="H257" s="298">
        <v>1.1000000000000001</v>
      </c>
      <c r="I257" s="298">
        <v>166</v>
      </c>
      <c r="J257" s="298">
        <v>0</v>
      </c>
    </row>
    <row r="258" spans="1:10" x14ac:dyDescent="0.2">
      <c r="A258" s="369"/>
      <c r="C258" s="297">
        <v>44814.875</v>
      </c>
      <c r="D258" s="298">
        <v>995.2</v>
      </c>
      <c r="E258" s="298">
        <v>0</v>
      </c>
      <c r="F258" s="298">
        <v>13.9</v>
      </c>
      <c r="G258" s="298">
        <v>86.6</v>
      </c>
      <c r="H258" s="298">
        <v>1.4</v>
      </c>
      <c r="I258" s="298">
        <v>168.9</v>
      </c>
      <c r="J258" s="298">
        <v>0</v>
      </c>
    </row>
    <row r="259" spans="1:10" x14ac:dyDescent="0.2">
      <c r="A259" s="369"/>
      <c r="C259" s="297">
        <v>44814.916666666672</v>
      </c>
      <c r="D259" s="298">
        <v>995.1</v>
      </c>
      <c r="E259" s="298">
        <v>0</v>
      </c>
      <c r="F259" s="298">
        <v>13.6</v>
      </c>
      <c r="G259" s="298">
        <v>88.8</v>
      </c>
      <c r="H259" s="300">
        <v>1.7</v>
      </c>
      <c r="I259" s="300">
        <v>172.4</v>
      </c>
      <c r="J259" s="298">
        <v>0</v>
      </c>
    </row>
    <row r="260" spans="1:10" x14ac:dyDescent="0.2">
      <c r="A260" s="369"/>
      <c r="C260" s="297">
        <v>44814.958333333328</v>
      </c>
      <c r="D260" s="298">
        <v>995</v>
      </c>
      <c r="E260" s="298">
        <v>0</v>
      </c>
      <c r="F260" s="298">
        <v>13.6</v>
      </c>
      <c r="G260" s="301">
        <v>89.4</v>
      </c>
      <c r="H260" s="299">
        <v>1.6</v>
      </c>
      <c r="I260" s="299">
        <v>165.4</v>
      </c>
      <c r="J260" s="302">
        <v>0</v>
      </c>
    </row>
    <row r="261" spans="1:10" x14ac:dyDescent="0.2">
      <c r="A261" s="369"/>
      <c r="C261" s="297">
        <v>44815</v>
      </c>
      <c r="D261" s="298">
        <v>994.2</v>
      </c>
      <c r="E261" s="298">
        <v>0</v>
      </c>
      <c r="F261" s="298">
        <v>13.7</v>
      </c>
      <c r="G261" s="298">
        <v>88.8</v>
      </c>
      <c r="H261" s="309">
        <v>1.4</v>
      </c>
      <c r="I261" s="299">
        <v>149.69999999999999</v>
      </c>
      <c r="J261" s="302">
        <v>0</v>
      </c>
    </row>
    <row r="262" spans="1:10" x14ac:dyDescent="0.2">
      <c r="A262" s="369"/>
      <c r="C262" s="297">
        <v>44815.041666666672</v>
      </c>
      <c r="D262" s="298">
        <v>993.6</v>
      </c>
      <c r="E262" s="298">
        <v>0</v>
      </c>
      <c r="F262" s="298">
        <v>13.8</v>
      </c>
      <c r="G262" s="298">
        <v>86.7</v>
      </c>
      <c r="H262" s="298">
        <v>1</v>
      </c>
      <c r="I262" s="303">
        <v>140.6</v>
      </c>
      <c r="J262" s="298">
        <v>0</v>
      </c>
    </row>
    <row r="263" spans="1:10" x14ac:dyDescent="0.2">
      <c r="A263" s="369"/>
      <c r="C263" s="297">
        <v>44815.083333333328</v>
      </c>
      <c r="D263" s="298">
        <v>993.4</v>
      </c>
      <c r="E263" s="298">
        <v>0</v>
      </c>
      <c r="F263" s="298">
        <v>13.9</v>
      </c>
      <c r="G263" s="298">
        <v>84.2</v>
      </c>
      <c r="H263" s="298">
        <v>0.4</v>
      </c>
      <c r="I263" s="298">
        <v>148</v>
      </c>
      <c r="J263" s="298">
        <v>0</v>
      </c>
    </row>
    <row r="264" spans="1:10" x14ac:dyDescent="0.2">
      <c r="A264" s="369"/>
      <c r="C264" s="297">
        <v>44815.125</v>
      </c>
      <c r="D264" s="298">
        <v>993.4</v>
      </c>
      <c r="E264" s="298">
        <v>0</v>
      </c>
      <c r="F264" s="298">
        <v>14</v>
      </c>
      <c r="G264" s="298">
        <v>83.3</v>
      </c>
      <c r="H264" s="298">
        <v>0.5</v>
      </c>
      <c r="I264" s="298">
        <v>141.6</v>
      </c>
      <c r="J264" s="298">
        <v>0</v>
      </c>
    </row>
    <row r="265" spans="1:10" x14ac:dyDescent="0.2">
      <c r="A265" s="369"/>
      <c r="C265" s="297">
        <v>44815.166666666672</v>
      </c>
      <c r="D265" s="298">
        <v>993.6</v>
      </c>
      <c r="E265" s="298">
        <v>0</v>
      </c>
      <c r="F265" s="298">
        <v>14</v>
      </c>
      <c r="G265" s="298">
        <v>82.7</v>
      </c>
      <c r="H265" s="298">
        <v>0.8</v>
      </c>
      <c r="I265" s="298">
        <v>137.5</v>
      </c>
      <c r="J265" s="298">
        <v>0</v>
      </c>
    </row>
    <row r="266" spans="1:10" x14ac:dyDescent="0.2">
      <c r="A266" s="369"/>
      <c r="C266" s="297">
        <v>44815.208333333328</v>
      </c>
      <c r="D266" s="298">
        <v>993.8</v>
      </c>
      <c r="E266" s="298">
        <v>0</v>
      </c>
      <c r="F266" s="298">
        <v>14</v>
      </c>
      <c r="G266" s="298">
        <v>82.8</v>
      </c>
      <c r="H266" s="298">
        <v>0.8</v>
      </c>
      <c r="I266" s="298">
        <v>139.69999999999999</v>
      </c>
      <c r="J266" s="298">
        <v>0.2</v>
      </c>
    </row>
    <row r="267" spans="1:10" x14ac:dyDescent="0.2">
      <c r="A267" s="369"/>
      <c r="C267" s="297">
        <v>44815.25</v>
      </c>
      <c r="D267" s="298">
        <v>994.1</v>
      </c>
      <c r="E267" s="298">
        <v>0</v>
      </c>
      <c r="F267" s="298">
        <v>14</v>
      </c>
      <c r="G267" s="298">
        <v>83</v>
      </c>
      <c r="H267" s="298">
        <v>0.9</v>
      </c>
      <c r="I267" s="298">
        <v>162.6</v>
      </c>
      <c r="J267" s="298">
        <v>22.2</v>
      </c>
    </row>
    <row r="268" spans="1:10" x14ac:dyDescent="0.2">
      <c r="A268" s="369"/>
      <c r="C268" s="297">
        <v>44815.291666666672</v>
      </c>
      <c r="D268" s="298">
        <v>994.5</v>
      </c>
      <c r="E268" s="298">
        <v>0</v>
      </c>
      <c r="F268" s="298">
        <v>14.2</v>
      </c>
      <c r="G268" s="298">
        <v>82.9</v>
      </c>
      <c r="H268" s="298">
        <v>1</v>
      </c>
      <c r="I268" s="298">
        <v>169.7</v>
      </c>
      <c r="J268" s="298">
        <v>82.2</v>
      </c>
    </row>
    <row r="269" spans="1:10" x14ac:dyDescent="0.2">
      <c r="A269" s="369"/>
      <c r="C269" s="297">
        <v>44815.333333333328</v>
      </c>
      <c r="D269" s="298">
        <v>995</v>
      </c>
      <c r="E269" s="298">
        <v>0</v>
      </c>
      <c r="F269" s="298">
        <v>14.5</v>
      </c>
      <c r="G269" s="298">
        <v>80.5</v>
      </c>
      <c r="H269" s="298">
        <v>1.1000000000000001</v>
      </c>
      <c r="I269" s="298">
        <v>166.2</v>
      </c>
      <c r="J269" s="298">
        <v>147</v>
      </c>
    </row>
    <row r="270" spans="1:10" x14ac:dyDescent="0.2">
      <c r="A270" s="369"/>
      <c r="C270" s="297">
        <v>44815.375</v>
      </c>
      <c r="D270" s="298">
        <v>995</v>
      </c>
      <c r="E270" s="298">
        <v>0</v>
      </c>
      <c r="F270" s="298">
        <v>14.9</v>
      </c>
      <c r="G270" s="298">
        <v>78.8</v>
      </c>
      <c r="H270" s="298">
        <v>1</v>
      </c>
      <c r="I270" s="298">
        <v>164.6</v>
      </c>
      <c r="J270" s="298">
        <v>223.6</v>
      </c>
    </row>
    <row r="271" spans="1:10" x14ac:dyDescent="0.2">
      <c r="A271" s="369"/>
      <c r="C271" s="297">
        <v>44815.416666666672</v>
      </c>
      <c r="D271" s="298">
        <v>994.3</v>
      </c>
      <c r="E271" s="298">
        <v>0</v>
      </c>
      <c r="F271" s="298">
        <v>15.4</v>
      </c>
      <c r="G271" s="298">
        <v>78.2</v>
      </c>
      <c r="H271" s="298">
        <v>1.2</v>
      </c>
      <c r="I271" s="298">
        <v>170.4</v>
      </c>
      <c r="J271" s="298">
        <v>411.7</v>
      </c>
    </row>
    <row r="272" spans="1:10" x14ac:dyDescent="0.2">
      <c r="A272" s="369"/>
      <c r="C272" s="297">
        <v>44815.458333333328</v>
      </c>
      <c r="D272" s="298">
        <v>993.3</v>
      </c>
      <c r="E272" s="298">
        <v>0</v>
      </c>
      <c r="F272" s="298">
        <v>15.7</v>
      </c>
      <c r="G272" s="298">
        <v>76.599999999999994</v>
      </c>
      <c r="H272" s="298">
        <v>2.4</v>
      </c>
      <c r="I272" s="298">
        <v>178.5</v>
      </c>
      <c r="J272" s="298">
        <v>523.4</v>
      </c>
    </row>
    <row r="273" spans="1:10" x14ac:dyDescent="0.2">
      <c r="A273" s="369"/>
      <c r="C273" s="297">
        <v>44815.5</v>
      </c>
      <c r="D273" s="298">
        <v>992.6</v>
      </c>
      <c r="E273" s="298">
        <v>0</v>
      </c>
      <c r="F273" s="298">
        <v>15.9</v>
      </c>
      <c r="G273" s="298">
        <v>76.400000000000006</v>
      </c>
      <c r="H273" s="298">
        <v>2.6</v>
      </c>
      <c r="I273" s="298">
        <v>182.6</v>
      </c>
      <c r="J273" s="298">
        <v>586.6</v>
      </c>
    </row>
    <row r="274" spans="1:10" x14ac:dyDescent="0.2">
      <c r="A274" s="369"/>
      <c r="C274" s="297">
        <v>44815.541666666672</v>
      </c>
      <c r="D274" s="298">
        <v>992.2</v>
      </c>
      <c r="E274" s="298">
        <v>0</v>
      </c>
      <c r="F274" s="298">
        <v>15.9</v>
      </c>
      <c r="G274" s="298">
        <v>76.3</v>
      </c>
      <c r="H274" s="298">
        <v>2.9</v>
      </c>
      <c r="I274" s="298">
        <v>174.5</v>
      </c>
      <c r="J274" s="298">
        <v>513.9</v>
      </c>
    </row>
    <row r="275" spans="1:10" x14ac:dyDescent="0.2">
      <c r="A275" s="369"/>
      <c r="C275" s="297">
        <v>44815.583333333328</v>
      </c>
      <c r="D275" s="298">
        <v>992.1</v>
      </c>
      <c r="E275" s="298">
        <v>0</v>
      </c>
      <c r="F275" s="298">
        <v>15.3</v>
      </c>
      <c r="G275" s="298">
        <v>79</v>
      </c>
      <c r="H275" s="298">
        <v>3.5</v>
      </c>
      <c r="I275" s="298">
        <v>180.3</v>
      </c>
      <c r="J275" s="298">
        <v>421.7</v>
      </c>
    </row>
    <row r="276" spans="1:10" x14ac:dyDescent="0.2">
      <c r="A276" s="369"/>
      <c r="C276" s="297">
        <v>44815.625</v>
      </c>
      <c r="D276" s="298">
        <v>992.2</v>
      </c>
      <c r="E276" s="298">
        <v>0</v>
      </c>
      <c r="F276" s="298">
        <v>14.9</v>
      </c>
      <c r="G276" s="298">
        <v>81.900000000000006</v>
      </c>
      <c r="H276" s="298">
        <v>3.1</v>
      </c>
      <c r="I276" s="298">
        <v>177.4</v>
      </c>
      <c r="J276" s="298">
        <v>201.9</v>
      </c>
    </row>
    <row r="277" spans="1:10" x14ac:dyDescent="0.2">
      <c r="A277" s="369"/>
      <c r="C277" s="297">
        <v>44815.666666666672</v>
      </c>
      <c r="D277" s="298">
        <v>992.7</v>
      </c>
      <c r="E277" s="298">
        <v>0</v>
      </c>
      <c r="F277" s="298">
        <v>14.6</v>
      </c>
      <c r="G277" s="298">
        <v>83.2</v>
      </c>
      <c r="H277" s="298">
        <v>2.2999999999999998</v>
      </c>
      <c r="I277" s="298">
        <v>167.6</v>
      </c>
      <c r="J277" s="298">
        <v>56.2</v>
      </c>
    </row>
    <row r="278" spans="1:10" x14ac:dyDescent="0.2">
      <c r="A278" s="369"/>
      <c r="C278" s="297">
        <v>44815.708333333328</v>
      </c>
      <c r="D278" s="298">
        <v>993.1</v>
      </c>
      <c r="E278" s="298">
        <v>0</v>
      </c>
      <c r="F278" s="298">
        <v>14.5</v>
      </c>
      <c r="G278" s="298">
        <v>82.9</v>
      </c>
      <c r="H278" s="298">
        <v>1.8</v>
      </c>
      <c r="I278" s="298">
        <v>167.8</v>
      </c>
      <c r="J278" s="298">
        <v>7.6</v>
      </c>
    </row>
    <row r="279" spans="1:10" x14ac:dyDescent="0.2">
      <c r="A279" s="369"/>
      <c r="C279" s="297">
        <v>44815.75</v>
      </c>
      <c r="D279" s="298">
        <v>993.5</v>
      </c>
      <c r="E279" s="298">
        <v>0</v>
      </c>
      <c r="F279" s="298">
        <v>14.5</v>
      </c>
      <c r="G279" s="298">
        <v>82.6</v>
      </c>
      <c r="H279" s="298">
        <v>1.7</v>
      </c>
      <c r="I279" s="298">
        <v>159.1</v>
      </c>
      <c r="J279" s="298">
        <v>0</v>
      </c>
    </row>
    <row r="280" spans="1:10" x14ac:dyDescent="0.2">
      <c r="A280" s="369"/>
      <c r="C280" s="297">
        <v>44815.791666666672</v>
      </c>
      <c r="D280" s="298">
        <v>993.9</v>
      </c>
      <c r="E280" s="298">
        <v>0</v>
      </c>
      <c r="F280" s="298">
        <v>14.5</v>
      </c>
      <c r="G280" s="298">
        <v>82</v>
      </c>
      <c r="H280" s="298">
        <v>1.8</v>
      </c>
      <c r="I280" s="298">
        <v>155.30000000000001</v>
      </c>
      <c r="J280" s="298">
        <v>0</v>
      </c>
    </row>
    <row r="281" spans="1:10" x14ac:dyDescent="0.2">
      <c r="A281" s="369"/>
      <c r="C281" s="297">
        <v>44815.833333333328</v>
      </c>
      <c r="D281" s="298">
        <v>994.2</v>
      </c>
      <c r="E281" s="298">
        <v>0</v>
      </c>
      <c r="F281" s="298">
        <v>14.5</v>
      </c>
      <c r="G281" s="298">
        <v>81.5</v>
      </c>
      <c r="H281" s="298">
        <v>1.3</v>
      </c>
      <c r="I281" s="298">
        <v>157.9</v>
      </c>
      <c r="J281" s="298">
        <v>0</v>
      </c>
    </row>
    <row r="282" spans="1:10" x14ac:dyDescent="0.2">
      <c r="A282" s="369"/>
      <c r="C282" s="297">
        <v>44815.875</v>
      </c>
      <c r="D282" s="298">
        <v>994.4</v>
      </c>
      <c r="E282" s="298">
        <v>0</v>
      </c>
      <c r="F282" s="298">
        <v>14.3</v>
      </c>
      <c r="G282" s="298">
        <v>84.3</v>
      </c>
      <c r="H282" s="298">
        <v>1.6</v>
      </c>
      <c r="I282" s="298">
        <v>154.5</v>
      </c>
      <c r="J282" s="298">
        <v>0</v>
      </c>
    </row>
    <row r="283" spans="1:10" x14ac:dyDescent="0.2">
      <c r="A283" s="369"/>
      <c r="C283" s="297">
        <v>44815.916666666672</v>
      </c>
      <c r="D283" s="298">
        <v>994.2</v>
      </c>
      <c r="E283" s="298">
        <v>0</v>
      </c>
      <c r="F283" s="298">
        <v>14.2</v>
      </c>
      <c r="G283" s="298">
        <v>85.8</v>
      </c>
      <c r="H283" s="298">
        <v>1.4</v>
      </c>
      <c r="I283" s="298">
        <v>161.1</v>
      </c>
      <c r="J283" s="298">
        <v>0</v>
      </c>
    </row>
    <row r="284" spans="1:10" x14ac:dyDescent="0.2">
      <c r="A284" s="369"/>
      <c r="C284" s="297">
        <v>44815.958333333328</v>
      </c>
      <c r="D284" s="298">
        <v>994.3</v>
      </c>
      <c r="E284" s="298">
        <v>0</v>
      </c>
      <c r="F284" s="298">
        <v>14</v>
      </c>
      <c r="G284" s="298">
        <v>86.8</v>
      </c>
      <c r="H284" s="298">
        <v>1.4</v>
      </c>
      <c r="I284" s="298">
        <v>161.1</v>
      </c>
      <c r="J284" s="298">
        <v>0</v>
      </c>
    </row>
    <row r="285" spans="1:10" x14ac:dyDescent="0.2">
      <c r="A285" s="369"/>
      <c r="C285" s="297">
        <v>44816</v>
      </c>
      <c r="D285" s="298">
        <v>993.4</v>
      </c>
      <c r="E285" s="298">
        <v>0</v>
      </c>
      <c r="F285" s="298">
        <v>13.9</v>
      </c>
      <c r="G285" s="298">
        <v>87</v>
      </c>
      <c r="H285" s="298">
        <v>1.3</v>
      </c>
      <c r="I285" s="300">
        <v>169.6</v>
      </c>
      <c r="J285" s="298">
        <v>0</v>
      </c>
    </row>
    <row r="286" spans="1:10" x14ac:dyDescent="0.2">
      <c r="A286" s="369"/>
      <c r="C286" s="297">
        <v>44816.041666666672</v>
      </c>
      <c r="D286" s="298">
        <v>992.7</v>
      </c>
      <c r="E286" s="298">
        <v>0</v>
      </c>
      <c r="F286" s="298">
        <v>13.7</v>
      </c>
      <c r="G286" s="298">
        <v>89.1</v>
      </c>
      <c r="H286" s="304">
        <v>1</v>
      </c>
      <c r="I286" s="299">
        <v>169.7</v>
      </c>
      <c r="J286" s="302">
        <v>0</v>
      </c>
    </row>
    <row r="287" spans="1:10" x14ac:dyDescent="0.2">
      <c r="A287" s="369"/>
      <c r="C287" s="297">
        <v>44816.083333333328</v>
      </c>
      <c r="D287" s="298">
        <v>992.4</v>
      </c>
      <c r="E287" s="298">
        <v>0</v>
      </c>
      <c r="F287" s="298">
        <v>13.6</v>
      </c>
      <c r="G287" s="301">
        <v>89.4</v>
      </c>
      <c r="H287" s="299">
        <v>0.8</v>
      </c>
      <c r="I287" s="308">
        <v>166.8</v>
      </c>
      <c r="J287" s="302">
        <v>0</v>
      </c>
    </row>
    <row r="288" spans="1:10" x14ac:dyDescent="0.2">
      <c r="A288" s="369"/>
      <c r="C288" s="297">
        <v>44816.125</v>
      </c>
      <c r="D288" s="298">
        <v>992.2</v>
      </c>
      <c r="E288" s="298">
        <v>0</v>
      </c>
      <c r="F288" s="298">
        <v>13.7</v>
      </c>
      <c r="G288" s="301">
        <v>87.8</v>
      </c>
      <c r="H288" s="299">
        <v>0.4</v>
      </c>
      <c r="I288" s="299">
        <v>159.9</v>
      </c>
      <c r="J288" s="302">
        <v>0</v>
      </c>
    </row>
    <row r="289" spans="1:10" x14ac:dyDescent="0.2">
      <c r="A289" s="369"/>
      <c r="C289" s="297">
        <v>44816.166666666672</v>
      </c>
      <c r="D289" s="298">
        <v>992.2</v>
      </c>
      <c r="E289" s="298">
        <v>0</v>
      </c>
      <c r="F289" s="298">
        <v>13.6</v>
      </c>
      <c r="G289" s="298">
        <v>87.3</v>
      </c>
      <c r="H289" s="308">
        <v>0.2</v>
      </c>
      <c r="I289" s="308">
        <v>154.4</v>
      </c>
      <c r="J289" s="298">
        <v>0</v>
      </c>
    </row>
    <row r="290" spans="1:10" x14ac:dyDescent="0.2">
      <c r="A290" s="369"/>
      <c r="C290" s="297">
        <v>44816.208333333328</v>
      </c>
      <c r="D290" s="298">
        <v>992.5</v>
      </c>
      <c r="E290" s="298">
        <v>0</v>
      </c>
      <c r="F290" s="298">
        <v>13.5</v>
      </c>
      <c r="G290" s="298">
        <v>88.1</v>
      </c>
      <c r="H290" s="300">
        <v>0.3</v>
      </c>
      <c r="I290" s="305">
        <v>153.1</v>
      </c>
      <c r="J290" s="298">
        <v>0.1</v>
      </c>
    </row>
    <row r="291" spans="1:10" x14ac:dyDescent="0.2">
      <c r="A291" s="369"/>
      <c r="C291" s="297">
        <v>44816.25</v>
      </c>
      <c r="D291" s="298">
        <v>992.9</v>
      </c>
      <c r="E291" s="298">
        <v>0</v>
      </c>
      <c r="F291" s="298">
        <v>13.6</v>
      </c>
      <c r="G291" s="301">
        <v>88.2</v>
      </c>
      <c r="H291" s="299">
        <v>0.2</v>
      </c>
      <c r="I291" s="299">
        <v>169.6</v>
      </c>
      <c r="J291" s="302">
        <v>16.3</v>
      </c>
    </row>
    <row r="292" spans="1:10" x14ac:dyDescent="0.2">
      <c r="A292" s="369"/>
      <c r="C292" s="297">
        <v>44816.291666666672</v>
      </c>
      <c r="D292" s="298">
        <v>993.2</v>
      </c>
      <c r="E292" s="298">
        <v>0</v>
      </c>
      <c r="F292" s="298">
        <v>13.9</v>
      </c>
      <c r="G292" s="298">
        <v>87.7</v>
      </c>
      <c r="H292" s="303">
        <v>0.2</v>
      </c>
      <c r="I292" s="303">
        <v>186.9</v>
      </c>
      <c r="J292" s="298">
        <v>57.7</v>
      </c>
    </row>
    <row r="293" spans="1:10" x14ac:dyDescent="0.2">
      <c r="A293" s="369"/>
      <c r="C293" s="297">
        <v>44816.333333333328</v>
      </c>
      <c r="D293" s="298">
        <v>993.5</v>
      </c>
      <c r="E293" s="298">
        <v>0</v>
      </c>
      <c r="F293" s="298">
        <v>14.1</v>
      </c>
      <c r="G293" s="298">
        <v>86.8</v>
      </c>
      <c r="H293" s="298">
        <v>0.1</v>
      </c>
      <c r="I293" s="298">
        <v>207</v>
      </c>
      <c r="J293" s="298">
        <v>103.6</v>
      </c>
    </row>
    <row r="294" spans="1:10" x14ac:dyDescent="0.2">
      <c r="A294" s="369"/>
      <c r="C294" s="297">
        <v>44816.375</v>
      </c>
      <c r="D294" s="298">
        <v>993.7</v>
      </c>
      <c r="E294" s="298">
        <v>0</v>
      </c>
      <c r="F294" s="298">
        <v>14.5</v>
      </c>
      <c r="G294" s="298">
        <v>84.4</v>
      </c>
      <c r="H294" s="298">
        <v>0.3</v>
      </c>
      <c r="I294" s="298">
        <v>200</v>
      </c>
      <c r="J294" s="298">
        <v>176.7</v>
      </c>
    </row>
    <row r="295" spans="1:10" x14ac:dyDescent="0.2">
      <c r="A295" s="369"/>
      <c r="C295" s="297">
        <v>44816.416666666672</v>
      </c>
      <c r="D295" s="298">
        <v>993.3</v>
      </c>
      <c r="E295" s="298">
        <v>0</v>
      </c>
      <c r="F295" s="298">
        <v>14.7</v>
      </c>
      <c r="G295" s="298">
        <v>82.6</v>
      </c>
      <c r="H295" s="298">
        <v>0.9</v>
      </c>
      <c r="I295" s="298">
        <v>189.4</v>
      </c>
      <c r="J295" s="298">
        <v>196</v>
      </c>
    </row>
    <row r="296" spans="1:10" x14ac:dyDescent="0.2">
      <c r="A296" s="369"/>
      <c r="C296" s="297">
        <v>44816.458333333328</v>
      </c>
      <c r="D296" s="298">
        <v>993</v>
      </c>
      <c r="E296" s="298">
        <v>0</v>
      </c>
      <c r="F296" s="298">
        <v>14.9</v>
      </c>
      <c r="G296" s="298">
        <v>81.2</v>
      </c>
      <c r="H296" s="298">
        <v>1.7</v>
      </c>
      <c r="I296" s="298">
        <v>176.7</v>
      </c>
      <c r="J296" s="298">
        <v>249.3</v>
      </c>
    </row>
    <row r="297" spans="1:10" x14ac:dyDescent="0.2">
      <c r="A297" s="369"/>
      <c r="C297" s="297">
        <v>44816.5</v>
      </c>
      <c r="D297" s="298">
        <v>992.5</v>
      </c>
      <c r="E297" s="298">
        <v>0</v>
      </c>
      <c r="F297" s="298">
        <v>15.2</v>
      </c>
      <c r="G297" s="298">
        <v>79</v>
      </c>
      <c r="H297" s="298">
        <v>1.3</v>
      </c>
      <c r="I297" s="298">
        <v>175.5</v>
      </c>
      <c r="J297" s="298">
        <v>283.5</v>
      </c>
    </row>
    <row r="298" spans="1:10" x14ac:dyDescent="0.2">
      <c r="A298" s="369"/>
      <c r="C298" s="297">
        <v>44816.541666666672</v>
      </c>
      <c r="D298" s="298">
        <v>992.2</v>
      </c>
      <c r="E298" s="298">
        <v>0</v>
      </c>
      <c r="F298" s="298">
        <v>15.1</v>
      </c>
      <c r="G298" s="298">
        <v>77.7</v>
      </c>
      <c r="H298" s="298">
        <v>1.4</v>
      </c>
      <c r="I298" s="298">
        <v>188</v>
      </c>
      <c r="J298" s="298">
        <v>263.60000000000002</v>
      </c>
    </row>
    <row r="299" spans="1:10" x14ac:dyDescent="0.2">
      <c r="A299" s="369"/>
      <c r="C299" s="297">
        <v>44816.583333333328</v>
      </c>
      <c r="D299" s="298">
        <v>991.8</v>
      </c>
      <c r="E299" s="298">
        <v>0</v>
      </c>
      <c r="F299" s="298">
        <v>15</v>
      </c>
      <c r="G299" s="298">
        <v>79.400000000000006</v>
      </c>
      <c r="H299" s="298">
        <v>2.2999999999999998</v>
      </c>
      <c r="I299" s="298">
        <v>178.7</v>
      </c>
      <c r="J299" s="298">
        <v>231.5</v>
      </c>
    </row>
    <row r="300" spans="1:10" x14ac:dyDescent="0.2">
      <c r="A300" s="369"/>
      <c r="C300" s="297">
        <v>44816.625</v>
      </c>
      <c r="D300" s="298">
        <v>991.6</v>
      </c>
      <c r="E300" s="298">
        <v>0</v>
      </c>
      <c r="F300" s="298">
        <v>14.6</v>
      </c>
      <c r="G300" s="298">
        <v>84.6</v>
      </c>
      <c r="H300" s="298">
        <v>2.4</v>
      </c>
      <c r="I300" s="298">
        <v>172.4</v>
      </c>
      <c r="J300" s="298">
        <v>142</v>
      </c>
    </row>
    <row r="301" spans="1:10" x14ac:dyDescent="0.2">
      <c r="A301" s="369"/>
      <c r="C301" s="297">
        <v>44816.666666666672</v>
      </c>
      <c r="D301" s="298">
        <v>992</v>
      </c>
      <c r="E301" s="298">
        <v>0</v>
      </c>
      <c r="F301" s="298">
        <v>14.4</v>
      </c>
      <c r="G301" s="298">
        <v>85.3</v>
      </c>
      <c r="H301" s="298">
        <v>1.7</v>
      </c>
      <c r="I301" s="298">
        <v>170.6</v>
      </c>
      <c r="J301" s="298">
        <v>49</v>
      </c>
    </row>
    <row r="302" spans="1:10" x14ac:dyDescent="0.2">
      <c r="A302" s="369"/>
      <c r="C302" s="297">
        <v>44816.708333333328</v>
      </c>
      <c r="D302" s="298">
        <v>992.6</v>
      </c>
      <c r="E302" s="298">
        <v>0</v>
      </c>
      <c r="F302" s="298">
        <v>13.7</v>
      </c>
      <c r="G302" s="298">
        <v>89.9</v>
      </c>
      <c r="H302" s="298">
        <v>1.4</v>
      </c>
      <c r="I302" s="298">
        <v>176.9</v>
      </c>
      <c r="J302" s="298">
        <v>5.4</v>
      </c>
    </row>
    <row r="303" spans="1:10" x14ac:dyDescent="0.2">
      <c r="A303" s="369"/>
      <c r="C303" s="297">
        <v>44816.75</v>
      </c>
      <c r="D303" s="298">
        <v>993.4</v>
      </c>
      <c r="E303" s="298">
        <v>0</v>
      </c>
      <c r="F303" s="298">
        <v>13.6</v>
      </c>
      <c r="G303" s="298">
        <v>92.1</v>
      </c>
      <c r="H303" s="298">
        <v>1.2</v>
      </c>
      <c r="I303" s="298">
        <v>172.9</v>
      </c>
      <c r="J303" s="298">
        <v>0</v>
      </c>
    </row>
    <row r="304" spans="1:10" x14ac:dyDescent="0.2">
      <c r="A304" s="369"/>
      <c r="C304" s="297">
        <v>44816.791666666672</v>
      </c>
      <c r="D304" s="298">
        <v>994</v>
      </c>
      <c r="E304" s="298">
        <v>0</v>
      </c>
      <c r="F304" s="298">
        <v>13.3</v>
      </c>
      <c r="G304" s="298">
        <v>94.2</v>
      </c>
      <c r="H304" s="298">
        <v>1.4</v>
      </c>
      <c r="I304" s="298">
        <v>173.5</v>
      </c>
      <c r="J304" s="298">
        <v>0</v>
      </c>
    </row>
    <row r="305" spans="1:10" x14ac:dyDescent="0.2">
      <c r="A305" s="369"/>
      <c r="C305" s="297">
        <v>44816.833333333328</v>
      </c>
      <c r="D305" s="298">
        <v>994.4</v>
      </c>
      <c r="E305" s="298">
        <v>0</v>
      </c>
      <c r="F305" s="298">
        <v>13</v>
      </c>
      <c r="G305" s="298">
        <v>96.1</v>
      </c>
      <c r="H305" s="298">
        <v>1.7</v>
      </c>
      <c r="I305" s="298">
        <v>166.2</v>
      </c>
      <c r="J305" s="298">
        <v>0</v>
      </c>
    </row>
    <row r="306" spans="1:10" x14ac:dyDescent="0.2">
      <c r="A306" s="369"/>
      <c r="C306" s="297">
        <v>44816.875</v>
      </c>
      <c r="D306" s="298">
        <v>994.7</v>
      </c>
      <c r="E306" s="298">
        <v>0</v>
      </c>
      <c r="F306" s="298">
        <v>12.9</v>
      </c>
      <c r="G306" s="298">
        <v>96.6</v>
      </c>
      <c r="H306" s="298">
        <v>1.6</v>
      </c>
      <c r="I306" s="298">
        <v>159.9</v>
      </c>
      <c r="J306" s="298">
        <v>0</v>
      </c>
    </row>
    <row r="307" spans="1:10" x14ac:dyDescent="0.2">
      <c r="A307" s="369"/>
      <c r="C307" s="297">
        <v>44816.916666666672</v>
      </c>
      <c r="D307" s="298">
        <v>994.6</v>
      </c>
      <c r="E307" s="298">
        <v>0</v>
      </c>
      <c r="F307" s="298">
        <v>13</v>
      </c>
      <c r="G307" s="298">
        <v>96.9</v>
      </c>
      <c r="H307" s="298">
        <v>1.4</v>
      </c>
      <c r="I307" s="298">
        <v>165.9</v>
      </c>
      <c r="J307" s="298">
        <v>0</v>
      </c>
    </row>
    <row r="308" spans="1:10" x14ac:dyDescent="0.2">
      <c r="A308" s="369"/>
      <c r="C308" s="297">
        <v>44816.958333333328</v>
      </c>
      <c r="D308" s="298">
        <v>994.5</v>
      </c>
      <c r="E308" s="298">
        <v>0</v>
      </c>
      <c r="F308" s="298">
        <v>12.9</v>
      </c>
      <c r="G308" s="298">
        <v>97.5</v>
      </c>
      <c r="H308" s="298">
        <v>1.5</v>
      </c>
      <c r="I308" s="298">
        <v>169.6</v>
      </c>
      <c r="J308" s="298">
        <v>0</v>
      </c>
    </row>
    <row r="309" spans="1:10" x14ac:dyDescent="0.2">
      <c r="A309" s="369"/>
      <c r="C309" s="297">
        <v>44817</v>
      </c>
      <c r="D309" s="298">
        <v>994.2</v>
      </c>
      <c r="E309" s="298">
        <v>0</v>
      </c>
      <c r="F309" s="298">
        <v>12.8</v>
      </c>
      <c r="G309" s="298">
        <v>98</v>
      </c>
      <c r="H309" s="300">
        <v>2.2999999999999998</v>
      </c>
      <c r="I309" s="300">
        <v>166.5</v>
      </c>
      <c r="J309" s="298">
        <v>0</v>
      </c>
    </row>
    <row r="310" spans="1:10" x14ac:dyDescent="0.2">
      <c r="A310" s="369"/>
      <c r="C310" s="297">
        <v>44817.041666666672</v>
      </c>
      <c r="D310" s="298">
        <v>993.6</v>
      </c>
      <c r="E310" s="298">
        <v>0</v>
      </c>
      <c r="F310" s="298">
        <v>12.7</v>
      </c>
      <c r="G310" s="301">
        <v>98.2</v>
      </c>
      <c r="H310" s="299">
        <v>2.2999999999999998</v>
      </c>
      <c r="I310" s="305">
        <v>166</v>
      </c>
      <c r="J310" s="302">
        <v>0</v>
      </c>
    </row>
    <row r="311" spans="1:10" x14ac:dyDescent="0.2">
      <c r="A311" s="369"/>
      <c r="C311" s="297">
        <v>44817.083333333328</v>
      </c>
      <c r="D311" s="298">
        <v>993.2</v>
      </c>
      <c r="E311" s="298">
        <v>0</v>
      </c>
      <c r="F311" s="298">
        <v>12.6</v>
      </c>
      <c r="G311" s="301">
        <v>98.1</v>
      </c>
      <c r="H311" s="307">
        <v>2.5</v>
      </c>
      <c r="I311" s="299">
        <v>165.8</v>
      </c>
      <c r="J311" s="302">
        <v>0</v>
      </c>
    </row>
    <row r="312" spans="1:10" x14ac:dyDescent="0.2">
      <c r="A312" s="369"/>
      <c r="C312" s="297">
        <v>44817.125</v>
      </c>
      <c r="D312" s="298">
        <v>993</v>
      </c>
      <c r="E312" s="298">
        <v>0</v>
      </c>
      <c r="F312" s="298">
        <v>12.6</v>
      </c>
      <c r="G312" s="298">
        <v>97.8</v>
      </c>
      <c r="H312" s="309">
        <v>2.6</v>
      </c>
      <c r="I312" s="299">
        <v>164.9</v>
      </c>
      <c r="J312" s="302">
        <v>0</v>
      </c>
    </row>
    <row r="313" spans="1:10" x14ac:dyDescent="0.2">
      <c r="A313" s="369"/>
      <c r="C313" s="297">
        <v>44817.166666666672</v>
      </c>
      <c r="D313" s="298">
        <v>992.8</v>
      </c>
      <c r="E313" s="298">
        <v>0</v>
      </c>
      <c r="F313" s="298">
        <v>12.8</v>
      </c>
      <c r="G313" s="298">
        <v>96.5</v>
      </c>
      <c r="H313" s="298">
        <v>3.1</v>
      </c>
      <c r="I313" s="303">
        <v>166.4</v>
      </c>
      <c r="J313" s="298">
        <v>0</v>
      </c>
    </row>
    <row r="314" spans="1:10" x14ac:dyDescent="0.2">
      <c r="A314" s="369"/>
      <c r="C314" s="297">
        <v>44817.208333333328</v>
      </c>
      <c r="D314" s="298">
        <v>993</v>
      </c>
      <c r="E314" s="298">
        <v>0</v>
      </c>
      <c r="F314" s="298">
        <v>13.2</v>
      </c>
      <c r="G314" s="298">
        <v>93.8</v>
      </c>
      <c r="H314" s="298">
        <v>2.8</v>
      </c>
      <c r="I314" s="298">
        <v>168.4</v>
      </c>
      <c r="J314" s="298">
        <v>0.6</v>
      </c>
    </row>
    <row r="315" spans="1:10" x14ac:dyDescent="0.2">
      <c r="A315" s="369"/>
      <c r="C315" s="297">
        <v>44817.25</v>
      </c>
      <c r="D315" s="298">
        <v>993</v>
      </c>
      <c r="E315" s="298">
        <v>0</v>
      </c>
      <c r="F315" s="298">
        <v>13.4</v>
      </c>
      <c r="G315" s="298">
        <v>91.6</v>
      </c>
      <c r="H315" s="298">
        <v>2.5</v>
      </c>
      <c r="I315" s="299">
        <v>172.4</v>
      </c>
      <c r="J315" s="298">
        <v>41.2</v>
      </c>
    </row>
    <row r="316" spans="1:10" x14ac:dyDescent="0.2">
      <c r="A316" s="369"/>
      <c r="C316" s="297">
        <v>44817.291666666672</v>
      </c>
      <c r="D316" s="298">
        <v>992.9</v>
      </c>
      <c r="E316" s="298">
        <v>0</v>
      </c>
      <c r="F316" s="298">
        <v>13.9</v>
      </c>
      <c r="G316" s="298">
        <v>90.8</v>
      </c>
      <c r="H316" s="298">
        <v>2.9</v>
      </c>
      <c r="I316" s="298">
        <v>163.9</v>
      </c>
      <c r="J316" s="298">
        <v>294.8</v>
      </c>
    </row>
    <row r="317" spans="1:10" x14ac:dyDescent="0.2">
      <c r="A317" s="369"/>
      <c r="C317" s="297">
        <v>44817.333333333328</v>
      </c>
      <c r="D317" s="298">
        <v>993.1</v>
      </c>
      <c r="E317" s="298">
        <v>0</v>
      </c>
      <c r="F317" s="298">
        <v>14.9</v>
      </c>
      <c r="G317" s="298">
        <v>86.5</v>
      </c>
      <c r="H317" s="298">
        <v>2.8</v>
      </c>
      <c r="I317" s="298">
        <v>160.80000000000001</v>
      </c>
      <c r="J317" s="298">
        <v>625.5</v>
      </c>
    </row>
    <row r="318" spans="1:10" x14ac:dyDescent="0.2">
      <c r="A318" s="369"/>
      <c r="C318" s="297">
        <v>44817.375</v>
      </c>
      <c r="D318" s="298">
        <v>993.2</v>
      </c>
      <c r="E318" s="298">
        <v>0</v>
      </c>
      <c r="F318" s="298">
        <v>15.4</v>
      </c>
      <c r="G318" s="298">
        <v>81.8</v>
      </c>
      <c r="H318" s="298">
        <v>3</v>
      </c>
      <c r="I318" s="298">
        <v>162.80000000000001</v>
      </c>
      <c r="J318" s="298">
        <v>457</v>
      </c>
    </row>
    <row r="319" spans="1:10" x14ac:dyDescent="0.2">
      <c r="A319" s="369"/>
      <c r="C319" s="297">
        <v>44817.416666666672</v>
      </c>
      <c r="D319" s="298">
        <v>993.1</v>
      </c>
      <c r="E319" s="298">
        <v>0</v>
      </c>
      <c r="F319" s="298">
        <v>15.2</v>
      </c>
      <c r="G319" s="298">
        <v>79.900000000000006</v>
      </c>
      <c r="H319" s="298">
        <v>3.5</v>
      </c>
      <c r="I319" s="298">
        <v>163.4</v>
      </c>
      <c r="J319" s="298">
        <v>352.1</v>
      </c>
    </row>
    <row r="320" spans="1:10" x14ac:dyDescent="0.2">
      <c r="A320" s="369"/>
      <c r="C320" s="297">
        <v>44817.458333333328</v>
      </c>
      <c r="D320" s="298">
        <v>992.9</v>
      </c>
      <c r="E320" s="298">
        <v>0</v>
      </c>
      <c r="F320" s="298">
        <v>14.9</v>
      </c>
      <c r="G320" s="298">
        <v>82.2</v>
      </c>
      <c r="H320" s="298">
        <v>3.2</v>
      </c>
      <c r="I320" s="298">
        <v>169.5</v>
      </c>
      <c r="J320" s="298">
        <v>341.9</v>
      </c>
    </row>
    <row r="321" spans="1:10" x14ac:dyDescent="0.2">
      <c r="A321" s="369"/>
      <c r="C321" s="297">
        <v>44817.5</v>
      </c>
      <c r="D321" s="298">
        <v>992.6</v>
      </c>
      <c r="E321" s="298">
        <v>0</v>
      </c>
      <c r="F321" s="298">
        <v>14.7</v>
      </c>
      <c r="G321" s="298">
        <v>83.2</v>
      </c>
      <c r="H321" s="298">
        <v>3.5</v>
      </c>
      <c r="I321" s="298">
        <v>176.9</v>
      </c>
      <c r="J321" s="298">
        <v>276.2</v>
      </c>
    </row>
    <row r="322" spans="1:10" x14ac:dyDescent="0.2">
      <c r="A322" s="369"/>
      <c r="C322" s="297">
        <v>44817.541666666672</v>
      </c>
      <c r="D322" s="298">
        <v>991.9</v>
      </c>
      <c r="E322" s="298">
        <v>0</v>
      </c>
      <c r="F322" s="298">
        <v>14.2</v>
      </c>
      <c r="G322" s="298">
        <v>83.6</v>
      </c>
      <c r="H322" s="298">
        <v>3.6</v>
      </c>
      <c r="I322" s="298">
        <v>176.7</v>
      </c>
      <c r="J322" s="298">
        <v>224.4</v>
      </c>
    </row>
    <row r="323" spans="1:10" x14ac:dyDescent="0.2">
      <c r="A323" s="369"/>
      <c r="C323" s="297">
        <v>44817.583333333328</v>
      </c>
      <c r="D323" s="298">
        <v>991.5</v>
      </c>
      <c r="E323" s="298">
        <v>0</v>
      </c>
      <c r="F323" s="298">
        <v>14</v>
      </c>
      <c r="G323" s="298">
        <v>83.8</v>
      </c>
      <c r="H323" s="298">
        <v>3.6</v>
      </c>
      <c r="I323" s="298">
        <v>175.2</v>
      </c>
      <c r="J323" s="298">
        <v>178.4</v>
      </c>
    </row>
    <row r="324" spans="1:10" x14ac:dyDescent="0.2">
      <c r="A324" s="369"/>
      <c r="C324" s="297">
        <v>44817.625</v>
      </c>
      <c r="D324" s="298">
        <v>991.4</v>
      </c>
      <c r="E324" s="298">
        <v>0</v>
      </c>
      <c r="F324" s="298">
        <v>13.9</v>
      </c>
      <c r="G324" s="298">
        <v>82.8</v>
      </c>
      <c r="H324" s="298">
        <v>3.2</v>
      </c>
      <c r="I324" s="298">
        <v>173.9</v>
      </c>
      <c r="J324" s="298">
        <v>128.30000000000001</v>
      </c>
    </row>
    <row r="325" spans="1:10" x14ac:dyDescent="0.2">
      <c r="A325" s="369"/>
      <c r="C325" s="297">
        <v>44817.666666666672</v>
      </c>
      <c r="D325" s="298">
        <v>991.5</v>
      </c>
      <c r="E325" s="298">
        <v>0</v>
      </c>
      <c r="F325" s="298">
        <v>13.9</v>
      </c>
      <c r="G325" s="298">
        <v>81.2</v>
      </c>
      <c r="H325" s="298">
        <v>2.9</v>
      </c>
      <c r="I325" s="298">
        <v>166</v>
      </c>
      <c r="J325" s="298">
        <v>66.7</v>
      </c>
    </row>
    <row r="326" spans="1:10" x14ac:dyDescent="0.2">
      <c r="A326" s="369"/>
      <c r="C326" s="297">
        <v>44817.708333333328</v>
      </c>
      <c r="D326" s="298">
        <v>991.8</v>
      </c>
      <c r="E326" s="298">
        <v>0</v>
      </c>
      <c r="F326" s="298">
        <v>13.6</v>
      </c>
      <c r="G326" s="298">
        <v>82.4</v>
      </c>
      <c r="H326" s="298">
        <v>2.2000000000000002</v>
      </c>
      <c r="I326" s="298">
        <v>165.9</v>
      </c>
      <c r="J326" s="298">
        <v>9.3000000000000007</v>
      </c>
    </row>
    <row r="327" spans="1:10" x14ac:dyDescent="0.2">
      <c r="A327" s="369"/>
      <c r="C327" s="297">
        <v>44817.75</v>
      </c>
      <c r="D327" s="298">
        <v>992.1</v>
      </c>
      <c r="E327" s="298">
        <v>0</v>
      </c>
      <c r="F327" s="298">
        <v>13.6</v>
      </c>
      <c r="G327" s="298">
        <v>82.7</v>
      </c>
      <c r="H327" s="298">
        <v>1.6</v>
      </c>
      <c r="I327" s="298">
        <v>163.19999999999999</v>
      </c>
      <c r="J327" s="298">
        <v>0</v>
      </c>
    </row>
    <row r="328" spans="1:10" x14ac:dyDescent="0.2">
      <c r="A328" s="369"/>
      <c r="C328" s="297">
        <v>44817.791666666672</v>
      </c>
      <c r="D328" s="298">
        <v>992.6</v>
      </c>
      <c r="E328" s="298">
        <v>0</v>
      </c>
      <c r="F328" s="298">
        <v>13.7</v>
      </c>
      <c r="G328" s="298">
        <v>82.5</v>
      </c>
      <c r="H328" s="298">
        <v>0.8</v>
      </c>
      <c r="I328" s="298">
        <v>155.69999999999999</v>
      </c>
      <c r="J328" s="298">
        <v>0</v>
      </c>
    </row>
    <row r="329" spans="1:10" x14ac:dyDescent="0.2">
      <c r="A329" s="369"/>
      <c r="C329" s="297">
        <v>44817.833333333328</v>
      </c>
      <c r="D329" s="298">
        <v>992.6</v>
      </c>
      <c r="E329" s="298">
        <v>0</v>
      </c>
      <c r="F329" s="298">
        <v>13.8</v>
      </c>
      <c r="G329" s="298">
        <v>83</v>
      </c>
      <c r="H329" s="298">
        <v>0.9</v>
      </c>
      <c r="I329" s="298">
        <v>149.19999999999999</v>
      </c>
      <c r="J329" s="298">
        <v>0</v>
      </c>
    </row>
    <row r="330" spans="1:10" x14ac:dyDescent="0.2">
      <c r="A330" s="369"/>
      <c r="C330" s="297">
        <v>44817.875</v>
      </c>
      <c r="D330" s="298">
        <v>992.7</v>
      </c>
      <c r="E330" s="298">
        <v>0</v>
      </c>
      <c r="F330" s="298">
        <v>13.6</v>
      </c>
      <c r="G330" s="298">
        <v>85.1</v>
      </c>
      <c r="H330" s="298">
        <v>1</v>
      </c>
      <c r="I330" s="298">
        <v>159.19999999999999</v>
      </c>
      <c r="J330" s="298">
        <v>0</v>
      </c>
    </row>
    <row r="331" spans="1:10" x14ac:dyDescent="0.2">
      <c r="A331" s="369"/>
      <c r="C331" s="297">
        <v>44817.916666666672</v>
      </c>
      <c r="D331" s="298">
        <v>992.7</v>
      </c>
      <c r="E331" s="298">
        <v>0</v>
      </c>
      <c r="F331" s="298">
        <v>13.3</v>
      </c>
      <c r="G331" s="298">
        <v>85.8</v>
      </c>
      <c r="H331" s="298">
        <v>1.1000000000000001</v>
      </c>
      <c r="I331" s="298">
        <v>162.9</v>
      </c>
      <c r="J331" s="298">
        <v>0</v>
      </c>
    </row>
    <row r="332" spans="1:10" x14ac:dyDescent="0.2">
      <c r="A332" s="369"/>
      <c r="C332" s="297">
        <v>44817.958333333328</v>
      </c>
      <c r="D332" s="298">
        <v>992.7</v>
      </c>
      <c r="E332" s="298">
        <v>0</v>
      </c>
      <c r="F332" s="298">
        <v>13.3</v>
      </c>
      <c r="G332" s="298">
        <v>86.6</v>
      </c>
      <c r="H332" s="298">
        <v>0.6</v>
      </c>
      <c r="I332" s="298">
        <v>156.1</v>
      </c>
      <c r="J332" s="298">
        <v>0</v>
      </c>
    </row>
    <row r="333" spans="1:10" x14ac:dyDescent="0.2">
      <c r="A333" s="369"/>
      <c r="C333" s="297">
        <v>44818</v>
      </c>
      <c r="D333" s="298">
        <v>992.5</v>
      </c>
      <c r="E333" s="298">
        <v>0</v>
      </c>
      <c r="F333" s="298">
        <v>13.2</v>
      </c>
      <c r="G333" s="298">
        <v>86</v>
      </c>
      <c r="H333" s="298">
        <v>0.3</v>
      </c>
      <c r="I333" s="298">
        <v>150</v>
      </c>
      <c r="J333" s="298">
        <v>0</v>
      </c>
    </row>
    <row r="334" spans="1:10" x14ac:dyDescent="0.2">
      <c r="A334" s="369"/>
      <c r="C334" s="297">
        <v>44818.041666666672</v>
      </c>
      <c r="D334" s="298">
        <v>991.8</v>
      </c>
      <c r="E334" s="298">
        <v>0</v>
      </c>
      <c r="F334" s="298">
        <v>13.2</v>
      </c>
      <c r="G334" s="298">
        <v>85.4</v>
      </c>
      <c r="H334" s="298">
        <v>0.1</v>
      </c>
      <c r="I334" s="300">
        <v>153.6</v>
      </c>
      <c r="J334" s="298">
        <v>0</v>
      </c>
    </row>
    <row r="335" spans="1:10" x14ac:dyDescent="0.2">
      <c r="A335" s="369"/>
      <c r="C335" s="297">
        <v>44818.083333333328</v>
      </c>
      <c r="D335" s="298">
        <v>991.6</v>
      </c>
      <c r="E335" s="298">
        <v>0</v>
      </c>
      <c r="F335" s="298">
        <v>13.3</v>
      </c>
      <c r="G335" s="298">
        <v>85.1</v>
      </c>
      <c r="H335" s="304">
        <v>0.2</v>
      </c>
      <c r="I335" s="299">
        <v>148.9</v>
      </c>
      <c r="J335" s="302">
        <v>0</v>
      </c>
    </row>
    <row r="336" spans="1:10" x14ac:dyDescent="0.2">
      <c r="A336" s="369"/>
      <c r="C336" s="297">
        <v>44818.125</v>
      </c>
      <c r="D336" s="298">
        <v>991.5</v>
      </c>
      <c r="E336" s="298">
        <v>0</v>
      </c>
      <c r="F336" s="298">
        <v>13</v>
      </c>
      <c r="G336" s="301">
        <v>87.8</v>
      </c>
      <c r="H336" s="299">
        <v>0.4</v>
      </c>
      <c r="I336" s="299">
        <v>156.9</v>
      </c>
      <c r="J336" s="302">
        <v>0</v>
      </c>
    </row>
    <row r="337" spans="1:10" x14ac:dyDescent="0.2">
      <c r="A337" s="369"/>
      <c r="C337" s="297">
        <v>44818.166666666672</v>
      </c>
      <c r="D337" s="298">
        <v>991.2</v>
      </c>
      <c r="E337" s="298">
        <v>0</v>
      </c>
      <c r="F337" s="298">
        <v>12.9</v>
      </c>
      <c r="G337" s="301">
        <v>87.3</v>
      </c>
      <c r="H337" s="299">
        <v>0.6</v>
      </c>
      <c r="I337" s="299">
        <v>154.6</v>
      </c>
      <c r="J337" s="302">
        <v>0</v>
      </c>
    </row>
    <row r="338" spans="1:10" x14ac:dyDescent="0.2">
      <c r="A338" s="369"/>
      <c r="C338" s="297">
        <v>44818.208333333328</v>
      </c>
      <c r="D338" s="298">
        <v>991.6</v>
      </c>
      <c r="E338" s="298">
        <v>0</v>
      </c>
      <c r="F338" s="298">
        <v>12.9</v>
      </c>
      <c r="G338" s="301">
        <v>86.3</v>
      </c>
      <c r="H338" s="299">
        <v>0.7</v>
      </c>
      <c r="I338" s="299">
        <v>144.80000000000001</v>
      </c>
      <c r="J338" s="302">
        <v>0.6</v>
      </c>
    </row>
    <row r="339" spans="1:10" x14ac:dyDescent="0.2">
      <c r="A339" s="369"/>
      <c r="C339" s="297">
        <v>44818.25</v>
      </c>
      <c r="D339" s="298">
        <v>991.8</v>
      </c>
      <c r="E339" s="298">
        <v>0</v>
      </c>
      <c r="F339" s="298">
        <v>13</v>
      </c>
      <c r="G339" s="301">
        <v>84.3</v>
      </c>
      <c r="H339" s="299">
        <v>0.5</v>
      </c>
      <c r="I339" s="299">
        <v>138.6</v>
      </c>
      <c r="J339" s="302">
        <v>21.7</v>
      </c>
    </row>
    <row r="340" spans="1:10" x14ac:dyDescent="0.2">
      <c r="A340" s="369"/>
      <c r="C340" s="297">
        <v>44818.291666666672</v>
      </c>
      <c r="D340" s="298">
        <v>992</v>
      </c>
      <c r="E340" s="298">
        <v>0</v>
      </c>
      <c r="F340" s="298">
        <v>13.2</v>
      </c>
      <c r="G340" s="301">
        <v>82.9</v>
      </c>
      <c r="H340" s="308">
        <v>0.5</v>
      </c>
      <c r="I340" s="308">
        <v>148</v>
      </c>
      <c r="J340" s="302">
        <v>89.8</v>
      </c>
    </row>
    <row r="341" spans="1:10" x14ac:dyDescent="0.2">
      <c r="A341" s="369"/>
      <c r="C341" s="297">
        <v>44818.333333333328</v>
      </c>
      <c r="D341" s="298">
        <v>992.1</v>
      </c>
      <c r="E341" s="298">
        <v>0</v>
      </c>
      <c r="F341" s="298">
        <v>13.3</v>
      </c>
      <c r="G341" s="298">
        <v>82</v>
      </c>
      <c r="H341" s="303">
        <v>0.2</v>
      </c>
      <c r="I341" s="303">
        <v>169.9</v>
      </c>
      <c r="J341" s="298">
        <v>200.3</v>
      </c>
    </row>
    <row r="342" spans="1:10" x14ac:dyDescent="0.2">
      <c r="A342" s="369"/>
      <c r="C342" s="297">
        <v>44818.375</v>
      </c>
      <c r="D342" s="298">
        <v>991.7</v>
      </c>
      <c r="E342" s="298">
        <v>0</v>
      </c>
      <c r="F342" s="298">
        <v>14.3</v>
      </c>
      <c r="G342" s="298">
        <v>79.3</v>
      </c>
      <c r="H342" s="298">
        <v>0.1</v>
      </c>
      <c r="I342" s="298">
        <v>192.7</v>
      </c>
      <c r="J342" s="298">
        <v>493.6</v>
      </c>
    </row>
    <row r="343" spans="1:10" x14ac:dyDescent="0.2">
      <c r="A343" s="369"/>
      <c r="C343" s="297">
        <v>44818.416666666672</v>
      </c>
      <c r="D343" s="298">
        <v>990.8</v>
      </c>
      <c r="E343" s="298">
        <v>0</v>
      </c>
      <c r="F343" s="298">
        <v>15.1</v>
      </c>
      <c r="G343" s="298">
        <v>74.2</v>
      </c>
      <c r="H343" s="298">
        <v>0.6</v>
      </c>
      <c r="I343" s="298">
        <v>209.4</v>
      </c>
      <c r="J343" s="298">
        <v>692.2</v>
      </c>
    </row>
    <row r="344" spans="1:10" x14ac:dyDescent="0.2">
      <c r="A344" s="369"/>
      <c r="C344" s="297">
        <v>44818.458333333328</v>
      </c>
      <c r="D344" s="298">
        <v>989.8</v>
      </c>
      <c r="E344" s="298">
        <v>0</v>
      </c>
      <c r="F344" s="298">
        <v>15.5</v>
      </c>
      <c r="G344" s="298">
        <v>72</v>
      </c>
      <c r="H344" s="298">
        <v>0.8</v>
      </c>
      <c r="I344" s="298">
        <v>207.3</v>
      </c>
      <c r="J344" s="298">
        <v>936.4</v>
      </c>
    </row>
    <row r="345" spans="1:10" x14ac:dyDescent="0.2">
      <c r="A345" s="369"/>
      <c r="C345" s="297">
        <v>44818.5</v>
      </c>
      <c r="D345" s="298">
        <v>989.1</v>
      </c>
      <c r="E345" s="298">
        <v>0</v>
      </c>
      <c r="F345" s="298">
        <v>15.6</v>
      </c>
      <c r="G345" s="298">
        <v>71.599999999999994</v>
      </c>
      <c r="H345" s="298">
        <v>1.4</v>
      </c>
      <c r="I345" s="298">
        <v>195.2</v>
      </c>
      <c r="J345" s="298">
        <v>613</v>
      </c>
    </row>
    <row r="346" spans="1:10" x14ac:dyDescent="0.2">
      <c r="A346" s="369"/>
      <c r="C346" s="297">
        <v>44818.541666666672</v>
      </c>
      <c r="D346" s="298">
        <v>989</v>
      </c>
      <c r="E346" s="298">
        <v>0</v>
      </c>
      <c r="F346" s="298">
        <v>15.4</v>
      </c>
      <c r="G346" s="298">
        <v>72.599999999999994</v>
      </c>
      <c r="H346" s="298">
        <v>1.7</v>
      </c>
      <c r="I346" s="298">
        <v>194.1</v>
      </c>
      <c r="J346" s="298">
        <v>642.5</v>
      </c>
    </row>
    <row r="347" spans="1:10" x14ac:dyDescent="0.2">
      <c r="A347" s="369"/>
      <c r="C347" s="297">
        <v>44818.583333333328</v>
      </c>
      <c r="D347" s="298">
        <v>988.9</v>
      </c>
      <c r="E347" s="298">
        <v>0</v>
      </c>
      <c r="F347" s="298">
        <v>15.2</v>
      </c>
      <c r="G347" s="298">
        <v>72.7</v>
      </c>
      <c r="H347" s="298">
        <v>1.9</v>
      </c>
      <c r="I347" s="298">
        <v>186.6</v>
      </c>
      <c r="J347" s="298">
        <v>583.4</v>
      </c>
    </row>
    <row r="348" spans="1:10" x14ac:dyDescent="0.2">
      <c r="A348" s="369"/>
      <c r="C348" s="297">
        <v>44818.625</v>
      </c>
      <c r="D348" s="298">
        <v>989</v>
      </c>
      <c r="E348" s="298">
        <v>0</v>
      </c>
      <c r="F348" s="298">
        <v>14.9</v>
      </c>
      <c r="G348" s="298">
        <v>73.599999999999994</v>
      </c>
      <c r="H348" s="298">
        <v>1.6</v>
      </c>
      <c r="I348" s="298">
        <v>189.9</v>
      </c>
      <c r="J348" s="298">
        <v>372.2</v>
      </c>
    </row>
    <row r="349" spans="1:10" x14ac:dyDescent="0.2">
      <c r="A349" s="369"/>
      <c r="C349" s="297">
        <v>44818.666666666672</v>
      </c>
      <c r="D349" s="298">
        <v>989.5</v>
      </c>
      <c r="E349" s="298">
        <v>0</v>
      </c>
      <c r="F349" s="298">
        <v>14.6</v>
      </c>
      <c r="G349" s="298">
        <v>75.8</v>
      </c>
      <c r="H349" s="298">
        <v>1.8</v>
      </c>
      <c r="I349" s="298">
        <v>183.7</v>
      </c>
      <c r="J349" s="298">
        <v>129.4</v>
      </c>
    </row>
    <row r="350" spans="1:10" x14ac:dyDescent="0.2">
      <c r="A350" s="369"/>
      <c r="C350" s="297">
        <v>44818.708333333328</v>
      </c>
      <c r="D350" s="298">
        <v>989.8</v>
      </c>
      <c r="E350" s="298">
        <v>0</v>
      </c>
      <c r="F350" s="298">
        <v>14.2</v>
      </c>
      <c r="G350" s="298">
        <v>78.2</v>
      </c>
      <c r="H350" s="298">
        <v>1.6</v>
      </c>
      <c r="I350" s="298">
        <v>182.8</v>
      </c>
      <c r="J350" s="298">
        <v>16.100000000000001</v>
      </c>
    </row>
    <row r="351" spans="1:10" x14ac:dyDescent="0.2">
      <c r="A351" s="369"/>
      <c r="C351" s="297">
        <v>44818.75</v>
      </c>
      <c r="D351" s="298">
        <v>990.3</v>
      </c>
      <c r="E351" s="298">
        <v>0</v>
      </c>
      <c r="F351" s="298">
        <v>14.1</v>
      </c>
      <c r="G351" s="298">
        <v>80</v>
      </c>
      <c r="H351" s="298">
        <v>1.2</v>
      </c>
      <c r="I351" s="298">
        <v>174.6</v>
      </c>
      <c r="J351" s="298">
        <v>0</v>
      </c>
    </row>
    <row r="352" spans="1:10" x14ac:dyDescent="0.2">
      <c r="A352" s="369"/>
      <c r="C352" s="297">
        <v>44818.791666666672</v>
      </c>
      <c r="D352" s="298">
        <v>990.5</v>
      </c>
      <c r="E352" s="298">
        <v>0</v>
      </c>
      <c r="F352" s="298">
        <v>14</v>
      </c>
      <c r="G352" s="298">
        <v>79.599999999999994</v>
      </c>
      <c r="H352" s="298">
        <v>0.8</v>
      </c>
      <c r="I352" s="298">
        <v>179.4</v>
      </c>
      <c r="J352" s="298">
        <v>0</v>
      </c>
    </row>
    <row r="353" spans="1:10" x14ac:dyDescent="0.2">
      <c r="A353" s="369"/>
      <c r="C353" s="297">
        <v>44818.833333333328</v>
      </c>
      <c r="D353" s="298">
        <v>991</v>
      </c>
      <c r="E353" s="298">
        <v>0</v>
      </c>
      <c r="F353" s="298">
        <v>14</v>
      </c>
      <c r="G353" s="298">
        <v>80.5</v>
      </c>
      <c r="H353" s="298">
        <v>0.6</v>
      </c>
      <c r="I353" s="298">
        <v>169.9</v>
      </c>
      <c r="J353" s="298">
        <v>0</v>
      </c>
    </row>
    <row r="354" spans="1:10" x14ac:dyDescent="0.2">
      <c r="A354" s="369"/>
      <c r="C354" s="297">
        <v>44818.875</v>
      </c>
      <c r="D354" s="298">
        <v>990.9</v>
      </c>
      <c r="E354" s="298">
        <v>0</v>
      </c>
      <c r="F354" s="298">
        <v>14</v>
      </c>
      <c r="G354" s="298">
        <v>80.3</v>
      </c>
      <c r="H354" s="298">
        <v>0.8</v>
      </c>
      <c r="I354" s="298">
        <v>170</v>
      </c>
      <c r="J354" s="298">
        <v>0</v>
      </c>
    </row>
    <row r="355" spans="1:10" x14ac:dyDescent="0.2">
      <c r="A355" s="369"/>
      <c r="C355" s="297">
        <v>44818.916666666672</v>
      </c>
      <c r="D355" s="298">
        <v>991.3</v>
      </c>
      <c r="E355" s="298">
        <v>0</v>
      </c>
      <c r="F355" s="298">
        <v>13.9</v>
      </c>
      <c r="G355" s="298">
        <v>80.900000000000006</v>
      </c>
      <c r="H355" s="298">
        <v>0.5</v>
      </c>
      <c r="I355" s="298">
        <v>171.6</v>
      </c>
      <c r="J355" s="298">
        <v>0</v>
      </c>
    </row>
    <row r="356" spans="1:10" x14ac:dyDescent="0.2">
      <c r="A356" s="369"/>
      <c r="C356" s="297">
        <v>44818.958333333328</v>
      </c>
      <c r="D356" s="298">
        <v>991.3</v>
      </c>
      <c r="E356" s="298">
        <v>0</v>
      </c>
      <c r="F356" s="298">
        <v>13.8</v>
      </c>
      <c r="G356" s="298">
        <v>80.7</v>
      </c>
      <c r="H356" s="298">
        <v>0.2</v>
      </c>
      <c r="I356" s="298">
        <v>177.4</v>
      </c>
      <c r="J356" s="298">
        <v>0</v>
      </c>
    </row>
    <row r="357" spans="1:10" x14ac:dyDescent="0.2">
      <c r="C357" s="297">
        <v>44819</v>
      </c>
      <c r="D357" s="310">
        <v>990.7</v>
      </c>
      <c r="E357" s="310">
        <v>0</v>
      </c>
      <c r="F357" s="310">
        <v>13.7</v>
      </c>
      <c r="G357" s="310">
        <v>80.400000000000006</v>
      </c>
      <c r="H357" s="300">
        <v>0.2</v>
      </c>
      <c r="I357" s="300">
        <v>175.4</v>
      </c>
      <c r="J357" s="298">
        <v>0</v>
      </c>
    </row>
    <row r="358" spans="1:10" x14ac:dyDescent="0.2">
      <c r="C358" s="297">
        <v>44819.041666666672</v>
      </c>
      <c r="D358" s="310">
        <v>990.3</v>
      </c>
      <c r="E358" s="310">
        <v>0</v>
      </c>
      <c r="F358" s="310">
        <v>13.5</v>
      </c>
      <c r="G358" s="311">
        <v>81</v>
      </c>
      <c r="H358" s="299">
        <v>0.5</v>
      </c>
      <c r="I358" s="299">
        <v>173.6</v>
      </c>
      <c r="J358" s="302">
        <v>0</v>
      </c>
    </row>
    <row r="359" spans="1:10" x14ac:dyDescent="0.2">
      <c r="C359" s="297">
        <v>44819.083333333328</v>
      </c>
      <c r="D359" s="310">
        <v>990</v>
      </c>
      <c r="E359" s="310">
        <v>0</v>
      </c>
      <c r="F359" s="310">
        <v>13.3</v>
      </c>
      <c r="G359" s="311">
        <v>81.5</v>
      </c>
      <c r="H359" s="299">
        <v>0.1</v>
      </c>
      <c r="I359" s="299">
        <v>179</v>
      </c>
      <c r="J359" s="302">
        <v>0</v>
      </c>
    </row>
    <row r="360" spans="1:10" x14ac:dyDescent="0.2">
      <c r="C360" s="297">
        <v>44819.125</v>
      </c>
      <c r="D360" s="310">
        <v>989.8</v>
      </c>
      <c r="E360" s="310">
        <v>0</v>
      </c>
      <c r="F360" s="310">
        <v>13.1</v>
      </c>
      <c r="G360" s="311">
        <v>81.900000000000006</v>
      </c>
      <c r="H360" s="299">
        <v>0.2</v>
      </c>
      <c r="I360" s="299">
        <v>183.5</v>
      </c>
      <c r="J360" s="302">
        <v>0</v>
      </c>
    </row>
    <row r="361" spans="1:10" x14ac:dyDescent="0.2">
      <c r="C361" s="297">
        <v>44819.166666666672</v>
      </c>
      <c r="D361" s="310">
        <v>990.3</v>
      </c>
      <c r="E361" s="310">
        <v>0</v>
      </c>
      <c r="F361" s="310">
        <v>13</v>
      </c>
      <c r="G361" s="311">
        <v>83.2</v>
      </c>
      <c r="H361" s="312">
        <v>0.2</v>
      </c>
      <c r="I361" s="299">
        <v>189.3</v>
      </c>
      <c r="J361" s="302">
        <v>0</v>
      </c>
    </row>
    <row r="362" spans="1:10" x14ac:dyDescent="0.2">
      <c r="C362" s="297">
        <v>44819.208333333328</v>
      </c>
      <c r="D362" s="310">
        <v>990.8</v>
      </c>
      <c r="E362" s="310">
        <v>0</v>
      </c>
      <c r="F362" s="310">
        <v>12.9</v>
      </c>
      <c r="G362" s="310">
        <v>83.8</v>
      </c>
      <c r="H362" s="303">
        <v>0.1</v>
      </c>
      <c r="I362" s="303">
        <v>187.6</v>
      </c>
      <c r="J362" s="298">
        <v>0.7</v>
      </c>
    </row>
    <row r="363" spans="1:10" x14ac:dyDescent="0.2">
      <c r="C363" s="297">
        <v>44819.25</v>
      </c>
      <c r="D363" s="310">
        <v>991.5</v>
      </c>
      <c r="E363" s="310">
        <v>0</v>
      </c>
      <c r="F363" s="310">
        <v>13</v>
      </c>
      <c r="G363" s="310">
        <v>83.5</v>
      </c>
      <c r="H363" s="298">
        <v>0</v>
      </c>
      <c r="I363" s="298">
        <v>0</v>
      </c>
      <c r="J363" s="298">
        <v>22.6</v>
      </c>
    </row>
    <row r="364" spans="1:10" x14ac:dyDescent="0.2">
      <c r="C364" s="297">
        <v>44819.291666666672</v>
      </c>
      <c r="D364" s="310">
        <v>991.9</v>
      </c>
      <c r="E364" s="310">
        <v>0</v>
      </c>
      <c r="F364" s="310">
        <v>13.1</v>
      </c>
      <c r="G364" s="310">
        <v>82.4</v>
      </c>
      <c r="H364" s="298">
        <v>0</v>
      </c>
      <c r="I364" s="298">
        <v>0</v>
      </c>
      <c r="J364" s="298">
        <v>77.599999999999994</v>
      </c>
    </row>
    <row r="365" spans="1:10" x14ac:dyDescent="0.2">
      <c r="C365" s="297">
        <v>44819.333333333328</v>
      </c>
      <c r="D365" s="310">
        <v>992.3</v>
      </c>
      <c r="E365" s="310">
        <v>0</v>
      </c>
      <c r="F365" s="310">
        <v>13.5</v>
      </c>
      <c r="G365" s="310">
        <v>80.7</v>
      </c>
      <c r="H365" s="298">
        <v>0</v>
      </c>
      <c r="I365" s="298">
        <v>169.1</v>
      </c>
      <c r="J365" s="298">
        <v>176.4</v>
      </c>
    </row>
    <row r="366" spans="1:10" x14ac:dyDescent="0.2">
      <c r="C366" s="297">
        <v>44819.375</v>
      </c>
      <c r="D366" s="310">
        <v>992.2</v>
      </c>
      <c r="E366" s="310">
        <v>0</v>
      </c>
      <c r="F366" s="310">
        <v>14.1</v>
      </c>
      <c r="G366" s="310">
        <v>78.599999999999994</v>
      </c>
      <c r="H366" s="298">
        <v>0</v>
      </c>
      <c r="I366" s="298">
        <v>310.39999999999998</v>
      </c>
      <c r="J366" s="298">
        <v>303.3</v>
      </c>
    </row>
    <row r="367" spans="1:10" x14ac:dyDescent="0.2">
      <c r="C367" s="297">
        <v>44819.416666666672</v>
      </c>
      <c r="D367" s="310">
        <v>991.5</v>
      </c>
      <c r="E367" s="310">
        <v>0</v>
      </c>
      <c r="F367" s="310">
        <v>14</v>
      </c>
      <c r="G367" s="310">
        <v>79.8</v>
      </c>
      <c r="H367" s="298">
        <v>0.2</v>
      </c>
      <c r="I367" s="298">
        <v>280.89999999999998</v>
      </c>
      <c r="J367" s="298">
        <v>375.2</v>
      </c>
    </row>
    <row r="368" spans="1:10" x14ac:dyDescent="0.2">
      <c r="C368" s="297">
        <v>44819.458333333328</v>
      </c>
      <c r="D368" s="310">
        <v>990.5</v>
      </c>
      <c r="E368" s="310">
        <v>0</v>
      </c>
      <c r="F368" s="310">
        <v>14.3</v>
      </c>
      <c r="G368" s="310">
        <v>80</v>
      </c>
      <c r="H368" s="298">
        <v>0.2</v>
      </c>
      <c r="I368" s="298">
        <v>280.10000000000002</v>
      </c>
      <c r="J368" s="298">
        <v>535</v>
      </c>
    </row>
    <row r="369" spans="3:10" x14ac:dyDescent="0.2">
      <c r="C369" s="297">
        <v>44819.5</v>
      </c>
      <c r="D369" s="310">
        <v>989.7</v>
      </c>
      <c r="E369" s="310">
        <v>0</v>
      </c>
      <c r="F369" s="310">
        <v>14.7</v>
      </c>
      <c r="G369" s="310">
        <v>78.5</v>
      </c>
      <c r="H369" s="298">
        <v>0.3</v>
      </c>
      <c r="I369" s="298">
        <v>279.2</v>
      </c>
      <c r="J369" s="298">
        <v>559.29999999999995</v>
      </c>
    </row>
    <row r="370" spans="3:10" x14ac:dyDescent="0.2">
      <c r="C370" s="297">
        <v>44819.541666666672</v>
      </c>
      <c r="D370" s="310">
        <v>989</v>
      </c>
      <c r="E370" s="310">
        <v>0</v>
      </c>
      <c r="F370" s="310">
        <v>15</v>
      </c>
      <c r="G370" s="310">
        <v>77</v>
      </c>
      <c r="H370" s="298">
        <v>0.4</v>
      </c>
      <c r="I370" s="298">
        <v>250.3</v>
      </c>
      <c r="J370" s="298">
        <v>531.70000000000005</v>
      </c>
    </row>
    <row r="371" spans="3:10" x14ac:dyDescent="0.2">
      <c r="C371" s="297">
        <v>44819.583333333328</v>
      </c>
      <c r="D371" s="310">
        <v>988.5</v>
      </c>
      <c r="E371" s="310">
        <v>0</v>
      </c>
      <c r="F371" s="310">
        <v>15.2</v>
      </c>
      <c r="G371" s="310">
        <v>76.400000000000006</v>
      </c>
      <c r="H371" s="298">
        <v>0.5</v>
      </c>
      <c r="I371" s="298">
        <v>259.39999999999998</v>
      </c>
      <c r="J371" s="298">
        <v>526.6</v>
      </c>
    </row>
    <row r="372" spans="3:10" x14ac:dyDescent="0.2">
      <c r="C372" s="297">
        <v>44819.625</v>
      </c>
      <c r="D372" s="310">
        <v>988.4</v>
      </c>
      <c r="E372" s="310">
        <v>0</v>
      </c>
      <c r="F372" s="310">
        <v>15.6</v>
      </c>
      <c r="G372" s="310">
        <v>75.900000000000006</v>
      </c>
      <c r="H372" s="298">
        <v>0.3</v>
      </c>
      <c r="I372" s="298">
        <v>257.39999999999998</v>
      </c>
      <c r="J372" s="298">
        <v>544.5</v>
      </c>
    </row>
    <row r="373" spans="3:10" x14ac:dyDescent="0.2">
      <c r="C373" s="297">
        <v>44819.666666666672</v>
      </c>
      <c r="D373" s="310">
        <v>988.9</v>
      </c>
      <c r="E373" s="310">
        <v>0</v>
      </c>
      <c r="F373" s="310">
        <v>15.1</v>
      </c>
      <c r="G373" s="310">
        <v>77</v>
      </c>
      <c r="H373" s="298">
        <v>0.2</v>
      </c>
      <c r="I373" s="298">
        <v>232.1</v>
      </c>
      <c r="J373" s="298">
        <v>194.8</v>
      </c>
    </row>
    <row r="374" spans="3:10" x14ac:dyDescent="0.2">
      <c r="C374" s="297">
        <v>44819.708333333328</v>
      </c>
      <c r="D374" s="310">
        <v>989.8</v>
      </c>
      <c r="E374" s="310">
        <v>0</v>
      </c>
      <c r="F374" s="310">
        <v>14.5</v>
      </c>
      <c r="G374" s="310">
        <v>80.5</v>
      </c>
      <c r="H374" s="298">
        <v>0.1</v>
      </c>
      <c r="I374" s="298">
        <v>209.8</v>
      </c>
      <c r="J374" s="298">
        <v>12.1</v>
      </c>
    </row>
    <row r="375" spans="3:10" x14ac:dyDescent="0.2">
      <c r="C375" s="297">
        <v>44819.75</v>
      </c>
      <c r="D375" s="310">
        <v>990.8</v>
      </c>
      <c r="E375" s="310">
        <v>0</v>
      </c>
      <c r="F375" s="310">
        <v>14.3</v>
      </c>
      <c r="G375" s="310">
        <v>82</v>
      </c>
      <c r="H375" s="298">
        <v>0.1</v>
      </c>
      <c r="I375" s="298">
        <v>187.2</v>
      </c>
      <c r="J375" s="298">
        <v>0</v>
      </c>
    </row>
    <row r="376" spans="3:10" x14ac:dyDescent="0.2">
      <c r="C376" s="297">
        <v>44819.791666666672</v>
      </c>
      <c r="D376" s="310">
        <v>991.4</v>
      </c>
      <c r="E376" s="310">
        <v>0</v>
      </c>
      <c r="F376" s="310">
        <v>14.1</v>
      </c>
      <c r="G376" s="310">
        <v>82.6</v>
      </c>
      <c r="H376" s="298">
        <v>0.1</v>
      </c>
      <c r="I376" s="298">
        <v>194.2</v>
      </c>
      <c r="J376" s="298">
        <v>0</v>
      </c>
    </row>
    <row r="377" spans="3:10" x14ac:dyDescent="0.2">
      <c r="C377" s="297">
        <v>44819.833333333328</v>
      </c>
      <c r="D377" s="310">
        <v>991.6</v>
      </c>
      <c r="E377" s="310">
        <v>0</v>
      </c>
      <c r="F377" s="310">
        <v>13.9</v>
      </c>
      <c r="G377" s="310">
        <v>83.6</v>
      </c>
      <c r="H377" s="298">
        <v>0</v>
      </c>
      <c r="I377" s="298">
        <v>216.2</v>
      </c>
      <c r="J377" s="298">
        <v>0</v>
      </c>
    </row>
    <row r="378" spans="3:10" x14ac:dyDescent="0.2">
      <c r="C378" s="297">
        <v>44819.875</v>
      </c>
      <c r="D378" s="310">
        <v>991.9</v>
      </c>
      <c r="E378" s="310">
        <v>0</v>
      </c>
      <c r="F378" s="310">
        <v>13.8</v>
      </c>
      <c r="G378" s="310">
        <v>84.2</v>
      </c>
      <c r="H378" s="298">
        <v>0</v>
      </c>
      <c r="I378" s="298">
        <v>175.1</v>
      </c>
      <c r="J378" s="298">
        <v>0</v>
      </c>
    </row>
    <row r="379" spans="3:10" x14ac:dyDescent="0.2">
      <c r="C379" s="297">
        <v>44819.916666666672</v>
      </c>
      <c r="D379" s="310">
        <v>991.9</v>
      </c>
      <c r="E379" s="310">
        <v>0</v>
      </c>
      <c r="F379" s="310">
        <v>13.7</v>
      </c>
      <c r="G379" s="310">
        <v>84.1</v>
      </c>
      <c r="H379" s="298">
        <v>0.1</v>
      </c>
      <c r="I379" s="298">
        <v>207.3</v>
      </c>
      <c r="J379" s="298">
        <v>0</v>
      </c>
    </row>
    <row r="380" spans="3:10" x14ac:dyDescent="0.2">
      <c r="C380" s="297">
        <v>44819.958333333328</v>
      </c>
      <c r="D380" s="310">
        <v>992.1</v>
      </c>
      <c r="E380" s="310">
        <v>0</v>
      </c>
      <c r="F380" s="310">
        <v>13.6</v>
      </c>
      <c r="G380" s="310">
        <v>83.9</v>
      </c>
      <c r="H380" s="298">
        <v>0</v>
      </c>
      <c r="I380" s="298">
        <v>218.6</v>
      </c>
      <c r="J380" s="298">
        <v>0</v>
      </c>
    </row>
    <row r="381" spans="3:10" x14ac:dyDescent="0.2">
      <c r="C381" s="297">
        <v>44820</v>
      </c>
      <c r="D381" s="310">
        <v>991.6</v>
      </c>
      <c r="E381" s="310">
        <v>0</v>
      </c>
      <c r="F381" s="310">
        <v>13.5</v>
      </c>
      <c r="G381" s="310">
        <v>85</v>
      </c>
      <c r="H381" s="299">
        <v>0</v>
      </c>
      <c r="I381" s="299">
        <v>0</v>
      </c>
      <c r="J381" s="298">
        <v>0</v>
      </c>
    </row>
    <row r="382" spans="3:10" x14ac:dyDescent="0.2">
      <c r="C382" s="297">
        <v>44820.041666666672</v>
      </c>
      <c r="D382" s="310">
        <v>991.3</v>
      </c>
      <c r="E382" s="310">
        <v>0</v>
      </c>
      <c r="F382" s="310">
        <v>13.3</v>
      </c>
      <c r="G382" s="310">
        <v>86.8</v>
      </c>
      <c r="H382" s="298">
        <v>0</v>
      </c>
      <c r="I382" s="298">
        <v>169.4</v>
      </c>
      <c r="J382" s="298">
        <v>0</v>
      </c>
    </row>
    <row r="383" spans="3:10" x14ac:dyDescent="0.2">
      <c r="C383" s="297">
        <v>44820.083333333328</v>
      </c>
      <c r="D383" s="310">
        <v>990.8</v>
      </c>
      <c r="E383" s="310">
        <v>0</v>
      </c>
      <c r="F383" s="310">
        <v>13.1</v>
      </c>
      <c r="G383" s="310">
        <v>87.9</v>
      </c>
      <c r="H383" s="298">
        <v>0</v>
      </c>
      <c r="I383" s="298">
        <v>186.4</v>
      </c>
      <c r="J383" s="298">
        <v>0</v>
      </c>
    </row>
    <row r="384" spans="3:10" x14ac:dyDescent="0.2">
      <c r="C384" s="297">
        <v>44820.125</v>
      </c>
      <c r="D384" s="310">
        <v>990.2</v>
      </c>
      <c r="E384" s="310">
        <v>0</v>
      </c>
      <c r="F384" s="310">
        <v>13.1</v>
      </c>
      <c r="G384" s="310">
        <v>87.7</v>
      </c>
      <c r="H384" s="298">
        <v>0.3</v>
      </c>
      <c r="I384" s="298">
        <v>174.9</v>
      </c>
      <c r="J384" s="298">
        <v>0</v>
      </c>
    </row>
    <row r="385" spans="3:10" x14ac:dyDescent="0.2">
      <c r="C385" s="297">
        <v>44820.166666666672</v>
      </c>
      <c r="D385" s="310">
        <v>990.3</v>
      </c>
      <c r="E385" s="310">
        <v>0</v>
      </c>
      <c r="F385" s="310">
        <v>13.1</v>
      </c>
      <c r="G385" s="310">
        <v>87.1</v>
      </c>
      <c r="H385" s="298">
        <v>0.5</v>
      </c>
      <c r="I385" s="298">
        <v>173.7</v>
      </c>
      <c r="J385" s="298">
        <v>0</v>
      </c>
    </row>
    <row r="386" spans="3:10" x14ac:dyDescent="0.2">
      <c r="C386" s="297">
        <v>44820.208333333328</v>
      </c>
      <c r="D386" s="310">
        <v>990.6</v>
      </c>
      <c r="E386" s="310">
        <v>0</v>
      </c>
      <c r="F386" s="310">
        <v>13</v>
      </c>
      <c r="G386" s="310">
        <v>87.2</v>
      </c>
      <c r="H386" s="298">
        <v>0.5</v>
      </c>
      <c r="I386" s="298">
        <v>183.5</v>
      </c>
      <c r="J386" s="298">
        <v>1.8</v>
      </c>
    </row>
    <row r="387" spans="3:10" x14ac:dyDescent="0.2">
      <c r="C387" s="297">
        <v>44820.25</v>
      </c>
      <c r="D387" s="310">
        <v>991.1</v>
      </c>
      <c r="E387" s="310">
        <v>0</v>
      </c>
      <c r="F387" s="310">
        <v>13.1</v>
      </c>
      <c r="G387" s="310">
        <v>87.4</v>
      </c>
      <c r="H387" s="300">
        <v>0.4</v>
      </c>
      <c r="I387" s="300">
        <v>170.6</v>
      </c>
      <c r="J387" s="298">
        <v>120.2</v>
      </c>
    </row>
    <row r="388" spans="3:10" x14ac:dyDescent="0.2">
      <c r="C388" s="297">
        <v>44820.291666666672</v>
      </c>
      <c r="D388" s="310">
        <v>991.4</v>
      </c>
      <c r="E388" s="310">
        <v>0</v>
      </c>
      <c r="F388" s="310">
        <v>13.8</v>
      </c>
      <c r="G388" s="311">
        <v>83.6</v>
      </c>
      <c r="H388" s="299">
        <v>0.4</v>
      </c>
      <c r="I388" s="299">
        <v>181.1</v>
      </c>
      <c r="J388" s="302">
        <v>285.2</v>
      </c>
    </row>
    <row r="389" spans="3:10" x14ac:dyDescent="0.2">
      <c r="C389" s="297">
        <v>44820.333333333328</v>
      </c>
      <c r="D389" s="310">
        <v>991.1</v>
      </c>
      <c r="E389" s="310">
        <v>0</v>
      </c>
      <c r="F389" s="310">
        <v>14.7</v>
      </c>
      <c r="G389" s="310">
        <v>80.8</v>
      </c>
      <c r="H389" s="303">
        <v>0.3</v>
      </c>
      <c r="I389" s="303">
        <v>168.1</v>
      </c>
      <c r="J389" s="298">
        <v>575.79999999999995</v>
      </c>
    </row>
    <row r="390" spans="3:10" x14ac:dyDescent="0.2">
      <c r="C390" s="297">
        <v>44820.375</v>
      </c>
      <c r="D390" s="310">
        <v>990.8</v>
      </c>
      <c r="E390" s="310">
        <v>0</v>
      </c>
      <c r="F390" s="310">
        <v>15.3</v>
      </c>
      <c r="G390" s="310">
        <v>79.3</v>
      </c>
      <c r="H390" s="298">
        <v>0.7</v>
      </c>
      <c r="I390" s="298">
        <v>184.9</v>
      </c>
      <c r="J390" s="298">
        <v>786.5</v>
      </c>
    </row>
    <row r="391" spans="3:10" x14ac:dyDescent="0.2">
      <c r="C391" s="297">
        <v>44820.416666666672</v>
      </c>
      <c r="D391" s="310">
        <v>990.6</v>
      </c>
      <c r="E391" s="310">
        <v>0</v>
      </c>
      <c r="F391" s="310">
        <v>15.7</v>
      </c>
      <c r="G391" s="310">
        <v>76.5</v>
      </c>
      <c r="H391" s="298">
        <v>0.7</v>
      </c>
      <c r="I391" s="298">
        <v>195</v>
      </c>
      <c r="J391" s="298">
        <v>925.2</v>
      </c>
    </row>
    <row r="392" spans="3:10" x14ac:dyDescent="0.2">
      <c r="C392" s="297">
        <v>44820.458333333328</v>
      </c>
      <c r="D392" s="310">
        <v>990.4</v>
      </c>
      <c r="E392" s="310">
        <v>0</v>
      </c>
      <c r="F392" s="310">
        <v>15.9</v>
      </c>
      <c r="G392" s="310">
        <v>75.400000000000006</v>
      </c>
      <c r="H392" s="298">
        <v>0.4</v>
      </c>
      <c r="I392" s="298">
        <v>201</v>
      </c>
      <c r="J392" s="298">
        <v>847.4</v>
      </c>
    </row>
    <row r="393" spans="3:10" x14ac:dyDescent="0.2">
      <c r="C393" s="297">
        <v>44820.5</v>
      </c>
      <c r="D393" s="310">
        <v>990</v>
      </c>
      <c r="E393" s="310">
        <v>0</v>
      </c>
      <c r="F393" s="310">
        <v>16.100000000000001</v>
      </c>
      <c r="G393" s="310">
        <v>74.900000000000006</v>
      </c>
      <c r="H393" s="298">
        <v>0.5</v>
      </c>
      <c r="I393" s="298">
        <v>203.6</v>
      </c>
      <c r="J393" s="298">
        <v>527.1</v>
      </c>
    </row>
    <row r="394" spans="3:10" x14ac:dyDescent="0.2">
      <c r="C394" s="297">
        <v>44820.541666666672</v>
      </c>
      <c r="D394" s="310">
        <v>989.2</v>
      </c>
      <c r="E394" s="310">
        <v>0</v>
      </c>
      <c r="F394" s="310">
        <v>16.100000000000001</v>
      </c>
      <c r="G394" s="310">
        <v>74.8</v>
      </c>
      <c r="H394" s="298">
        <v>1.1000000000000001</v>
      </c>
      <c r="I394" s="298">
        <v>194.3</v>
      </c>
      <c r="J394" s="298">
        <v>819.1</v>
      </c>
    </row>
    <row r="395" spans="3:10" x14ac:dyDescent="0.2">
      <c r="C395" s="297">
        <v>44820.583333333328</v>
      </c>
      <c r="D395" s="310">
        <v>989</v>
      </c>
      <c r="E395" s="310">
        <v>0</v>
      </c>
      <c r="F395" s="310">
        <v>15.7</v>
      </c>
      <c r="G395" s="310">
        <v>75.8</v>
      </c>
      <c r="H395" s="298">
        <v>1.6</v>
      </c>
      <c r="I395" s="298">
        <v>187</v>
      </c>
      <c r="J395" s="298">
        <v>702.5</v>
      </c>
    </row>
    <row r="396" spans="3:10" x14ac:dyDescent="0.2">
      <c r="C396" s="297">
        <v>44820.625</v>
      </c>
      <c r="D396" s="310">
        <v>989.1</v>
      </c>
      <c r="E396" s="310">
        <v>0</v>
      </c>
      <c r="F396" s="310">
        <v>15.3</v>
      </c>
      <c r="G396" s="310">
        <v>77.2</v>
      </c>
      <c r="H396" s="298">
        <v>1.7</v>
      </c>
      <c r="I396" s="298">
        <v>183.2</v>
      </c>
      <c r="J396" s="298">
        <v>493.3</v>
      </c>
    </row>
    <row r="397" spans="3:10" x14ac:dyDescent="0.2">
      <c r="C397" s="297">
        <v>44820.666666666672</v>
      </c>
      <c r="D397" s="310">
        <v>989.5</v>
      </c>
      <c r="E397" s="310">
        <v>0</v>
      </c>
      <c r="F397" s="310">
        <v>14.8</v>
      </c>
      <c r="G397" s="310">
        <v>78.8</v>
      </c>
      <c r="H397" s="298">
        <v>1.2</v>
      </c>
      <c r="I397" s="298">
        <v>177.2</v>
      </c>
      <c r="J397" s="298">
        <v>217.9</v>
      </c>
    </row>
    <row r="398" spans="3:10" x14ac:dyDescent="0.2">
      <c r="C398" s="297">
        <v>44820.708333333328</v>
      </c>
      <c r="D398" s="310">
        <v>990.5</v>
      </c>
      <c r="E398" s="310">
        <v>0</v>
      </c>
      <c r="F398" s="310">
        <v>14.2</v>
      </c>
      <c r="G398" s="310">
        <v>80.8</v>
      </c>
      <c r="H398" s="298">
        <v>0.8</v>
      </c>
      <c r="I398" s="298">
        <v>185.2</v>
      </c>
      <c r="J398" s="298">
        <v>34.4</v>
      </c>
    </row>
    <row r="399" spans="3:10" x14ac:dyDescent="0.2">
      <c r="C399" s="297">
        <v>44820.75</v>
      </c>
      <c r="D399" s="310">
        <v>991.2</v>
      </c>
      <c r="E399" s="310">
        <v>0</v>
      </c>
      <c r="F399" s="310">
        <v>13.8</v>
      </c>
      <c r="G399" s="310">
        <v>82.6</v>
      </c>
      <c r="H399" s="298">
        <v>0.7</v>
      </c>
      <c r="I399" s="298">
        <v>175.6</v>
      </c>
      <c r="J399" s="298">
        <v>0</v>
      </c>
    </row>
    <row r="400" spans="3:10" x14ac:dyDescent="0.2">
      <c r="C400" s="297">
        <v>44820.791666666672</v>
      </c>
      <c r="D400" s="310">
        <v>991.8</v>
      </c>
      <c r="E400" s="310">
        <v>0</v>
      </c>
      <c r="F400" s="310">
        <v>13.6</v>
      </c>
      <c r="G400" s="310">
        <v>83.5</v>
      </c>
      <c r="H400" s="298">
        <v>0.9</v>
      </c>
      <c r="I400" s="298">
        <v>180.6</v>
      </c>
      <c r="J400" s="298">
        <v>0</v>
      </c>
    </row>
    <row r="401" spans="3:10" x14ac:dyDescent="0.2">
      <c r="C401" s="297">
        <v>44820.833333333328</v>
      </c>
      <c r="D401" s="310">
        <v>992.6</v>
      </c>
      <c r="E401" s="310">
        <v>0</v>
      </c>
      <c r="F401" s="310">
        <v>13.5</v>
      </c>
      <c r="G401" s="310">
        <v>84.2</v>
      </c>
      <c r="H401" s="298">
        <v>0.4</v>
      </c>
      <c r="I401" s="298">
        <v>179.2</v>
      </c>
      <c r="J401" s="298">
        <v>0</v>
      </c>
    </row>
    <row r="402" spans="3:10" x14ac:dyDescent="0.2">
      <c r="C402" s="297">
        <v>44820.875</v>
      </c>
      <c r="D402" s="310">
        <v>992.6</v>
      </c>
      <c r="E402" s="310">
        <v>0</v>
      </c>
      <c r="F402" s="310">
        <v>13.4</v>
      </c>
      <c r="G402" s="310">
        <v>84.9</v>
      </c>
      <c r="H402" s="298">
        <v>0.3</v>
      </c>
      <c r="I402" s="298">
        <v>177.7</v>
      </c>
      <c r="J402" s="298">
        <v>0</v>
      </c>
    </row>
    <row r="403" spans="3:10" x14ac:dyDescent="0.2">
      <c r="C403" s="297">
        <v>44820.916666666672</v>
      </c>
      <c r="D403" s="310">
        <v>992.2</v>
      </c>
      <c r="E403" s="310">
        <v>0</v>
      </c>
      <c r="F403" s="310">
        <v>13.2</v>
      </c>
      <c r="G403" s="310">
        <v>85.7</v>
      </c>
      <c r="H403" s="298">
        <v>0.2</v>
      </c>
      <c r="I403" s="298">
        <v>166.9</v>
      </c>
      <c r="J403" s="298">
        <v>0</v>
      </c>
    </row>
    <row r="404" spans="3:10" x14ac:dyDescent="0.2">
      <c r="C404" s="297">
        <v>44820.958333333328</v>
      </c>
      <c r="D404" s="310">
        <v>992.5</v>
      </c>
      <c r="E404" s="310">
        <v>0</v>
      </c>
      <c r="F404" s="310">
        <v>13.1</v>
      </c>
      <c r="G404" s="310">
        <v>86.5</v>
      </c>
      <c r="H404" s="298">
        <v>0.4</v>
      </c>
      <c r="I404" s="300">
        <v>170.2</v>
      </c>
      <c r="J404" s="298">
        <v>0</v>
      </c>
    </row>
    <row r="405" spans="3:10" x14ac:dyDescent="0.2">
      <c r="C405" s="297">
        <v>44821</v>
      </c>
      <c r="D405" s="310">
        <v>992</v>
      </c>
      <c r="E405" s="310">
        <v>0</v>
      </c>
      <c r="F405" s="310">
        <v>12.9</v>
      </c>
      <c r="G405" s="310">
        <v>87</v>
      </c>
      <c r="H405" s="304">
        <v>0.6</v>
      </c>
      <c r="I405" s="299">
        <v>168.8</v>
      </c>
      <c r="J405" s="302">
        <v>0</v>
      </c>
    </row>
    <row r="406" spans="3:10" x14ac:dyDescent="0.2">
      <c r="C406" s="297">
        <v>44821.041666666672</v>
      </c>
      <c r="D406" s="310">
        <v>991.9</v>
      </c>
      <c r="E406" s="310">
        <v>0</v>
      </c>
      <c r="F406" s="310">
        <v>12.8</v>
      </c>
      <c r="G406" s="311">
        <v>87.5</v>
      </c>
      <c r="H406" s="299">
        <v>0.2</v>
      </c>
      <c r="I406" s="299">
        <v>163.4</v>
      </c>
      <c r="J406" s="302">
        <v>0</v>
      </c>
    </row>
    <row r="407" spans="3:10" x14ac:dyDescent="0.2">
      <c r="C407" s="297">
        <v>44821.083333333328</v>
      </c>
      <c r="D407" s="310">
        <v>992.2</v>
      </c>
      <c r="E407" s="310">
        <v>0</v>
      </c>
      <c r="F407" s="310">
        <v>13</v>
      </c>
      <c r="G407" s="311">
        <v>87</v>
      </c>
      <c r="H407" s="299">
        <v>0.4</v>
      </c>
      <c r="I407" s="299">
        <v>162.80000000000001</v>
      </c>
      <c r="J407" s="302">
        <v>0</v>
      </c>
    </row>
    <row r="408" spans="3:10" x14ac:dyDescent="0.2">
      <c r="C408" s="297">
        <v>44821.125</v>
      </c>
      <c r="D408" s="310">
        <v>992.2</v>
      </c>
      <c r="E408" s="310">
        <v>0</v>
      </c>
      <c r="F408" s="310">
        <v>13.1</v>
      </c>
      <c r="G408" s="310">
        <v>86.1</v>
      </c>
      <c r="H408" s="313">
        <v>0.4</v>
      </c>
      <c r="I408" s="299">
        <v>133.6</v>
      </c>
      <c r="J408" s="302">
        <v>0</v>
      </c>
    </row>
    <row r="409" spans="3:10" x14ac:dyDescent="0.2">
      <c r="C409" s="297">
        <v>44821.166666666672</v>
      </c>
      <c r="D409" s="310">
        <v>992.4</v>
      </c>
      <c r="E409" s="310">
        <v>0</v>
      </c>
      <c r="F409" s="310">
        <v>13</v>
      </c>
      <c r="G409" s="311">
        <v>86.2</v>
      </c>
      <c r="H409" s="299">
        <v>0.1</v>
      </c>
      <c r="I409" s="299">
        <v>57.6</v>
      </c>
      <c r="J409" s="302">
        <v>0</v>
      </c>
    </row>
    <row r="410" spans="3:10" x14ac:dyDescent="0.2">
      <c r="C410" s="297">
        <v>44821.208333333328</v>
      </c>
      <c r="D410" s="310">
        <v>992.4</v>
      </c>
      <c r="E410" s="310">
        <v>0</v>
      </c>
      <c r="F410" s="310">
        <v>13.1</v>
      </c>
      <c r="G410" s="311">
        <v>85.6</v>
      </c>
      <c r="H410" s="299">
        <v>0</v>
      </c>
      <c r="I410" s="299">
        <v>50.5</v>
      </c>
      <c r="J410" s="302">
        <v>0.8</v>
      </c>
    </row>
    <row r="411" spans="3:10" x14ac:dyDescent="0.2">
      <c r="C411" s="297">
        <v>44821.25</v>
      </c>
      <c r="D411" s="310">
        <v>992.6</v>
      </c>
      <c r="E411" s="310">
        <v>0</v>
      </c>
      <c r="F411" s="310">
        <v>13.1</v>
      </c>
      <c r="G411" s="311">
        <v>85.3</v>
      </c>
      <c r="H411" s="299">
        <v>0</v>
      </c>
      <c r="I411" s="299">
        <v>0</v>
      </c>
      <c r="J411" s="302">
        <v>26.3</v>
      </c>
    </row>
    <row r="412" spans="3:10" x14ac:dyDescent="0.2">
      <c r="C412" s="297">
        <v>44821.291666666672</v>
      </c>
      <c r="D412" s="310">
        <v>993.5</v>
      </c>
      <c r="E412" s="310">
        <v>0</v>
      </c>
      <c r="F412" s="310">
        <v>13.2</v>
      </c>
      <c r="G412" s="310">
        <v>85.9</v>
      </c>
      <c r="H412" s="313">
        <v>0.2</v>
      </c>
      <c r="I412" s="299">
        <v>159.69999999999999</v>
      </c>
      <c r="J412" s="302">
        <v>68.7</v>
      </c>
    </row>
    <row r="413" spans="3:10" x14ac:dyDescent="0.2">
      <c r="C413" s="297">
        <v>44821.333333333328</v>
      </c>
      <c r="D413" s="310">
        <v>993.9</v>
      </c>
      <c r="E413" s="310">
        <v>0</v>
      </c>
      <c r="F413" s="310">
        <v>13.4</v>
      </c>
      <c r="G413" s="311">
        <v>86.6</v>
      </c>
      <c r="H413" s="299">
        <v>0.2</v>
      </c>
      <c r="I413" s="308">
        <v>152.80000000000001</v>
      </c>
      <c r="J413" s="302">
        <v>105.9</v>
      </c>
    </row>
    <row r="414" spans="3:10" x14ac:dyDescent="0.2">
      <c r="C414" s="297">
        <v>44821.375</v>
      </c>
      <c r="D414" s="310">
        <v>993.6</v>
      </c>
      <c r="E414" s="310">
        <v>0</v>
      </c>
      <c r="F414" s="310">
        <v>14.1</v>
      </c>
      <c r="G414" s="310">
        <v>84.8</v>
      </c>
      <c r="H414" s="303">
        <v>0.2</v>
      </c>
      <c r="I414" s="303">
        <v>175.2</v>
      </c>
      <c r="J414" s="298">
        <v>404.7</v>
      </c>
    </row>
    <row r="415" spans="3:10" x14ac:dyDescent="0.2">
      <c r="C415" s="297">
        <v>44821.416666666672</v>
      </c>
      <c r="D415" s="310">
        <v>992.4</v>
      </c>
      <c r="E415" s="310">
        <v>0</v>
      </c>
      <c r="F415" s="310">
        <v>15.1</v>
      </c>
      <c r="G415" s="310">
        <v>80.900000000000006</v>
      </c>
      <c r="H415" s="298">
        <v>0.2</v>
      </c>
      <c r="I415" s="298">
        <v>210.2</v>
      </c>
      <c r="J415" s="298">
        <v>598.29999999999995</v>
      </c>
    </row>
    <row r="416" spans="3:10" x14ac:dyDescent="0.2">
      <c r="C416" s="297">
        <v>44821.458333333328</v>
      </c>
      <c r="D416" s="310">
        <v>991.3</v>
      </c>
      <c r="E416" s="310">
        <v>0</v>
      </c>
      <c r="F416" s="310">
        <v>15.8</v>
      </c>
      <c r="G416" s="310">
        <v>78.599999999999994</v>
      </c>
      <c r="H416" s="298">
        <v>0.9</v>
      </c>
      <c r="I416" s="298">
        <v>187.2</v>
      </c>
      <c r="J416" s="298">
        <v>799.4</v>
      </c>
    </row>
    <row r="417" spans="3:10" x14ac:dyDescent="0.2">
      <c r="C417" s="297">
        <v>44821.5</v>
      </c>
      <c r="D417" s="310">
        <v>990.4</v>
      </c>
      <c r="E417" s="310">
        <v>0</v>
      </c>
      <c r="F417" s="310">
        <v>15.5</v>
      </c>
      <c r="G417" s="310">
        <v>79</v>
      </c>
      <c r="H417" s="298">
        <v>1.7</v>
      </c>
      <c r="I417" s="298">
        <v>189.9</v>
      </c>
      <c r="J417" s="298">
        <v>631.1</v>
      </c>
    </row>
    <row r="418" spans="3:10" x14ac:dyDescent="0.2">
      <c r="C418" s="297">
        <v>44821.541666666672</v>
      </c>
      <c r="D418" s="310">
        <v>989.9</v>
      </c>
      <c r="E418" s="310">
        <v>0</v>
      </c>
      <c r="F418" s="310">
        <v>15.3</v>
      </c>
      <c r="G418" s="310">
        <v>80.2</v>
      </c>
      <c r="H418" s="298">
        <v>1.8</v>
      </c>
      <c r="I418" s="298">
        <v>185</v>
      </c>
      <c r="J418" s="298">
        <v>648.29999999999995</v>
      </c>
    </row>
    <row r="419" spans="3:10" x14ac:dyDescent="0.2">
      <c r="C419" s="297">
        <v>44821.583333333328</v>
      </c>
      <c r="D419" s="310">
        <v>989.8</v>
      </c>
      <c r="E419" s="310">
        <v>0</v>
      </c>
      <c r="F419" s="310">
        <v>15</v>
      </c>
      <c r="G419" s="310">
        <v>81.900000000000006</v>
      </c>
      <c r="H419" s="298">
        <v>2.2999999999999998</v>
      </c>
      <c r="I419" s="298">
        <v>180.8</v>
      </c>
      <c r="J419" s="298">
        <v>337.2</v>
      </c>
    </row>
    <row r="420" spans="3:10" x14ac:dyDescent="0.2">
      <c r="C420" s="297">
        <v>44821.625</v>
      </c>
      <c r="D420" s="310">
        <v>990</v>
      </c>
      <c r="E420" s="310">
        <v>0</v>
      </c>
      <c r="F420" s="310">
        <v>14.8</v>
      </c>
      <c r="G420" s="310">
        <v>82.2</v>
      </c>
      <c r="H420" s="298">
        <v>2.6</v>
      </c>
      <c r="I420" s="298">
        <v>182.3</v>
      </c>
      <c r="J420" s="298">
        <v>236.9</v>
      </c>
    </row>
    <row r="421" spans="3:10" x14ac:dyDescent="0.2">
      <c r="C421" s="297">
        <v>44821.666666666672</v>
      </c>
      <c r="D421" s="310">
        <v>990.9</v>
      </c>
      <c r="E421" s="310">
        <v>0</v>
      </c>
      <c r="F421" s="310">
        <v>14.5</v>
      </c>
      <c r="G421" s="310">
        <v>83.1</v>
      </c>
      <c r="H421" s="298">
        <v>2.4</v>
      </c>
      <c r="I421" s="298">
        <v>177.4</v>
      </c>
      <c r="J421" s="298">
        <v>94.3</v>
      </c>
    </row>
    <row r="422" spans="3:10" x14ac:dyDescent="0.2">
      <c r="C422" s="297">
        <v>44821.708333333328</v>
      </c>
      <c r="D422" s="310">
        <v>991.2</v>
      </c>
      <c r="E422" s="310">
        <v>0</v>
      </c>
      <c r="F422" s="310">
        <v>14.2</v>
      </c>
      <c r="G422" s="310">
        <v>84.7</v>
      </c>
      <c r="H422" s="298">
        <v>2</v>
      </c>
      <c r="I422" s="298">
        <v>174.8</v>
      </c>
      <c r="J422" s="298">
        <v>14.3</v>
      </c>
    </row>
    <row r="423" spans="3:10" x14ac:dyDescent="0.2">
      <c r="C423" s="297">
        <v>44821.75</v>
      </c>
      <c r="D423" s="310">
        <v>991.9</v>
      </c>
      <c r="E423" s="310">
        <v>0</v>
      </c>
      <c r="F423" s="310">
        <v>14.2</v>
      </c>
      <c r="G423" s="310">
        <v>85.3</v>
      </c>
      <c r="H423" s="298">
        <v>1.6</v>
      </c>
      <c r="I423" s="298">
        <v>171.4</v>
      </c>
      <c r="J423" s="298">
        <v>0</v>
      </c>
    </row>
    <row r="424" spans="3:10" x14ac:dyDescent="0.2">
      <c r="C424" s="297">
        <v>44821.791666666672</v>
      </c>
      <c r="D424" s="310">
        <v>992.3</v>
      </c>
      <c r="E424" s="310">
        <v>0</v>
      </c>
      <c r="F424" s="310">
        <v>14.2</v>
      </c>
      <c r="G424" s="310">
        <v>85.9</v>
      </c>
      <c r="H424" s="298">
        <v>1.4</v>
      </c>
      <c r="I424" s="298">
        <v>167.1</v>
      </c>
      <c r="J424" s="298">
        <v>0</v>
      </c>
    </row>
    <row r="425" spans="3:10" x14ac:dyDescent="0.2">
      <c r="C425" s="297">
        <v>44821.833333333328</v>
      </c>
      <c r="D425" s="310">
        <v>992.6</v>
      </c>
      <c r="E425" s="310">
        <v>0</v>
      </c>
      <c r="F425" s="310">
        <v>14.2</v>
      </c>
      <c r="G425" s="310">
        <v>86</v>
      </c>
      <c r="H425" s="298">
        <v>1.4</v>
      </c>
      <c r="I425" s="298">
        <v>166.2</v>
      </c>
      <c r="J425" s="298">
        <v>0</v>
      </c>
    </row>
    <row r="426" spans="3:10" x14ac:dyDescent="0.2">
      <c r="C426" s="297">
        <v>44821.875</v>
      </c>
      <c r="D426" s="310">
        <v>993.2</v>
      </c>
      <c r="E426" s="310">
        <v>0</v>
      </c>
      <c r="F426" s="310">
        <v>14.2</v>
      </c>
      <c r="G426" s="310">
        <v>85.5</v>
      </c>
      <c r="H426" s="298">
        <v>1</v>
      </c>
      <c r="I426" s="298">
        <v>171.1</v>
      </c>
      <c r="J426" s="298">
        <v>0</v>
      </c>
    </row>
    <row r="427" spans="3:10" x14ac:dyDescent="0.2">
      <c r="C427" s="297">
        <v>44821.916666666672</v>
      </c>
      <c r="D427" s="310">
        <v>993.4</v>
      </c>
      <c r="E427" s="310">
        <v>0</v>
      </c>
      <c r="F427" s="310">
        <v>14.2</v>
      </c>
      <c r="G427" s="310">
        <v>85.3</v>
      </c>
      <c r="H427" s="298">
        <v>0.2</v>
      </c>
      <c r="I427" s="298">
        <v>164.8</v>
      </c>
      <c r="J427" s="298">
        <v>0</v>
      </c>
    </row>
    <row r="428" spans="3:10" x14ac:dyDescent="0.2">
      <c r="C428" s="297">
        <v>44821.958333333328</v>
      </c>
      <c r="D428" s="310">
        <v>993</v>
      </c>
      <c r="E428" s="310">
        <v>0</v>
      </c>
      <c r="F428" s="310">
        <v>14.2</v>
      </c>
      <c r="G428" s="310">
        <v>85.4</v>
      </c>
      <c r="H428" s="300">
        <v>0.3</v>
      </c>
      <c r="I428" s="300">
        <v>158.30000000000001</v>
      </c>
      <c r="J428" s="298">
        <v>0</v>
      </c>
    </row>
    <row r="429" spans="3:10" x14ac:dyDescent="0.2">
      <c r="C429" s="297">
        <v>44822</v>
      </c>
      <c r="D429" s="310">
        <v>992</v>
      </c>
      <c r="E429" s="310">
        <v>0</v>
      </c>
      <c r="F429" s="310">
        <v>14</v>
      </c>
      <c r="G429" s="311">
        <v>87.4</v>
      </c>
      <c r="H429" s="299">
        <v>1.1000000000000001</v>
      </c>
      <c r="I429" s="299">
        <v>170.1</v>
      </c>
      <c r="J429" s="302">
        <v>0</v>
      </c>
    </row>
    <row r="430" spans="3:10" x14ac:dyDescent="0.2">
      <c r="C430" s="297">
        <v>44822.041666666672</v>
      </c>
      <c r="D430" s="310">
        <v>991.3</v>
      </c>
      <c r="E430" s="310">
        <v>0</v>
      </c>
      <c r="F430" s="310">
        <v>13.8</v>
      </c>
      <c r="G430" s="311">
        <v>89.7</v>
      </c>
      <c r="H430" s="299">
        <v>1.5</v>
      </c>
      <c r="I430" s="299">
        <v>170.5</v>
      </c>
      <c r="J430" s="302">
        <v>0</v>
      </c>
    </row>
    <row r="431" spans="3:10" x14ac:dyDescent="0.2">
      <c r="C431" s="297">
        <v>44822.083333333328</v>
      </c>
      <c r="D431" s="310">
        <v>990.8</v>
      </c>
      <c r="E431" s="310">
        <v>0</v>
      </c>
      <c r="F431" s="310">
        <v>13.8</v>
      </c>
      <c r="G431" s="310">
        <v>89.2</v>
      </c>
      <c r="H431" s="314">
        <v>0.9</v>
      </c>
      <c r="I431" s="314">
        <v>162.19999999999999</v>
      </c>
      <c r="J431" s="298">
        <v>0</v>
      </c>
    </row>
    <row r="432" spans="3:10" x14ac:dyDescent="0.2">
      <c r="C432" s="297">
        <v>44822.125</v>
      </c>
      <c r="D432" s="310">
        <v>991</v>
      </c>
      <c r="E432" s="310">
        <v>0</v>
      </c>
      <c r="F432" s="310">
        <v>13.8</v>
      </c>
      <c r="G432" s="311">
        <v>89.2</v>
      </c>
      <c r="H432" s="307">
        <v>0.7</v>
      </c>
      <c r="I432" s="299">
        <v>160.19999999999999</v>
      </c>
      <c r="J432" s="302">
        <v>0</v>
      </c>
    </row>
    <row r="433" spans="3:10" x14ac:dyDescent="0.2">
      <c r="C433" s="297">
        <v>44822.166666666672</v>
      </c>
      <c r="D433" s="310">
        <v>990.8</v>
      </c>
      <c r="E433" s="310">
        <v>0</v>
      </c>
      <c r="F433" s="310">
        <v>13.7</v>
      </c>
      <c r="G433" s="311">
        <v>89</v>
      </c>
      <c r="H433" s="299">
        <v>1.3</v>
      </c>
      <c r="I433" s="308">
        <v>153</v>
      </c>
      <c r="J433" s="302">
        <v>0</v>
      </c>
    </row>
    <row r="434" spans="3:10" x14ac:dyDescent="0.2">
      <c r="C434" s="297">
        <v>44822.208333333328</v>
      </c>
      <c r="D434" s="310">
        <v>991</v>
      </c>
      <c r="E434" s="310">
        <v>0</v>
      </c>
      <c r="F434" s="310">
        <v>13.7</v>
      </c>
      <c r="G434" s="310">
        <v>87.6</v>
      </c>
      <c r="H434" s="309">
        <v>1.2</v>
      </c>
      <c r="I434" s="299">
        <v>147.6</v>
      </c>
      <c r="J434" s="302">
        <v>0.8</v>
      </c>
    </row>
    <row r="435" spans="3:10" x14ac:dyDescent="0.2">
      <c r="C435" s="297">
        <v>44822.25</v>
      </c>
      <c r="D435" s="310">
        <v>991.2</v>
      </c>
      <c r="E435" s="310">
        <v>0</v>
      </c>
      <c r="F435" s="310">
        <v>13.9</v>
      </c>
      <c r="G435" s="310">
        <v>87.1</v>
      </c>
      <c r="H435" s="298">
        <v>0.7</v>
      </c>
      <c r="I435" s="303">
        <v>147.9</v>
      </c>
      <c r="J435" s="298">
        <v>28.6</v>
      </c>
    </row>
    <row r="436" spans="3:10" x14ac:dyDescent="0.2">
      <c r="C436" s="297">
        <v>44822.291666666672</v>
      </c>
      <c r="D436" s="310">
        <v>991.4</v>
      </c>
      <c r="E436" s="310">
        <v>0</v>
      </c>
      <c r="F436" s="310">
        <v>14.1</v>
      </c>
      <c r="G436" s="310">
        <v>86.7</v>
      </c>
      <c r="H436" s="298">
        <v>1</v>
      </c>
      <c r="I436" s="298">
        <v>161</v>
      </c>
      <c r="J436" s="298">
        <v>82.6</v>
      </c>
    </row>
    <row r="437" spans="3:10" x14ac:dyDescent="0.2">
      <c r="C437" s="297">
        <v>44822.333333333328</v>
      </c>
      <c r="D437" s="310">
        <v>991.6</v>
      </c>
      <c r="E437" s="310">
        <v>0</v>
      </c>
      <c r="F437" s="310">
        <v>14.4</v>
      </c>
      <c r="G437" s="310">
        <v>87</v>
      </c>
      <c r="H437" s="298">
        <v>1.6</v>
      </c>
      <c r="I437" s="298">
        <v>172.9</v>
      </c>
      <c r="J437" s="298">
        <v>241.1</v>
      </c>
    </row>
    <row r="438" spans="3:10" x14ac:dyDescent="0.2">
      <c r="C438" s="297">
        <v>44822.375</v>
      </c>
      <c r="D438" s="310">
        <v>991.5</v>
      </c>
      <c r="E438" s="310">
        <v>0</v>
      </c>
      <c r="F438" s="310">
        <v>15.3</v>
      </c>
      <c r="G438" s="310">
        <v>80.400000000000006</v>
      </c>
      <c r="H438" s="298">
        <v>1.9</v>
      </c>
      <c r="I438" s="298">
        <v>177.8</v>
      </c>
      <c r="J438" s="298">
        <v>457</v>
      </c>
    </row>
    <row r="439" spans="3:10" x14ac:dyDescent="0.2">
      <c r="C439" s="297">
        <v>44822.416666666672</v>
      </c>
      <c r="D439" s="310">
        <v>991.2</v>
      </c>
      <c r="E439" s="310">
        <v>0</v>
      </c>
      <c r="F439" s="310">
        <v>15.7</v>
      </c>
      <c r="G439" s="310">
        <v>78.599999999999994</v>
      </c>
      <c r="H439" s="298">
        <v>2.2000000000000002</v>
      </c>
      <c r="I439" s="298">
        <v>176.9</v>
      </c>
      <c r="J439" s="298">
        <v>637.5</v>
      </c>
    </row>
    <row r="440" spans="3:10" x14ac:dyDescent="0.2">
      <c r="C440" s="297">
        <v>44822.458333333328</v>
      </c>
      <c r="D440" s="310">
        <v>990.8</v>
      </c>
      <c r="E440" s="310">
        <v>0</v>
      </c>
      <c r="F440" s="310">
        <v>15.8</v>
      </c>
      <c r="G440" s="310">
        <v>78.3</v>
      </c>
      <c r="H440" s="298">
        <v>3</v>
      </c>
      <c r="I440" s="298">
        <v>177.4</v>
      </c>
      <c r="J440" s="298">
        <v>666.8</v>
      </c>
    </row>
    <row r="441" spans="3:10" x14ac:dyDescent="0.2">
      <c r="C441" s="297">
        <v>44822.5</v>
      </c>
      <c r="D441" s="310">
        <v>990.4</v>
      </c>
      <c r="E441" s="310">
        <v>0</v>
      </c>
      <c r="F441" s="310">
        <v>16</v>
      </c>
      <c r="G441" s="310">
        <v>77.7</v>
      </c>
      <c r="H441" s="298">
        <v>3.2</v>
      </c>
      <c r="I441" s="298">
        <v>174.8</v>
      </c>
      <c r="J441" s="298">
        <v>647.29999999999995</v>
      </c>
    </row>
    <row r="442" spans="3:10" x14ac:dyDescent="0.2">
      <c r="C442" s="297">
        <v>44822.541666666672</v>
      </c>
      <c r="D442" s="310">
        <v>989.8</v>
      </c>
      <c r="E442" s="310">
        <v>0</v>
      </c>
      <c r="F442" s="310">
        <v>16.2</v>
      </c>
      <c r="G442" s="310">
        <v>76.099999999999994</v>
      </c>
      <c r="H442" s="298">
        <v>3.4</v>
      </c>
      <c r="I442" s="298">
        <v>176.3</v>
      </c>
      <c r="J442" s="298">
        <v>651.70000000000005</v>
      </c>
    </row>
    <row r="443" spans="3:10" x14ac:dyDescent="0.2">
      <c r="C443" s="297">
        <v>44822.583333333328</v>
      </c>
      <c r="D443" s="310">
        <v>989.9</v>
      </c>
      <c r="E443" s="310">
        <v>0</v>
      </c>
      <c r="F443" s="310">
        <v>15.5</v>
      </c>
      <c r="G443" s="310">
        <v>80.900000000000006</v>
      </c>
      <c r="H443" s="298">
        <v>3.7</v>
      </c>
      <c r="I443" s="298">
        <v>175.1</v>
      </c>
      <c r="J443" s="298">
        <v>420.2</v>
      </c>
    </row>
    <row r="444" spans="3:10" x14ac:dyDescent="0.2">
      <c r="C444" s="297">
        <v>44822.625</v>
      </c>
      <c r="D444" s="310">
        <v>990.2</v>
      </c>
      <c r="E444" s="310">
        <v>0</v>
      </c>
      <c r="F444" s="310">
        <v>14.4</v>
      </c>
      <c r="G444" s="310">
        <v>86.3</v>
      </c>
      <c r="H444" s="298">
        <v>3.3</v>
      </c>
      <c r="I444" s="298">
        <v>182</v>
      </c>
      <c r="J444" s="298">
        <v>131.69999999999999</v>
      </c>
    </row>
    <row r="445" spans="3:10" x14ac:dyDescent="0.2">
      <c r="C445" s="297">
        <v>44822.666666666672</v>
      </c>
      <c r="D445" s="310">
        <v>990.8</v>
      </c>
      <c r="E445" s="310">
        <v>0</v>
      </c>
      <c r="F445" s="310">
        <v>14</v>
      </c>
      <c r="G445" s="310">
        <v>89.6</v>
      </c>
      <c r="H445" s="298">
        <v>2.4</v>
      </c>
      <c r="I445" s="298">
        <v>177.7</v>
      </c>
      <c r="J445" s="298">
        <v>42.2</v>
      </c>
    </row>
    <row r="446" spans="3:10" x14ac:dyDescent="0.2">
      <c r="C446" s="297">
        <v>44822.708333333328</v>
      </c>
      <c r="D446" s="310">
        <v>991.5</v>
      </c>
      <c r="E446" s="310">
        <v>0</v>
      </c>
      <c r="F446" s="310">
        <v>13.9</v>
      </c>
      <c r="G446" s="310">
        <v>90</v>
      </c>
      <c r="H446" s="298">
        <v>1.6</v>
      </c>
      <c r="I446" s="298">
        <v>167.7</v>
      </c>
      <c r="J446" s="298">
        <v>5.3</v>
      </c>
    </row>
    <row r="447" spans="3:10" x14ac:dyDescent="0.2">
      <c r="C447" s="297">
        <v>44822.75</v>
      </c>
      <c r="D447" s="310">
        <v>992</v>
      </c>
      <c r="E447" s="310">
        <v>0</v>
      </c>
      <c r="F447" s="310">
        <v>13.9</v>
      </c>
      <c r="G447" s="310">
        <v>89.8</v>
      </c>
      <c r="H447" s="298">
        <v>1.7</v>
      </c>
      <c r="I447" s="298">
        <v>158.19999999999999</v>
      </c>
      <c r="J447" s="298">
        <v>0</v>
      </c>
    </row>
    <row r="448" spans="3:10" x14ac:dyDescent="0.2">
      <c r="C448" s="297">
        <v>44822.791666666672</v>
      </c>
      <c r="D448" s="310">
        <v>992.5</v>
      </c>
      <c r="E448" s="310">
        <v>0</v>
      </c>
      <c r="F448" s="310">
        <v>14.1</v>
      </c>
      <c r="G448" s="310">
        <v>87.9</v>
      </c>
      <c r="H448" s="298">
        <v>2.2000000000000002</v>
      </c>
      <c r="I448" s="298">
        <v>163.19999999999999</v>
      </c>
      <c r="J448" s="298">
        <v>0</v>
      </c>
    </row>
    <row r="449" spans="3:10" x14ac:dyDescent="0.2">
      <c r="C449" s="297">
        <v>44822.833333333328</v>
      </c>
      <c r="D449" s="310">
        <v>992.7</v>
      </c>
      <c r="E449" s="310">
        <v>0</v>
      </c>
      <c r="F449" s="310">
        <v>14.3</v>
      </c>
      <c r="G449" s="310">
        <v>86.7</v>
      </c>
      <c r="H449" s="298">
        <v>1.7</v>
      </c>
      <c r="I449" s="298">
        <v>163.1</v>
      </c>
      <c r="J449" s="298">
        <v>0</v>
      </c>
    </row>
    <row r="450" spans="3:10" x14ac:dyDescent="0.2">
      <c r="C450" s="297">
        <v>44822.875</v>
      </c>
      <c r="D450" s="310">
        <v>992.6</v>
      </c>
      <c r="E450" s="310">
        <v>0</v>
      </c>
      <c r="F450" s="310">
        <v>14.2</v>
      </c>
      <c r="G450" s="310">
        <v>87.7</v>
      </c>
      <c r="H450" s="298">
        <v>1.1000000000000001</v>
      </c>
      <c r="I450" s="298">
        <v>165.8</v>
      </c>
      <c r="J450" s="298">
        <v>0</v>
      </c>
    </row>
    <row r="451" spans="3:10" x14ac:dyDescent="0.2">
      <c r="C451" s="297">
        <v>44822.916666666672</v>
      </c>
      <c r="D451" s="310">
        <v>992.4</v>
      </c>
      <c r="E451" s="310">
        <v>0</v>
      </c>
      <c r="F451" s="310">
        <v>14.2</v>
      </c>
      <c r="G451" s="310">
        <v>88.5</v>
      </c>
      <c r="H451" s="298">
        <v>1.3</v>
      </c>
      <c r="I451" s="298">
        <v>158</v>
      </c>
      <c r="J451" s="298">
        <v>0</v>
      </c>
    </row>
    <row r="452" spans="3:10" x14ac:dyDescent="0.2">
      <c r="C452" s="297">
        <v>44822.958333333328</v>
      </c>
      <c r="D452" s="310">
        <v>992.2</v>
      </c>
      <c r="E452" s="310">
        <v>0</v>
      </c>
      <c r="F452" s="310">
        <v>14.1</v>
      </c>
      <c r="G452" s="310">
        <v>88.8</v>
      </c>
      <c r="H452" s="298">
        <v>0.9</v>
      </c>
      <c r="I452" s="300">
        <v>157.1</v>
      </c>
      <c r="J452" s="298">
        <v>0</v>
      </c>
    </row>
    <row r="453" spans="3:10" x14ac:dyDescent="0.2">
      <c r="C453" s="297">
        <v>44823</v>
      </c>
      <c r="D453" s="310">
        <v>991.7</v>
      </c>
      <c r="E453" s="310">
        <v>0</v>
      </c>
      <c r="F453" s="310">
        <v>14.1</v>
      </c>
      <c r="G453" s="310">
        <v>89.4</v>
      </c>
      <c r="H453" s="304">
        <v>0.8</v>
      </c>
      <c r="I453" s="299">
        <v>156.69999999999999</v>
      </c>
      <c r="J453" s="302">
        <v>0</v>
      </c>
    </row>
    <row r="454" spans="3:10" x14ac:dyDescent="0.2">
      <c r="C454" s="297">
        <v>44823.041666666672</v>
      </c>
      <c r="D454" s="310">
        <v>991.4</v>
      </c>
      <c r="E454" s="310">
        <v>0</v>
      </c>
      <c r="F454" s="310">
        <v>14</v>
      </c>
      <c r="G454" s="311">
        <v>89.6</v>
      </c>
      <c r="H454" s="299">
        <v>0.8</v>
      </c>
      <c r="I454" s="299">
        <v>157.19999999999999</v>
      </c>
      <c r="J454" s="302">
        <v>0</v>
      </c>
    </row>
    <row r="455" spans="3:10" x14ac:dyDescent="0.2">
      <c r="C455" s="297">
        <v>44823.083333333328</v>
      </c>
      <c r="D455" s="310">
        <v>990.8</v>
      </c>
      <c r="E455" s="310">
        <v>0</v>
      </c>
      <c r="F455" s="310">
        <v>14.1</v>
      </c>
      <c r="G455" s="311">
        <v>89.4</v>
      </c>
      <c r="H455" s="299">
        <v>0.7</v>
      </c>
      <c r="I455" s="299">
        <v>160.1</v>
      </c>
      <c r="J455" s="302">
        <v>0</v>
      </c>
    </row>
    <row r="456" spans="3:10" x14ac:dyDescent="0.2">
      <c r="C456" s="297">
        <v>44823.125</v>
      </c>
      <c r="D456" s="310">
        <v>991</v>
      </c>
      <c r="E456" s="310">
        <v>0</v>
      </c>
      <c r="F456" s="310">
        <v>14.2</v>
      </c>
      <c r="G456" s="310">
        <v>87.3</v>
      </c>
      <c r="H456" s="309">
        <v>0.1</v>
      </c>
      <c r="I456" s="299">
        <v>178.3</v>
      </c>
      <c r="J456" s="302">
        <v>0</v>
      </c>
    </row>
    <row r="457" spans="3:10" x14ac:dyDescent="0.2">
      <c r="C457" s="297">
        <v>44823.166666666672</v>
      </c>
      <c r="D457" s="310">
        <v>990.9</v>
      </c>
      <c r="E457" s="310">
        <v>0</v>
      </c>
      <c r="F457" s="310">
        <v>13.8</v>
      </c>
      <c r="G457" s="310">
        <v>89.3</v>
      </c>
      <c r="H457" s="301">
        <v>0</v>
      </c>
      <c r="I457" s="299">
        <v>0</v>
      </c>
      <c r="J457" s="302">
        <v>0</v>
      </c>
    </row>
    <row r="458" spans="3:10" x14ac:dyDescent="0.2">
      <c r="C458" s="297">
        <v>44823.208333333328</v>
      </c>
      <c r="D458" s="310">
        <v>991.3</v>
      </c>
      <c r="E458" s="310">
        <v>0</v>
      </c>
      <c r="F458" s="310">
        <v>13.9</v>
      </c>
      <c r="G458" s="310">
        <v>89.6</v>
      </c>
      <c r="H458" s="304">
        <v>0</v>
      </c>
      <c r="I458" s="299">
        <v>141.5</v>
      </c>
      <c r="J458" s="302">
        <v>0.6</v>
      </c>
    </row>
    <row r="459" spans="3:10" x14ac:dyDescent="0.2">
      <c r="C459" s="297">
        <v>44823.25</v>
      </c>
      <c r="D459" s="310">
        <v>991.6</v>
      </c>
      <c r="E459" s="310">
        <v>0</v>
      </c>
      <c r="F459" s="310">
        <v>14.2</v>
      </c>
      <c r="G459" s="311">
        <v>85.7</v>
      </c>
      <c r="H459" s="299">
        <v>0.1</v>
      </c>
      <c r="I459" s="299">
        <v>145.30000000000001</v>
      </c>
      <c r="J459" s="302">
        <v>22.4</v>
      </c>
    </row>
    <row r="460" spans="3:10" x14ac:dyDescent="0.2">
      <c r="C460" s="297">
        <v>44823.291666666672</v>
      </c>
      <c r="D460" s="310">
        <v>991.9</v>
      </c>
      <c r="E460" s="310">
        <v>0</v>
      </c>
      <c r="F460" s="310">
        <v>14.5</v>
      </c>
      <c r="G460" s="311">
        <v>82.9</v>
      </c>
      <c r="H460" s="312">
        <v>0.3</v>
      </c>
      <c r="I460" s="299">
        <v>165.3</v>
      </c>
      <c r="J460" s="302">
        <v>83.3</v>
      </c>
    </row>
    <row r="461" spans="3:10" x14ac:dyDescent="0.2">
      <c r="C461" s="297">
        <v>44823.333333333328</v>
      </c>
      <c r="D461" s="310">
        <v>992.3</v>
      </c>
      <c r="E461" s="310">
        <v>0</v>
      </c>
      <c r="F461" s="310">
        <v>14.5</v>
      </c>
      <c r="G461" s="310">
        <v>83.6</v>
      </c>
      <c r="H461" s="303">
        <v>1</v>
      </c>
      <c r="I461" s="303">
        <v>170.3</v>
      </c>
      <c r="J461" s="298">
        <v>163.19999999999999</v>
      </c>
    </row>
    <row r="462" spans="3:10" x14ac:dyDescent="0.2">
      <c r="C462" s="297">
        <v>44823.375</v>
      </c>
      <c r="D462" s="310">
        <v>992.6</v>
      </c>
      <c r="E462" s="310">
        <v>0</v>
      </c>
      <c r="F462" s="310">
        <v>14.8</v>
      </c>
      <c r="G462" s="310">
        <v>82.4</v>
      </c>
      <c r="H462" s="298">
        <v>0.9</v>
      </c>
      <c r="I462" s="298">
        <v>174.5</v>
      </c>
      <c r="J462" s="298">
        <v>212.4</v>
      </c>
    </row>
    <row r="463" spans="3:10" x14ac:dyDescent="0.2">
      <c r="C463" s="297">
        <v>44823.416666666672</v>
      </c>
      <c r="D463" s="310">
        <v>992.3</v>
      </c>
      <c r="E463" s="310">
        <v>0</v>
      </c>
      <c r="F463" s="310">
        <v>15.1</v>
      </c>
      <c r="G463" s="310">
        <v>80.900000000000006</v>
      </c>
      <c r="H463" s="298">
        <v>1.4</v>
      </c>
      <c r="I463" s="298">
        <v>175.2</v>
      </c>
      <c r="J463" s="298">
        <v>295.89999999999998</v>
      </c>
    </row>
    <row r="464" spans="3:10" x14ac:dyDescent="0.2">
      <c r="C464" s="297">
        <v>44823.458333333328</v>
      </c>
      <c r="D464" s="310">
        <v>991.9</v>
      </c>
      <c r="E464" s="310">
        <v>0</v>
      </c>
      <c r="F464" s="310">
        <v>15.2</v>
      </c>
      <c r="G464" s="310">
        <v>81.099999999999994</v>
      </c>
      <c r="H464" s="298">
        <v>2</v>
      </c>
      <c r="I464" s="298">
        <v>177.4</v>
      </c>
      <c r="J464" s="298">
        <v>399.6</v>
      </c>
    </row>
    <row r="465" spans="3:10" x14ac:dyDescent="0.2">
      <c r="C465" s="297">
        <v>44823.5</v>
      </c>
      <c r="D465" s="310">
        <v>991.5</v>
      </c>
      <c r="E465" s="310">
        <v>0</v>
      </c>
      <c r="F465" s="310">
        <v>15.3</v>
      </c>
      <c r="G465" s="310">
        <v>79.900000000000006</v>
      </c>
      <c r="H465" s="298">
        <v>2.5</v>
      </c>
      <c r="I465" s="298">
        <v>176.6</v>
      </c>
      <c r="J465" s="298">
        <v>436.6</v>
      </c>
    </row>
    <row r="466" spans="3:10" x14ac:dyDescent="0.2">
      <c r="C466" s="297">
        <v>44823.541666666672</v>
      </c>
      <c r="D466" s="310">
        <v>991</v>
      </c>
      <c r="E466" s="310">
        <v>0</v>
      </c>
      <c r="F466" s="310">
        <v>15.2</v>
      </c>
      <c r="G466" s="310">
        <v>81</v>
      </c>
      <c r="H466" s="298">
        <v>1.8</v>
      </c>
      <c r="I466" s="298">
        <v>178.2</v>
      </c>
      <c r="J466" s="298">
        <v>306.7</v>
      </c>
    </row>
    <row r="467" spans="3:10" x14ac:dyDescent="0.2">
      <c r="C467" s="297">
        <v>44823.583333333328</v>
      </c>
      <c r="D467" s="310">
        <v>991</v>
      </c>
      <c r="E467" s="310">
        <v>0</v>
      </c>
      <c r="F467" s="310">
        <v>14.8</v>
      </c>
      <c r="G467" s="310">
        <v>82.9</v>
      </c>
      <c r="H467" s="298">
        <v>2</v>
      </c>
      <c r="I467" s="298">
        <v>182.2</v>
      </c>
      <c r="J467" s="298">
        <v>179.8</v>
      </c>
    </row>
    <row r="468" spans="3:10" x14ac:dyDescent="0.2">
      <c r="C468" s="297">
        <v>44823.625</v>
      </c>
      <c r="D468" s="310">
        <v>991.2</v>
      </c>
      <c r="E468" s="310">
        <v>0</v>
      </c>
      <c r="F468" s="310">
        <v>14.4</v>
      </c>
      <c r="G468" s="310">
        <v>83.8</v>
      </c>
      <c r="H468" s="298">
        <v>1.7</v>
      </c>
      <c r="I468" s="298">
        <v>180.8</v>
      </c>
      <c r="J468" s="298">
        <v>105</v>
      </c>
    </row>
    <row r="469" spans="3:10" x14ac:dyDescent="0.2">
      <c r="C469" s="297">
        <v>44823.666666666672</v>
      </c>
      <c r="D469" s="310">
        <v>991.6</v>
      </c>
      <c r="E469" s="310">
        <v>0</v>
      </c>
      <c r="F469" s="310">
        <v>14.1</v>
      </c>
      <c r="G469" s="310">
        <v>85.5</v>
      </c>
      <c r="H469" s="298">
        <v>1.7</v>
      </c>
      <c r="I469" s="298">
        <v>172.7</v>
      </c>
      <c r="J469" s="298">
        <v>40.700000000000003</v>
      </c>
    </row>
    <row r="470" spans="3:10" x14ac:dyDescent="0.2">
      <c r="C470" s="297">
        <v>44823.708333333328</v>
      </c>
      <c r="D470" s="310">
        <v>992.3</v>
      </c>
      <c r="E470" s="310">
        <v>0</v>
      </c>
      <c r="F470" s="310">
        <v>13.7</v>
      </c>
      <c r="G470" s="310">
        <v>87.6</v>
      </c>
      <c r="H470" s="298">
        <v>1.8</v>
      </c>
      <c r="I470" s="298">
        <v>171.5</v>
      </c>
      <c r="J470" s="298">
        <v>7</v>
      </c>
    </row>
    <row r="471" spans="3:10" x14ac:dyDescent="0.2">
      <c r="C471" s="297">
        <v>44823.75</v>
      </c>
      <c r="D471" s="310">
        <v>992.9</v>
      </c>
      <c r="E471" s="310">
        <v>0</v>
      </c>
      <c r="F471" s="310">
        <v>13.5</v>
      </c>
      <c r="G471" s="310">
        <v>89.2</v>
      </c>
      <c r="H471" s="298">
        <v>1.3</v>
      </c>
      <c r="I471" s="298">
        <v>160.80000000000001</v>
      </c>
      <c r="J471" s="298">
        <v>0</v>
      </c>
    </row>
    <row r="472" spans="3:10" x14ac:dyDescent="0.2">
      <c r="C472" s="297">
        <v>44823.791666666672</v>
      </c>
      <c r="D472" s="310">
        <v>993.5</v>
      </c>
      <c r="E472" s="310">
        <v>0</v>
      </c>
      <c r="F472" s="310">
        <v>13.8</v>
      </c>
      <c r="G472" s="310">
        <v>88.3</v>
      </c>
      <c r="H472" s="298">
        <v>1.4</v>
      </c>
      <c r="I472" s="298">
        <v>151.6</v>
      </c>
      <c r="J472" s="298">
        <v>0</v>
      </c>
    </row>
    <row r="473" spans="3:10" x14ac:dyDescent="0.2">
      <c r="C473" s="297">
        <v>44823.833333333328</v>
      </c>
      <c r="D473" s="310">
        <v>994.1</v>
      </c>
      <c r="E473" s="310">
        <v>0</v>
      </c>
      <c r="F473" s="310">
        <v>13.9</v>
      </c>
      <c r="G473" s="310">
        <v>86.6</v>
      </c>
      <c r="H473" s="298">
        <v>1.1000000000000001</v>
      </c>
      <c r="I473" s="298">
        <v>151.5</v>
      </c>
      <c r="J473" s="298">
        <v>0</v>
      </c>
    </row>
    <row r="474" spans="3:10" x14ac:dyDescent="0.2">
      <c r="C474" s="297">
        <v>44823.875</v>
      </c>
      <c r="D474" s="310">
        <v>994.6</v>
      </c>
      <c r="E474" s="310">
        <v>0</v>
      </c>
      <c r="F474" s="310">
        <v>13.9</v>
      </c>
      <c r="G474" s="310">
        <v>85.3</v>
      </c>
      <c r="H474" s="298">
        <v>1.2</v>
      </c>
      <c r="I474" s="298">
        <v>144.80000000000001</v>
      </c>
      <c r="J474" s="298">
        <v>0</v>
      </c>
    </row>
    <row r="475" spans="3:10" x14ac:dyDescent="0.2">
      <c r="C475" s="297">
        <v>44823.916666666672</v>
      </c>
      <c r="D475" s="310">
        <v>994.8</v>
      </c>
      <c r="E475" s="310">
        <v>0</v>
      </c>
      <c r="F475" s="310">
        <v>14.1</v>
      </c>
      <c r="G475" s="310">
        <v>85.3</v>
      </c>
      <c r="H475" s="298">
        <v>1</v>
      </c>
      <c r="I475" s="300">
        <v>140.5</v>
      </c>
      <c r="J475" s="298">
        <v>0</v>
      </c>
    </row>
    <row r="476" spans="3:10" x14ac:dyDescent="0.2">
      <c r="C476" s="297">
        <v>44823.958333333328</v>
      </c>
      <c r="D476" s="310">
        <v>994.4</v>
      </c>
      <c r="E476" s="310">
        <v>0</v>
      </c>
      <c r="F476" s="310">
        <v>14.4</v>
      </c>
      <c r="G476" s="310">
        <v>83.9</v>
      </c>
      <c r="H476" s="301">
        <v>0.3</v>
      </c>
      <c r="I476" s="299">
        <v>127.1</v>
      </c>
      <c r="J476" s="302">
        <v>0</v>
      </c>
    </row>
    <row r="477" spans="3:10" x14ac:dyDescent="0.2">
      <c r="C477" s="297">
        <v>44824</v>
      </c>
      <c r="D477" s="310">
        <v>993.7</v>
      </c>
      <c r="E477" s="310">
        <v>0</v>
      </c>
      <c r="F477" s="310">
        <v>13.9</v>
      </c>
      <c r="G477" s="310">
        <v>85.4</v>
      </c>
      <c r="H477" s="298">
        <v>0.6</v>
      </c>
      <c r="I477" s="303">
        <v>175.9</v>
      </c>
      <c r="J477" s="298">
        <v>0</v>
      </c>
    </row>
    <row r="478" spans="3:10" x14ac:dyDescent="0.2">
      <c r="C478" s="297">
        <v>44824.041666666672</v>
      </c>
      <c r="D478" s="310">
        <v>993.2</v>
      </c>
      <c r="E478" s="310">
        <v>0</v>
      </c>
      <c r="F478" s="310">
        <v>13.7</v>
      </c>
      <c r="G478" s="310">
        <v>88.3</v>
      </c>
      <c r="H478" s="298">
        <v>1.2</v>
      </c>
      <c r="I478" s="298">
        <v>165.9</v>
      </c>
      <c r="J478" s="298">
        <v>0</v>
      </c>
    </row>
    <row r="479" spans="3:10" x14ac:dyDescent="0.2">
      <c r="C479" s="297">
        <v>44824.083333333328</v>
      </c>
      <c r="D479" s="310">
        <v>992.9</v>
      </c>
      <c r="E479" s="310">
        <v>0</v>
      </c>
      <c r="F479" s="310">
        <v>13.4</v>
      </c>
      <c r="G479" s="310">
        <v>90.4</v>
      </c>
      <c r="H479" s="298">
        <v>0.9</v>
      </c>
      <c r="I479" s="298">
        <v>175.2</v>
      </c>
      <c r="J479" s="298">
        <v>0</v>
      </c>
    </row>
    <row r="480" spans="3:10" x14ac:dyDescent="0.2">
      <c r="C480" s="297">
        <v>44824.125</v>
      </c>
      <c r="D480" s="310">
        <v>992.8</v>
      </c>
      <c r="E480" s="310">
        <v>0</v>
      </c>
      <c r="F480" s="310">
        <v>13.2</v>
      </c>
      <c r="G480" s="310">
        <v>92.8</v>
      </c>
      <c r="H480" s="298">
        <v>0.7</v>
      </c>
      <c r="I480" s="298">
        <v>163.30000000000001</v>
      </c>
      <c r="J480" s="298">
        <v>0</v>
      </c>
    </row>
    <row r="481" spans="3:10" x14ac:dyDescent="0.2">
      <c r="C481" s="297">
        <v>44824.166666666672</v>
      </c>
      <c r="D481" s="310">
        <v>992.9</v>
      </c>
      <c r="E481" s="310">
        <v>0</v>
      </c>
      <c r="F481" s="310">
        <v>13.2</v>
      </c>
      <c r="G481" s="310">
        <v>92.8</v>
      </c>
      <c r="H481" s="300">
        <v>0.6</v>
      </c>
      <c r="I481" s="300">
        <v>162</v>
      </c>
      <c r="J481" s="298">
        <v>0</v>
      </c>
    </row>
    <row r="482" spans="3:10" x14ac:dyDescent="0.2">
      <c r="C482" s="297">
        <v>44824.208333333328</v>
      </c>
      <c r="D482" s="310">
        <v>993.2</v>
      </c>
      <c r="E482" s="310">
        <v>0</v>
      </c>
      <c r="F482" s="310">
        <v>13.2</v>
      </c>
      <c r="G482" s="311">
        <v>93.2</v>
      </c>
      <c r="H482" s="299">
        <v>0.9</v>
      </c>
      <c r="I482" s="299">
        <v>155.4</v>
      </c>
      <c r="J482" s="302">
        <v>0.8</v>
      </c>
    </row>
    <row r="483" spans="3:10" x14ac:dyDescent="0.2">
      <c r="C483" s="297">
        <v>44824.25</v>
      </c>
      <c r="D483" s="310">
        <v>993.8</v>
      </c>
      <c r="E483" s="310">
        <v>0</v>
      </c>
      <c r="F483" s="310">
        <v>13.5</v>
      </c>
      <c r="G483" s="310">
        <v>92.2</v>
      </c>
      <c r="H483" s="303">
        <v>1.1000000000000001</v>
      </c>
      <c r="I483" s="303">
        <v>166.5</v>
      </c>
      <c r="J483" s="298">
        <v>25</v>
      </c>
    </row>
    <row r="484" spans="3:10" x14ac:dyDescent="0.2">
      <c r="C484" s="297">
        <v>44824.291666666672</v>
      </c>
      <c r="D484" s="310">
        <v>994.2</v>
      </c>
      <c r="E484" s="310">
        <v>0</v>
      </c>
      <c r="F484" s="310">
        <v>13.7</v>
      </c>
      <c r="G484" s="310">
        <v>92.1</v>
      </c>
      <c r="H484" s="298">
        <v>1.9</v>
      </c>
      <c r="I484" s="298">
        <v>175.6</v>
      </c>
      <c r="J484" s="298">
        <v>95.7</v>
      </c>
    </row>
    <row r="485" spans="3:10" x14ac:dyDescent="0.2">
      <c r="C485" s="297">
        <v>44824.333333333328</v>
      </c>
      <c r="D485" s="310">
        <v>994.1</v>
      </c>
      <c r="E485" s="310">
        <v>0</v>
      </c>
      <c r="F485" s="310">
        <v>14</v>
      </c>
      <c r="G485" s="310">
        <v>91.4</v>
      </c>
      <c r="H485" s="298">
        <v>2.2999999999999998</v>
      </c>
      <c r="I485" s="298">
        <v>173.3</v>
      </c>
      <c r="J485" s="298">
        <v>239.3</v>
      </c>
    </row>
    <row r="486" spans="3:10" x14ac:dyDescent="0.2">
      <c r="C486" s="297">
        <v>44824.375</v>
      </c>
      <c r="D486" s="310">
        <v>994.2</v>
      </c>
      <c r="E486" s="310">
        <v>0</v>
      </c>
      <c r="F486" s="310">
        <v>14.7</v>
      </c>
      <c r="G486" s="310">
        <v>87.6</v>
      </c>
      <c r="H486" s="298">
        <v>2.4</v>
      </c>
      <c r="I486" s="298">
        <v>179.1</v>
      </c>
      <c r="J486" s="298">
        <v>339.6</v>
      </c>
    </row>
    <row r="487" spans="3:10" x14ac:dyDescent="0.2">
      <c r="C487" s="297">
        <v>44824.416666666672</v>
      </c>
      <c r="D487" s="310">
        <v>993.7</v>
      </c>
      <c r="E487" s="310">
        <v>0</v>
      </c>
      <c r="F487" s="310">
        <v>14.9</v>
      </c>
      <c r="G487" s="310">
        <v>84.8</v>
      </c>
      <c r="H487" s="298">
        <v>2.8</v>
      </c>
      <c r="I487" s="298">
        <v>179</v>
      </c>
      <c r="J487" s="298">
        <v>366.7</v>
      </c>
    </row>
    <row r="488" spans="3:10" x14ac:dyDescent="0.2">
      <c r="C488" s="297">
        <v>44824.458333333328</v>
      </c>
      <c r="D488" s="310">
        <v>993.8</v>
      </c>
      <c r="E488" s="310">
        <v>0</v>
      </c>
      <c r="F488" s="310">
        <v>14.1</v>
      </c>
      <c r="G488" s="310">
        <v>87.9</v>
      </c>
      <c r="H488" s="298">
        <v>2.8</v>
      </c>
      <c r="I488" s="298">
        <v>174.1</v>
      </c>
      <c r="J488" s="298">
        <v>172.8</v>
      </c>
    </row>
    <row r="489" spans="3:10" x14ac:dyDescent="0.2">
      <c r="C489" s="297">
        <v>44824.5</v>
      </c>
      <c r="D489" s="310">
        <v>993.3</v>
      </c>
      <c r="E489" s="310">
        <v>0</v>
      </c>
      <c r="F489" s="310">
        <v>14.4</v>
      </c>
      <c r="G489" s="310">
        <v>85.9</v>
      </c>
      <c r="H489" s="298">
        <v>2.5</v>
      </c>
      <c r="I489" s="298">
        <v>170.1</v>
      </c>
      <c r="J489" s="298">
        <v>234.3</v>
      </c>
    </row>
    <row r="490" spans="3:10" x14ac:dyDescent="0.2">
      <c r="C490" s="297">
        <v>44824.541666666672</v>
      </c>
      <c r="D490" s="310">
        <v>992.8</v>
      </c>
      <c r="E490" s="310">
        <v>0</v>
      </c>
      <c r="F490" s="310">
        <v>14.4</v>
      </c>
      <c r="G490" s="310">
        <v>84.6</v>
      </c>
      <c r="H490" s="298">
        <v>2.6</v>
      </c>
      <c r="I490" s="298">
        <v>167.9</v>
      </c>
      <c r="J490" s="298">
        <v>201.9</v>
      </c>
    </row>
    <row r="491" spans="3:10" x14ac:dyDescent="0.2">
      <c r="C491" s="297">
        <v>44824.583333333328</v>
      </c>
      <c r="D491" s="310">
        <v>992.3</v>
      </c>
      <c r="E491" s="310">
        <v>0</v>
      </c>
      <c r="F491" s="310">
        <v>13.8</v>
      </c>
      <c r="G491" s="310">
        <v>89.4</v>
      </c>
      <c r="H491" s="298">
        <v>2.7</v>
      </c>
      <c r="I491" s="298">
        <v>167.2</v>
      </c>
      <c r="J491" s="298">
        <v>163.69999999999999</v>
      </c>
    </row>
    <row r="492" spans="3:10" x14ac:dyDescent="0.2">
      <c r="C492" s="297">
        <v>44824.625</v>
      </c>
      <c r="D492" s="310">
        <v>992.6</v>
      </c>
      <c r="E492" s="310">
        <v>0</v>
      </c>
      <c r="F492" s="310">
        <v>13.1</v>
      </c>
      <c r="G492" s="310">
        <v>94.8</v>
      </c>
      <c r="H492" s="298">
        <v>2.8</v>
      </c>
      <c r="I492" s="298">
        <v>165.7</v>
      </c>
      <c r="J492" s="298">
        <v>116.5</v>
      </c>
    </row>
    <row r="493" spans="3:10" x14ac:dyDescent="0.2">
      <c r="C493" s="297">
        <v>44824.666666666672</v>
      </c>
      <c r="D493" s="310">
        <v>992.5</v>
      </c>
      <c r="E493" s="310">
        <v>0</v>
      </c>
      <c r="F493" s="310">
        <v>13.1</v>
      </c>
      <c r="G493" s="310">
        <v>95.7</v>
      </c>
      <c r="H493" s="298">
        <v>2.5</v>
      </c>
      <c r="I493" s="298">
        <v>162.30000000000001</v>
      </c>
      <c r="J493" s="298">
        <v>65.099999999999994</v>
      </c>
    </row>
    <row r="494" spans="3:10" x14ac:dyDescent="0.2">
      <c r="C494" s="297">
        <v>44824.708333333328</v>
      </c>
      <c r="D494" s="310">
        <v>992.8</v>
      </c>
      <c r="E494" s="310">
        <v>0.1</v>
      </c>
      <c r="F494" s="310">
        <v>12.9</v>
      </c>
      <c r="G494" s="310">
        <v>96.7</v>
      </c>
      <c r="H494" s="298">
        <v>2</v>
      </c>
      <c r="I494" s="298">
        <v>167.9</v>
      </c>
      <c r="J494" s="298">
        <v>6.7</v>
      </c>
    </row>
    <row r="495" spans="3:10" x14ac:dyDescent="0.2">
      <c r="C495" s="297">
        <v>44824.75</v>
      </c>
      <c r="D495" s="310">
        <v>993.3</v>
      </c>
      <c r="E495" s="310">
        <v>0</v>
      </c>
      <c r="F495" s="310">
        <v>12.7</v>
      </c>
      <c r="G495" s="310">
        <v>97.7</v>
      </c>
      <c r="H495" s="298">
        <v>2.4</v>
      </c>
      <c r="I495" s="298">
        <v>163.6</v>
      </c>
      <c r="J495" s="298">
        <v>0</v>
      </c>
    </row>
    <row r="496" spans="3:10" x14ac:dyDescent="0.2">
      <c r="C496" s="297">
        <v>44824.791666666672</v>
      </c>
      <c r="D496" s="310">
        <v>994.2</v>
      </c>
      <c r="E496" s="310">
        <v>0</v>
      </c>
      <c r="F496" s="310">
        <v>12.6</v>
      </c>
      <c r="G496" s="310">
        <v>98.1</v>
      </c>
      <c r="H496" s="298">
        <v>2.1</v>
      </c>
      <c r="I496" s="298">
        <v>162.80000000000001</v>
      </c>
      <c r="J496" s="298">
        <v>0</v>
      </c>
    </row>
    <row r="497" spans="3:10" x14ac:dyDescent="0.2">
      <c r="C497" s="297">
        <v>44824.833333333328</v>
      </c>
      <c r="D497" s="310">
        <v>994.2</v>
      </c>
      <c r="E497" s="310">
        <v>0</v>
      </c>
      <c r="F497" s="310">
        <v>12.7</v>
      </c>
      <c r="G497" s="310">
        <v>98.1</v>
      </c>
      <c r="H497" s="298">
        <v>2.2999999999999998</v>
      </c>
      <c r="I497" s="298">
        <v>158.80000000000001</v>
      </c>
      <c r="J497" s="298">
        <v>0</v>
      </c>
    </row>
    <row r="498" spans="3:10" x14ac:dyDescent="0.2">
      <c r="C498" s="297">
        <v>44824.875</v>
      </c>
      <c r="D498" s="310">
        <v>994.3</v>
      </c>
      <c r="E498" s="310">
        <v>0</v>
      </c>
      <c r="F498" s="310">
        <v>12.7</v>
      </c>
      <c r="G498" s="310">
        <v>98.2</v>
      </c>
      <c r="H498" s="298">
        <v>2.2999999999999998</v>
      </c>
      <c r="I498" s="298">
        <v>159.9</v>
      </c>
      <c r="J498" s="298">
        <v>0</v>
      </c>
    </row>
    <row r="499" spans="3:10" x14ac:dyDescent="0.2">
      <c r="C499" s="297">
        <v>44824.916666666672</v>
      </c>
      <c r="D499" s="310">
        <v>994.2</v>
      </c>
      <c r="E499" s="310">
        <v>0</v>
      </c>
      <c r="F499" s="310">
        <v>12.6</v>
      </c>
      <c r="G499" s="310">
        <v>98.2</v>
      </c>
      <c r="H499" s="298">
        <v>2.2000000000000002</v>
      </c>
      <c r="I499" s="298">
        <v>158.9</v>
      </c>
      <c r="J499" s="298">
        <v>0</v>
      </c>
    </row>
    <row r="500" spans="3:10" x14ac:dyDescent="0.2">
      <c r="C500" s="297">
        <v>44824.958333333328</v>
      </c>
      <c r="D500" s="310">
        <v>994</v>
      </c>
      <c r="E500" s="310">
        <v>0</v>
      </c>
      <c r="F500" s="310">
        <v>12.7</v>
      </c>
      <c r="G500" s="310">
        <v>98.2</v>
      </c>
      <c r="H500" s="298">
        <v>2.2999999999999998</v>
      </c>
      <c r="I500" s="298">
        <v>164.6</v>
      </c>
      <c r="J500" s="298">
        <v>0</v>
      </c>
    </row>
    <row r="501" spans="3:10" x14ac:dyDescent="0.2">
      <c r="C501" s="297">
        <v>44825</v>
      </c>
      <c r="D501" s="310">
        <v>993.8</v>
      </c>
      <c r="E501" s="310">
        <v>0</v>
      </c>
      <c r="F501" s="310">
        <v>12.6</v>
      </c>
      <c r="G501" s="310">
        <v>97.9</v>
      </c>
      <c r="H501" s="298">
        <v>2.2000000000000002</v>
      </c>
      <c r="I501" s="298">
        <v>162.4</v>
      </c>
      <c r="J501" s="298">
        <v>0</v>
      </c>
    </row>
    <row r="502" spans="3:10" x14ac:dyDescent="0.2">
      <c r="C502" s="297">
        <v>44825.041666666672</v>
      </c>
      <c r="D502" s="310">
        <v>993.3</v>
      </c>
      <c r="E502" s="310">
        <v>0</v>
      </c>
      <c r="F502" s="310">
        <v>12.6</v>
      </c>
      <c r="G502" s="310">
        <v>97.4</v>
      </c>
      <c r="H502" s="298">
        <v>1.9</v>
      </c>
      <c r="I502" s="298">
        <v>162.6</v>
      </c>
      <c r="J502" s="298">
        <v>0</v>
      </c>
    </row>
    <row r="503" spans="3:10" x14ac:dyDescent="0.2">
      <c r="C503" s="297">
        <v>44825.083333333328</v>
      </c>
      <c r="D503" s="310">
        <v>993.1</v>
      </c>
      <c r="E503" s="310">
        <v>0</v>
      </c>
      <c r="F503" s="310">
        <v>12.5</v>
      </c>
      <c r="G503" s="310">
        <v>97</v>
      </c>
      <c r="H503" s="298">
        <v>2.4</v>
      </c>
      <c r="I503" s="298">
        <v>165.7</v>
      </c>
      <c r="J503" s="298">
        <v>0</v>
      </c>
    </row>
    <row r="504" spans="3:10" x14ac:dyDescent="0.2">
      <c r="C504" s="297">
        <v>44825.125</v>
      </c>
      <c r="D504" s="310">
        <v>992.8</v>
      </c>
      <c r="E504" s="310">
        <v>0</v>
      </c>
      <c r="F504" s="310">
        <v>12.4</v>
      </c>
      <c r="G504" s="310">
        <v>97.1</v>
      </c>
      <c r="H504" s="298">
        <v>2.2999999999999998</v>
      </c>
      <c r="I504" s="298">
        <v>161.5</v>
      </c>
      <c r="J504" s="298">
        <v>0</v>
      </c>
    </row>
    <row r="505" spans="3:10" x14ac:dyDescent="0.2">
      <c r="C505" s="297">
        <v>44825.166666666672</v>
      </c>
      <c r="D505" s="310">
        <v>992.9</v>
      </c>
      <c r="E505" s="310">
        <v>0</v>
      </c>
      <c r="F505" s="310">
        <v>12.4</v>
      </c>
      <c r="G505" s="310">
        <v>96.9</v>
      </c>
      <c r="H505" s="298">
        <v>2.2999999999999998</v>
      </c>
      <c r="I505" s="298">
        <v>158.80000000000001</v>
      </c>
      <c r="J505" s="298">
        <v>0</v>
      </c>
    </row>
    <row r="506" spans="3:10" x14ac:dyDescent="0.2">
      <c r="C506" s="297">
        <v>44825.208333333328</v>
      </c>
      <c r="D506" s="310">
        <v>993.2</v>
      </c>
      <c r="E506" s="310">
        <v>0</v>
      </c>
      <c r="F506" s="310">
        <v>12.3</v>
      </c>
      <c r="G506" s="310">
        <v>96.7</v>
      </c>
      <c r="H506" s="299">
        <v>2.2000000000000002</v>
      </c>
      <c r="I506" s="299">
        <v>168.1</v>
      </c>
      <c r="J506" s="298">
        <v>1.3</v>
      </c>
    </row>
    <row r="507" spans="3:10" x14ac:dyDescent="0.2">
      <c r="C507" s="297">
        <v>44825.25</v>
      </c>
      <c r="D507" s="310">
        <v>993.6</v>
      </c>
      <c r="E507" s="310">
        <v>0</v>
      </c>
      <c r="F507" s="310">
        <v>12.1</v>
      </c>
      <c r="G507" s="310">
        <v>97.6</v>
      </c>
      <c r="H507" s="298">
        <v>1.9</v>
      </c>
      <c r="I507" s="298">
        <v>171.5</v>
      </c>
      <c r="J507" s="298">
        <v>30.9</v>
      </c>
    </row>
    <row r="508" spans="3:10" x14ac:dyDescent="0.2">
      <c r="C508" s="297">
        <v>44825.291666666672</v>
      </c>
      <c r="D508" s="310">
        <v>994.5</v>
      </c>
      <c r="E508" s="310">
        <v>0</v>
      </c>
      <c r="F508" s="310">
        <v>12.3</v>
      </c>
      <c r="G508" s="310">
        <v>97.4</v>
      </c>
      <c r="H508" s="298">
        <v>2.2999999999999998</v>
      </c>
      <c r="I508" s="298">
        <v>165.1</v>
      </c>
      <c r="J508" s="298">
        <v>130.69999999999999</v>
      </c>
    </row>
    <row r="509" spans="3:10" x14ac:dyDescent="0.2">
      <c r="C509" s="297">
        <v>44825.333333333328</v>
      </c>
      <c r="D509" s="310">
        <v>994.7</v>
      </c>
      <c r="E509" s="310">
        <v>0</v>
      </c>
      <c r="F509" s="310">
        <v>12.7</v>
      </c>
      <c r="G509" s="310">
        <v>95.4</v>
      </c>
      <c r="H509" s="298">
        <v>2.6</v>
      </c>
      <c r="I509" s="298">
        <v>166.1</v>
      </c>
      <c r="J509" s="298">
        <v>310.39999999999998</v>
      </c>
    </row>
    <row r="510" spans="3:10" x14ac:dyDescent="0.2">
      <c r="C510" s="297">
        <v>44825.375</v>
      </c>
      <c r="D510" s="310">
        <v>994.8</v>
      </c>
      <c r="E510" s="310">
        <v>0</v>
      </c>
      <c r="F510" s="310">
        <v>13.6</v>
      </c>
      <c r="G510" s="310">
        <v>91.2</v>
      </c>
      <c r="H510" s="298">
        <v>3</v>
      </c>
      <c r="I510" s="298">
        <v>162.9</v>
      </c>
      <c r="J510" s="298">
        <v>371.6</v>
      </c>
    </row>
    <row r="511" spans="3:10" x14ac:dyDescent="0.2">
      <c r="C511" s="297">
        <v>44825.416666666672</v>
      </c>
      <c r="D511" s="310">
        <v>994.4</v>
      </c>
      <c r="E511" s="310">
        <v>0</v>
      </c>
      <c r="F511" s="310">
        <v>14.1</v>
      </c>
      <c r="G511" s="310">
        <v>87.8</v>
      </c>
      <c r="H511" s="298">
        <v>2.6</v>
      </c>
      <c r="I511" s="298">
        <v>162.1</v>
      </c>
      <c r="J511" s="298">
        <v>384.7</v>
      </c>
    </row>
    <row r="512" spans="3:10" x14ac:dyDescent="0.2">
      <c r="C512" s="297">
        <v>44825.458333333328</v>
      </c>
      <c r="D512" s="310">
        <v>993.7</v>
      </c>
      <c r="E512" s="310">
        <v>0.1</v>
      </c>
      <c r="F512" s="310">
        <v>14.5</v>
      </c>
      <c r="G512" s="310">
        <v>84.4</v>
      </c>
      <c r="H512" s="298">
        <v>2.9</v>
      </c>
      <c r="I512" s="298">
        <v>165.5</v>
      </c>
      <c r="J512" s="298">
        <v>425.9</v>
      </c>
    </row>
    <row r="513" spans="3:10" x14ac:dyDescent="0.2">
      <c r="C513" s="297">
        <v>44825.5</v>
      </c>
      <c r="D513" s="310">
        <v>992.9</v>
      </c>
      <c r="E513" s="310">
        <v>0</v>
      </c>
      <c r="F513" s="310">
        <v>14.6</v>
      </c>
      <c r="G513" s="310">
        <v>83</v>
      </c>
      <c r="H513" s="298">
        <v>3.3</v>
      </c>
      <c r="I513" s="298">
        <v>167.9</v>
      </c>
      <c r="J513" s="298">
        <v>409.6</v>
      </c>
    </row>
    <row r="514" spans="3:10" x14ac:dyDescent="0.2">
      <c r="C514" s="297">
        <v>44825.541666666672</v>
      </c>
      <c r="D514" s="310">
        <v>992</v>
      </c>
      <c r="E514" s="310">
        <v>0</v>
      </c>
      <c r="F514" s="310">
        <v>14.9</v>
      </c>
      <c r="G514" s="310">
        <v>79.7</v>
      </c>
      <c r="H514" s="298">
        <v>3.6</v>
      </c>
      <c r="I514" s="298">
        <v>161.69999999999999</v>
      </c>
      <c r="J514" s="298">
        <v>438.3</v>
      </c>
    </row>
    <row r="515" spans="3:10" x14ac:dyDescent="0.2">
      <c r="C515" s="297">
        <v>44825.583333333328</v>
      </c>
      <c r="D515" s="310">
        <v>991.5</v>
      </c>
      <c r="E515" s="310">
        <v>0</v>
      </c>
      <c r="F515" s="310">
        <v>15.1</v>
      </c>
      <c r="G515" s="310">
        <v>76.8</v>
      </c>
      <c r="H515" s="298">
        <v>3.4</v>
      </c>
      <c r="I515" s="298">
        <v>159.80000000000001</v>
      </c>
      <c r="J515" s="298">
        <v>393.6</v>
      </c>
    </row>
    <row r="516" spans="3:10" x14ac:dyDescent="0.2">
      <c r="C516" s="297">
        <v>44825.625</v>
      </c>
      <c r="D516" s="310">
        <v>991.4</v>
      </c>
      <c r="E516" s="310">
        <v>0</v>
      </c>
      <c r="F516" s="310">
        <v>14.9</v>
      </c>
      <c r="G516" s="310">
        <v>78</v>
      </c>
      <c r="H516" s="298">
        <v>3.2</v>
      </c>
      <c r="I516" s="298">
        <v>163.4</v>
      </c>
      <c r="J516" s="298">
        <v>243.2</v>
      </c>
    </row>
    <row r="517" spans="3:10" x14ac:dyDescent="0.2">
      <c r="C517" s="297">
        <v>44825.666666666672</v>
      </c>
      <c r="D517" s="310">
        <v>991.6</v>
      </c>
      <c r="E517" s="310">
        <v>0</v>
      </c>
      <c r="F517" s="310">
        <v>14.7</v>
      </c>
      <c r="G517" s="310">
        <v>78.7</v>
      </c>
      <c r="H517" s="298">
        <v>2.7</v>
      </c>
      <c r="I517" s="298">
        <v>162.5</v>
      </c>
      <c r="J517" s="298">
        <v>104.6</v>
      </c>
    </row>
    <row r="518" spans="3:10" x14ac:dyDescent="0.2">
      <c r="C518" s="297">
        <v>44825.708333333328</v>
      </c>
      <c r="D518" s="310">
        <v>991.9</v>
      </c>
      <c r="E518" s="310">
        <v>0</v>
      </c>
      <c r="F518" s="310">
        <v>14.4</v>
      </c>
      <c r="G518" s="310">
        <v>79.8</v>
      </c>
      <c r="H518" s="298">
        <v>2</v>
      </c>
      <c r="I518" s="298">
        <v>162.30000000000001</v>
      </c>
      <c r="J518" s="298">
        <v>16.899999999999999</v>
      </c>
    </row>
    <row r="519" spans="3:10" x14ac:dyDescent="0.2">
      <c r="C519" s="297">
        <v>44825.75</v>
      </c>
      <c r="D519" s="310">
        <v>992.3</v>
      </c>
      <c r="E519" s="310">
        <v>0</v>
      </c>
      <c r="F519" s="310">
        <v>14.1</v>
      </c>
      <c r="G519" s="310">
        <v>83.3</v>
      </c>
      <c r="H519" s="298">
        <v>1.5</v>
      </c>
      <c r="I519" s="298">
        <v>159.30000000000001</v>
      </c>
      <c r="J519" s="298">
        <v>0</v>
      </c>
    </row>
    <row r="520" spans="3:10" x14ac:dyDescent="0.2">
      <c r="C520" s="297">
        <v>44825.791666666672</v>
      </c>
      <c r="D520" s="310">
        <v>992.4</v>
      </c>
      <c r="E520" s="310">
        <v>0</v>
      </c>
      <c r="F520" s="310">
        <v>14.1</v>
      </c>
      <c r="G520" s="310">
        <v>83.6</v>
      </c>
      <c r="H520" s="298">
        <v>1.1000000000000001</v>
      </c>
      <c r="I520" s="298">
        <v>159</v>
      </c>
      <c r="J520" s="298">
        <v>0</v>
      </c>
    </row>
    <row r="521" spans="3:10" x14ac:dyDescent="0.2">
      <c r="C521" s="297">
        <v>44825.833333333328</v>
      </c>
      <c r="D521" s="310">
        <v>992.7</v>
      </c>
      <c r="E521" s="310">
        <v>0</v>
      </c>
      <c r="F521" s="310">
        <v>14</v>
      </c>
      <c r="G521" s="310">
        <v>85.1</v>
      </c>
      <c r="H521" s="298">
        <v>1</v>
      </c>
      <c r="I521" s="298">
        <v>164.4</v>
      </c>
      <c r="J521" s="298">
        <v>0</v>
      </c>
    </row>
    <row r="522" spans="3:10" x14ac:dyDescent="0.2">
      <c r="C522" s="297">
        <v>44825.875</v>
      </c>
      <c r="D522" s="310">
        <v>992.6</v>
      </c>
      <c r="E522" s="310">
        <v>0</v>
      </c>
      <c r="F522" s="310">
        <v>13.9</v>
      </c>
      <c r="G522" s="310">
        <v>86.6</v>
      </c>
      <c r="H522" s="298">
        <v>0.9</v>
      </c>
      <c r="I522" s="298">
        <v>152.4</v>
      </c>
      <c r="J522" s="298">
        <v>0</v>
      </c>
    </row>
    <row r="523" spans="3:10" x14ac:dyDescent="0.2">
      <c r="C523" s="297">
        <v>44825.916666666672</v>
      </c>
      <c r="D523" s="310">
        <v>992.7</v>
      </c>
      <c r="E523" s="310">
        <v>0</v>
      </c>
      <c r="F523" s="310">
        <v>13.7</v>
      </c>
      <c r="G523" s="310">
        <v>88.5</v>
      </c>
      <c r="H523" s="300">
        <v>0.9</v>
      </c>
      <c r="I523" s="300">
        <v>154.19999999999999</v>
      </c>
      <c r="J523" s="298">
        <v>0</v>
      </c>
    </row>
    <row r="524" spans="3:10" x14ac:dyDescent="0.2">
      <c r="C524" s="297">
        <v>44825.958333333328</v>
      </c>
      <c r="D524" s="310">
        <v>992.3</v>
      </c>
      <c r="E524" s="310">
        <v>0</v>
      </c>
      <c r="F524" s="310">
        <v>13.6</v>
      </c>
      <c r="G524" s="311">
        <v>88.4</v>
      </c>
      <c r="H524" s="299">
        <v>0.6</v>
      </c>
      <c r="I524" s="299">
        <v>162.69999999999999</v>
      </c>
      <c r="J524" s="302">
        <v>0</v>
      </c>
    </row>
    <row r="525" spans="3:10" x14ac:dyDescent="0.2">
      <c r="C525" s="297">
        <v>44826</v>
      </c>
      <c r="D525" s="310">
        <v>991.6</v>
      </c>
      <c r="E525" s="310">
        <v>0</v>
      </c>
      <c r="F525" s="310">
        <v>13.5</v>
      </c>
      <c r="G525" s="310">
        <v>88.2</v>
      </c>
      <c r="H525" s="303">
        <v>0.4</v>
      </c>
      <c r="I525" s="303">
        <v>166.7</v>
      </c>
      <c r="J525" s="298">
        <v>0</v>
      </c>
    </row>
    <row r="526" spans="3:10" x14ac:dyDescent="0.2">
      <c r="C526" s="297">
        <v>44826.041666666672</v>
      </c>
      <c r="D526" s="310">
        <v>991.1</v>
      </c>
      <c r="E526" s="310">
        <v>0</v>
      </c>
      <c r="F526" s="310">
        <v>13.4</v>
      </c>
      <c r="G526" s="310">
        <v>88.2</v>
      </c>
      <c r="H526" s="298">
        <v>0.3</v>
      </c>
      <c r="I526" s="298">
        <v>152.6</v>
      </c>
      <c r="J526" s="298">
        <v>0</v>
      </c>
    </row>
    <row r="527" spans="3:10" x14ac:dyDescent="0.2">
      <c r="C527" s="297">
        <v>44826.083333333328</v>
      </c>
      <c r="D527" s="310">
        <v>990.8</v>
      </c>
      <c r="E527" s="310">
        <v>0</v>
      </c>
      <c r="F527" s="310">
        <v>13.6</v>
      </c>
      <c r="G527" s="310">
        <v>86</v>
      </c>
      <c r="H527" s="298">
        <v>0.2</v>
      </c>
      <c r="I527" s="298">
        <v>163.9</v>
      </c>
      <c r="J527" s="298">
        <v>0</v>
      </c>
    </row>
    <row r="528" spans="3:10" x14ac:dyDescent="0.2">
      <c r="C528" s="297">
        <v>44826.125</v>
      </c>
      <c r="D528" s="310">
        <v>990.8</v>
      </c>
      <c r="E528" s="310">
        <v>0</v>
      </c>
      <c r="F528" s="310">
        <v>13.3</v>
      </c>
      <c r="G528" s="310">
        <v>88</v>
      </c>
      <c r="H528" s="298">
        <v>0.2</v>
      </c>
      <c r="I528" s="298">
        <v>175.1</v>
      </c>
      <c r="J528" s="298">
        <v>0</v>
      </c>
    </row>
    <row r="529" spans="3:10" x14ac:dyDescent="0.2">
      <c r="C529" s="297">
        <v>44826.166666666672</v>
      </c>
      <c r="D529" s="310">
        <v>990.7</v>
      </c>
      <c r="E529" s="310">
        <v>0</v>
      </c>
      <c r="F529" s="310">
        <v>13.2</v>
      </c>
      <c r="G529" s="310">
        <v>89.7</v>
      </c>
      <c r="H529" s="298">
        <v>0</v>
      </c>
      <c r="I529" s="298">
        <v>172.7</v>
      </c>
      <c r="J529" s="298">
        <v>0</v>
      </c>
    </row>
    <row r="530" spans="3:10" x14ac:dyDescent="0.2">
      <c r="C530" s="297">
        <v>44826.208333333328</v>
      </c>
      <c r="D530" s="310">
        <v>991</v>
      </c>
      <c r="E530" s="310">
        <v>0</v>
      </c>
      <c r="F530" s="310">
        <v>13.1</v>
      </c>
      <c r="G530" s="310">
        <v>89.1</v>
      </c>
      <c r="H530" s="298">
        <v>0</v>
      </c>
      <c r="I530" s="298">
        <v>174.4</v>
      </c>
      <c r="J530" s="298">
        <v>0.5</v>
      </c>
    </row>
    <row r="531" spans="3:10" x14ac:dyDescent="0.2">
      <c r="C531" s="297">
        <v>44826.25</v>
      </c>
      <c r="D531" s="310">
        <v>991.5</v>
      </c>
      <c r="E531" s="310">
        <v>0</v>
      </c>
      <c r="F531" s="310">
        <v>13.2</v>
      </c>
      <c r="G531" s="310">
        <v>87.3</v>
      </c>
      <c r="H531" s="298">
        <v>0</v>
      </c>
      <c r="I531" s="298">
        <v>177.4</v>
      </c>
      <c r="J531" s="298">
        <v>17.2</v>
      </c>
    </row>
    <row r="532" spans="3:10" x14ac:dyDescent="0.2">
      <c r="C532" s="297">
        <v>44826.291666666672</v>
      </c>
      <c r="D532" s="310">
        <v>992</v>
      </c>
      <c r="E532" s="310">
        <v>0</v>
      </c>
      <c r="F532" s="310">
        <v>13.5</v>
      </c>
      <c r="G532" s="310">
        <v>85.2</v>
      </c>
      <c r="H532" s="298">
        <v>0</v>
      </c>
      <c r="I532" s="298">
        <v>0</v>
      </c>
      <c r="J532" s="298">
        <v>55.4</v>
      </c>
    </row>
    <row r="533" spans="3:10" x14ac:dyDescent="0.2">
      <c r="C533" s="297">
        <v>44826.333333333328</v>
      </c>
      <c r="D533" s="310">
        <v>992.1</v>
      </c>
      <c r="E533" s="310">
        <v>0</v>
      </c>
      <c r="F533" s="310">
        <v>13.6</v>
      </c>
      <c r="G533" s="310">
        <v>85.7</v>
      </c>
      <c r="H533" s="298">
        <v>0</v>
      </c>
      <c r="I533" s="298">
        <v>0</v>
      </c>
      <c r="J533" s="298">
        <v>117.5</v>
      </c>
    </row>
    <row r="534" spans="3:10" x14ac:dyDescent="0.2">
      <c r="C534" s="297">
        <v>44826.375</v>
      </c>
      <c r="D534" s="310">
        <v>991.7</v>
      </c>
      <c r="E534" s="310">
        <v>0</v>
      </c>
      <c r="F534" s="310">
        <v>13.7</v>
      </c>
      <c r="G534" s="310">
        <v>83.6</v>
      </c>
      <c r="H534" s="298">
        <v>0</v>
      </c>
      <c r="I534" s="298">
        <v>0</v>
      </c>
      <c r="J534" s="298">
        <v>156.1</v>
      </c>
    </row>
    <row r="535" spans="3:10" x14ac:dyDescent="0.2">
      <c r="C535" s="297">
        <v>44826.416666666672</v>
      </c>
      <c r="D535" s="310">
        <v>991.5</v>
      </c>
      <c r="E535" s="310">
        <v>0</v>
      </c>
      <c r="F535" s="310">
        <v>14</v>
      </c>
      <c r="G535" s="310">
        <v>81.8</v>
      </c>
      <c r="H535" s="298">
        <v>0</v>
      </c>
      <c r="I535" s="298">
        <v>218.8</v>
      </c>
      <c r="J535" s="298">
        <v>212.6</v>
      </c>
    </row>
    <row r="536" spans="3:10" x14ac:dyDescent="0.2">
      <c r="C536" s="297">
        <v>44826.458333333328</v>
      </c>
      <c r="D536" s="310">
        <v>991.3</v>
      </c>
      <c r="E536" s="310">
        <v>0</v>
      </c>
      <c r="F536" s="310">
        <v>14.2</v>
      </c>
      <c r="G536" s="310">
        <v>80.8</v>
      </c>
      <c r="H536" s="298">
        <v>0.1</v>
      </c>
      <c r="I536" s="298">
        <v>276.10000000000002</v>
      </c>
      <c r="J536" s="298">
        <v>251</v>
      </c>
    </row>
    <row r="537" spans="3:10" x14ac:dyDescent="0.2">
      <c r="C537" s="297">
        <v>44826.5</v>
      </c>
      <c r="D537" s="310">
        <v>990.8</v>
      </c>
      <c r="E537" s="310">
        <v>0</v>
      </c>
      <c r="F537" s="310">
        <v>14.3</v>
      </c>
      <c r="G537" s="310">
        <v>81</v>
      </c>
      <c r="H537" s="310">
        <v>0.5</v>
      </c>
      <c r="I537" s="310">
        <v>192.8</v>
      </c>
      <c r="J537" s="310">
        <v>217.6</v>
      </c>
    </row>
    <row r="538" spans="3:10" x14ac:dyDescent="0.2">
      <c r="C538" s="297">
        <v>44826.541666666672</v>
      </c>
      <c r="D538" s="310">
        <v>990.4</v>
      </c>
      <c r="E538" s="310">
        <v>0</v>
      </c>
      <c r="F538" s="310">
        <v>14.2</v>
      </c>
      <c r="G538" s="310">
        <v>81.3</v>
      </c>
      <c r="H538" s="310">
        <v>0.4</v>
      </c>
      <c r="I538" s="310">
        <v>186</v>
      </c>
      <c r="J538" s="310">
        <v>232.5</v>
      </c>
    </row>
    <row r="539" spans="3:10" x14ac:dyDescent="0.2">
      <c r="C539" s="297">
        <v>44826.583333333328</v>
      </c>
      <c r="D539" s="310">
        <v>990.2</v>
      </c>
      <c r="E539" s="310">
        <v>0</v>
      </c>
      <c r="F539" s="310">
        <v>14.4</v>
      </c>
      <c r="G539" s="310">
        <v>80.099999999999994</v>
      </c>
      <c r="H539" s="310">
        <v>0.1</v>
      </c>
      <c r="I539" s="310">
        <v>197.4</v>
      </c>
      <c r="J539" s="310">
        <v>191.5</v>
      </c>
    </row>
    <row r="540" spans="3:10" x14ac:dyDescent="0.2">
      <c r="C540" s="297">
        <v>44826.625</v>
      </c>
      <c r="D540" s="310">
        <v>990</v>
      </c>
      <c r="E540" s="310">
        <v>0</v>
      </c>
      <c r="F540" s="310">
        <v>14.5</v>
      </c>
      <c r="G540" s="310">
        <v>79.7</v>
      </c>
      <c r="H540" s="298">
        <v>0.1</v>
      </c>
      <c r="I540" s="298">
        <v>256.3</v>
      </c>
      <c r="J540" s="298">
        <v>115.2</v>
      </c>
    </row>
    <row r="541" spans="3:10" x14ac:dyDescent="0.2">
      <c r="C541" s="297">
        <v>44826.666666666672</v>
      </c>
      <c r="D541" s="310">
        <v>990.2</v>
      </c>
      <c r="E541" s="310">
        <v>0</v>
      </c>
      <c r="F541" s="310">
        <v>14.2</v>
      </c>
      <c r="G541" s="310">
        <v>81.5</v>
      </c>
      <c r="H541" s="298">
        <v>0</v>
      </c>
      <c r="I541" s="298">
        <v>277.5</v>
      </c>
      <c r="J541" s="298">
        <v>43.1</v>
      </c>
    </row>
    <row r="542" spans="3:10" x14ac:dyDescent="0.2">
      <c r="C542" s="297">
        <v>44826.708333333328</v>
      </c>
      <c r="D542" s="310">
        <v>990.8</v>
      </c>
      <c r="E542" s="310">
        <v>0</v>
      </c>
      <c r="F542" s="310">
        <v>14</v>
      </c>
      <c r="G542" s="310">
        <v>83.5</v>
      </c>
      <c r="H542" s="298">
        <v>0</v>
      </c>
      <c r="I542" s="298">
        <v>0</v>
      </c>
      <c r="J542" s="298">
        <v>6.9</v>
      </c>
    </row>
    <row r="543" spans="3:10" x14ac:dyDescent="0.2">
      <c r="C543" s="297">
        <v>44826.75</v>
      </c>
      <c r="D543" s="310">
        <v>991.4</v>
      </c>
      <c r="E543" s="310">
        <v>0</v>
      </c>
      <c r="F543" s="310">
        <v>13.7</v>
      </c>
      <c r="G543" s="310">
        <v>85.6</v>
      </c>
      <c r="H543" s="298">
        <v>0.1</v>
      </c>
      <c r="I543" s="298">
        <v>205.3</v>
      </c>
      <c r="J543" s="298">
        <v>0</v>
      </c>
    </row>
    <row r="544" spans="3:10" x14ac:dyDescent="0.2">
      <c r="C544" s="297">
        <v>44826.791666666672</v>
      </c>
      <c r="D544" s="310">
        <v>992.2</v>
      </c>
      <c r="E544" s="310">
        <v>0</v>
      </c>
      <c r="F544" s="310">
        <v>13.6</v>
      </c>
      <c r="G544" s="310">
        <v>87.9</v>
      </c>
      <c r="H544" s="298">
        <v>0.1</v>
      </c>
      <c r="I544" s="298">
        <v>183.4</v>
      </c>
      <c r="J544" s="298">
        <v>0</v>
      </c>
    </row>
    <row r="545" spans="3:10" x14ac:dyDescent="0.2">
      <c r="C545" s="297">
        <v>44826.833333333328</v>
      </c>
      <c r="D545" s="310">
        <v>992.4</v>
      </c>
      <c r="E545" s="310">
        <v>0</v>
      </c>
      <c r="F545" s="310">
        <v>13.5</v>
      </c>
      <c r="G545" s="310">
        <v>88.8</v>
      </c>
      <c r="H545" s="298">
        <v>0.4</v>
      </c>
      <c r="I545" s="298">
        <v>178</v>
      </c>
      <c r="J545" s="298">
        <v>0</v>
      </c>
    </row>
    <row r="546" spans="3:10" x14ac:dyDescent="0.2">
      <c r="C546" s="297">
        <v>44826.875</v>
      </c>
      <c r="D546" s="310">
        <v>992.7</v>
      </c>
      <c r="E546" s="310">
        <v>0</v>
      </c>
      <c r="F546" s="310">
        <v>13.5</v>
      </c>
      <c r="G546" s="310">
        <v>88.4</v>
      </c>
      <c r="H546" s="298">
        <v>0.4</v>
      </c>
      <c r="I546" s="298">
        <v>165.7</v>
      </c>
      <c r="J546" s="298">
        <v>0</v>
      </c>
    </row>
    <row r="547" spans="3:10" x14ac:dyDescent="0.2">
      <c r="C547" s="297">
        <v>44826.916666666672</v>
      </c>
      <c r="D547" s="310">
        <v>992.5</v>
      </c>
      <c r="E547" s="310">
        <v>0</v>
      </c>
      <c r="F547" s="310">
        <v>13.4</v>
      </c>
      <c r="G547" s="310">
        <v>88.9</v>
      </c>
      <c r="H547" s="298">
        <v>0.6</v>
      </c>
      <c r="I547" s="298">
        <v>168.6</v>
      </c>
      <c r="J547" s="298">
        <v>0</v>
      </c>
    </row>
    <row r="548" spans="3:10" x14ac:dyDescent="0.2">
      <c r="C548" s="297">
        <v>44826.958333333328</v>
      </c>
      <c r="D548" s="310">
        <v>992.2</v>
      </c>
      <c r="E548" s="310">
        <v>0</v>
      </c>
      <c r="F548" s="310">
        <v>13.3</v>
      </c>
      <c r="G548" s="310">
        <v>89.2</v>
      </c>
      <c r="H548" s="298">
        <v>0.6</v>
      </c>
      <c r="I548" s="298">
        <v>152.6</v>
      </c>
      <c r="J548" s="298">
        <v>0</v>
      </c>
    </row>
    <row r="549" spans="3:10" x14ac:dyDescent="0.2">
      <c r="C549" s="297">
        <v>44827</v>
      </c>
      <c r="D549" s="310">
        <v>991.4</v>
      </c>
      <c r="E549" s="310">
        <v>0</v>
      </c>
      <c r="F549" s="310">
        <v>13.1</v>
      </c>
      <c r="G549" s="310">
        <v>90.5</v>
      </c>
      <c r="H549" s="298">
        <v>0.7</v>
      </c>
      <c r="I549" s="298">
        <v>150.30000000000001</v>
      </c>
      <c r="J549" s="298">
        <v>0</v>
      </c>
    </row>
    <row r="550" spans="3:10" x14ac:dyDescent="0.2">
      <c r="C550" s="297">
        <v>44827.041666666672</v>
      </c>
      <c r="D550" s="310">
        <v>990.6</v>
      </c>
      <c r="E550" s="310">
        <v>0</v>
      </c>
      <c r="F550" s="310">
        <v>12.9</v>
      </c>
      <c r="G550" s="310">
        <v>92.8</v>
      </c>
      <c r="H550" s="298">
        <v>1.2</v>
      </c>
      <c r="I550" s="298">
        <v>153.5</v>
      </c>
      <c r="J550" s="298">
        <v>0</v>
      </c>
    </row>
    <row r="551" spans="3:10" x14ac:dyDescent="0.2">
      <c r="C551" s="297">
        <v>44827.083333333328</v>
      </c>
      <c r="D551" s="299">
        <v>989.9</v>
      </c>
      <c r="E551" s="299">
        <v>0</v>
      </c>
      <c r="F551" s="299">
        <v>13</v>
      </c>
      <c r="G551" s="299">
        <v>92</v>
      </c>
      <c r="H551" s="299">
        <v>1.1000000000000001</v>
      </c>
      <c r="I551" s="299">
        <v>160.5</v>
      </c>
      <c r="J551" s="299">
        <v>0</v>
      </c>
    </row>
    <row r="552" spans="3:10" x14ac:dyDescent="0.2">
      <c r="C552" s="297">
        <v>44827.125</v>
      </c>
      <c r="D552" s="310">
        <v>989.7</v>
      </c>
      <c r="E552" s="310">
        <v>0</v>
      </c>
      <c r="F552" s="310">
        <v>12.5</v>
      </c>
      <c r="G552" s="310">
        <v>91.5</v>
      </c>
      <c r="H552" s="298">
        <v>0.4</v>
      </c>
      <c r="I552" s="298">
        <v>153.69999999999999</v>
      </c>
      <c r="J552" s="298">
        <v>0</v>
      </c>
    </row>
    <row r="553" spans="3:10" x14ac:dyDescent="0.2">
      <c r="C553" s="297">
        <v>44827.166666666672</v>
      </c>
      <c r="D553" s="310">
        <v>990</v>
      </c>
      <c r="E553" s="310">
        <v>0</v>
      </c>
      <c r="F553" s="310">
        <v>12.5</v>
      </c>
      <c r="G553" s="310">
        <v>91.4</v>
      </c>
      <c r="H553" s="300">
        <v>0</v>
      </c>
      <c r="I553" s="300">
        <v>300.8</v>
      </c>
      <c r="J553" s="298">
        <v>0</v>
      </c>
    </row>
    <row r="554" spans="3:10" x14ac:dyDescent="0.2">
      <c r="C554" s="297">
        <v>44827.208333333328</v>
      </c>
      <c r="D554" s="310">
        <v>990.6</v>
      </c>
      <c r="E554" s="310">
        <v>0</v>
      </c>
      <c r="F554" s="310">
        <v>12.1</v>
      </c>
      <c r="G554" s="311">
        <v>91.7</v>
      </c>
      <c r="H554" s="299">
        <v>0</v>
      </c>
      <c r="I554" s="299">
        <v>0</v>
      </c>
      <c r="J554" s="302">
        <v>1.9</v>
      </c>
    </row>
    <row r="555" spans="3:10" x14ac:dyDescent="0.2">
      <c r="C555" s="297">
        <v>44827.25</v>
      </c>
      <c r="D555" s="310">
        <v>991.2</v>
      </c>
      <c r="E555" s="310">
        <v>0</v>
      </c>
      <c r="F555" s="310">
        <v>12.7</v>
      </c>
      <c r="G555" s="310">
        <v>90.2</v>
      </c>
      <c r="H555" s="303">
        <v>0</v>
      </c>
      <c r="I555" s="303">
        <v>0</v>
      </c>
      <c r="J555" s="298">
        <v>28.6</v>
      </c>
    </row>
    <row r="556" spans="3:10" x14ac:dyDescent="0.2">
      <c r="C556" s="297">
        <v>44827.291666666672</v>
      </c>
      <c r="D556" s="310">
        <v>991.8</v>
      </c>
      <c r="E556" s="310">
        <v>0</v>
      </c>
      <c r="F556" s="310">
        <v>13.4</v>
      </c>
      <c r="G556" s="310">
        <v>87.6</v>
      </c>
      <c r="H556" s="298">
        <v>0</v>
      </c>
      <c r="I556" s="298">
        <v>200.2</v>
      </c>
      <c r="J556" s="298">
        <v>72.2</v>
      </c>
    </row>
    <row r="557" spans="3:10" x14ac:dyDescent="0.2">
      <c r="C557" s="297">
        <v>44827.333333333328</v>
      </c>
      <c r="D557" s="310">
        <v>992.2</v>
      </c>
      <c r="E557" s="310">
        <v>0</v>
      </c>
      <c r="F557" s="310">
        <v>13.7</v>
      </c>
      <c r="G557" s="310">
        <v>86</v>
      </c>
      <c r="H557" s="298">
        <v>0.3</v>
      </c>
      <c r="I557" s="298">
        <v>183.1</v>
      </c>
      <c r="J557" s="298">
        <v>121.7</v>
      </c>
    </row>
    <row r="558" spans="3:10" x14ac:dyDescent="0.2">
      <c r="C558" s="297">
        <v>44827.375</v>
      </c>
      <c r="D558" s="310">
        <v>992.7</v>
      </c>
      <c r="E558" s="310">
        <v>0</v>
      </c>
      <c r="F558" s="310">
        <v>13.9</v>
      </c>
      <c r="G558" s="310">
        <v>84.7</v>
      </c>
      <c r="H558" s="298">
        <v>0.1</v>
      </c>
      <c r="I558" s="298">
        <v>166.9</v>
      </c>
      <c r="J558" s="298">
        <v>181.2</v>
      </c>
    </row>
    <row r="559" spans="3:10" x14ac:dyDescent="0.2">
      <c r="C559" s="297">
        <v>44827.416666666672</v>
      </c>
      <c r="D559" s="310">
        <v>992.5</v>
      </c>
      <c r="E559" s="310">
        <v>0</v>
      </c>
      <c r="F559" s="310">
        <v>14.2</v>
      </c>
      <c r="G559" s="310">
        <v>83.2</v>
      </c>
      <c r="H559" s="298">
        <v>0.1</v>
      </c>
      <c r="I559" s="298">
        <v>200.6</v>
      </c>
      <c r="J559" s="298">
        <v>216.7</v>
      </c>
    </row>
    <row r="560" spans="3:10" x14ac:dyDescent="0.2">
      <c r="C560" s="297">
        <v>44827.458333333328</v>
      </c>
      <c r="D560" s="310">
        <v>991.8</v>
      </c>
      <c r="E560" s="310">
        <v>0</v>
      </c>
      <c r="F560" s="310">
        <v>14.4</v>
      </c>
      <c r="G560" s="310">
        <v>81.8</v>
      </c>
      <c r="H560" s="298">
        <v>0.7</v>
      </c>
      <c r="I560" s="298">
        <v>179.6</v>
      </c>
      <c r="J560" s="298">
        <v>257.2</v>
      </c>
    </row>
    <row r="561" spans="3:10" x14ac:dyDescent="0.2">
      <c r="C561" s="297">
        <v>44827.5</v>
      </c>
      <c r="D561" s="310">
        <v>991.3</v>
      </c>
      <c r="E561" s="310">
        <v>0</v>
      </c>
      <c r="F561" s="310">
        <v>14.3</v>
      </c>
      <c r="G561" s="310">
        <v>81.900000000000006</v>
      </c>
      <c r="H561" s="298">
        <v>0.8</v>
      </c>
      <c r="I561" s="298">
        <v>188.1</v>
      </c>
      <c r="J561" s="298">
        <v>233.7</v>
      </c>
    </row>
    <row r="562" spans="3:10" x14ac:dyDescent="0.2">
      <c r="C562" s="297">
        <v>44827.541666666672</v>
      </c>
      <c r="D562" s="310">
        <v>990.5</v>
      </c>
      <c r="E562" s="310">
        <v>0</v>
      </c>
      <c r="F562" s="310">
        <v>14.2</v>
      </c>
      <c r="G562" s="310">
        <v>82.2</v>
      </c>
      <c r="H562" s="298">
        <v>0.9</v>
      </c>
      <c r="I562" s="298">
        <v>186.9</v>
      </c>
      <c r="J562" s="298">
        <v>180.6</v>
      </c>
    </row>
    <row r="563" spans="3:10" x14ac:dyDescent="0.2">
      <c r="C563" s="297">
        <v>44827.583333333328</v>
      </c>
      <c r="D563" s="310">
        <v>990.2</v>
      </c>
      <c r="E563" s="310">
        <v>0</v>
      </c>
      <c r="F563" s="310">
        <v>14.2</v>
      </c>
      <c r="G563" s="310">
        <v>82.6</v>
      </c>
      <c r="H563" s="298">
        <v>0.7</v>
      </c>
      <c r="I563" s="298">
        <v>188</v>
      </c>
      <c r="J563" s="298">
        <v>189.7</v>
      </c>
    </row>
    <row r="564" spans="3:10" x14ac:dyDescent="0.2">
      <c r="C564" s="297">
        <v>44827.625</v>
      </c>
      <c r="D564" s="310">
        <v>989.9</v>
      </c>
      <c r="E564" s="310">
        <v>0</v>
      </c>
      <c r="F564" s="310">
        <v>14.4</v>
      </c>
      <c r="G564" s="310">
        <v>80.7</v>
      </c>
      <c r="H564" s="298">
        <v>0.5</v>
      </c>
      <c r="I564" s="298">
        <v>193.6</v>
      </c>
      <c r="J564" s="298">
        <v>147.19999999999999</v>
      </c>
    </row>
    <row r="565" spans="3:10" x14ac:dyDescent="0.2">
      <c r="C565" s="297">
        <v>44827.666666666672</v>
      </c>
      <c r="D565" s="310">
        <v>990.3</v>
      </c>
      <c r="E565" s="310">
        <v>0</v>
      </c>
      <c r="F565" s="310">
        <v>14.1</v>
      </c>
      <c r="G565" s="310">
        <v>81.8</v>
      </c>
      <c r="H565" s="298">
        <v>0.2</v>
      </c>
      <c r="I565" s="298">
        <v>203.3</v>
      </c>
      <c r="J565" s="298">
        <v>61.9</v>
      </c>
    </row>
    <row r="566" spans="3:10" x14ac:dyDescent="0.2">
      <c r="C566" s="297">
        <v>44827.708333333328</v>
      </c>
      <c r="D566" s="310">
        <v>990.7</v>
      </c>
      <c r="E566" s="310">
        <v>0</v>
      </c>
      <c r="F566" s="310">
        <v>13.8</v>
      </c>
      <c r="G566" s="310">
        <v>83.8</v>
      </c>
      <c r="H566" s="298">
        <v>0</v>
      </c>
      <c r="I566" s="298">
        <v>225.7</v>
      </c>
      <c r="J566" s="298">
        <v>10.3</v>
      </c>
    </row>
    <row r="567" spans="3:10" x14ac:dyDescent="0.2">
      <c r="C567" s="297">
        <v>44827.75</v>
      </c>
      <c r="D567" s="310">
        <v>991.7</v>
      </c>
      <c r="E567" s="310">
        <v>0</v>
      </c>
      <c r="F567" s="310">
        <v>13.6</v>
      </c>
      <c r="G567" s="310">
        <v>85.7</v>
      </c>
      <c r="H567" s="298">
        <v>0.1</v>
      </c>
      <c r="I567" s="298">
        <v>186</v>
      </c>
      <c r="J567" s="298">
        <v>0</v>
      </c>
    </row>
    <row r="568" spans="3:10" x14ac:dyDescent="0.2">
      <c r="C568" s="297">
        <v>44827.791666666672</v>
      </c>
      <c r="D568" s="310">
        <v>992.2</v>
      </c>
      <c r="E568" s="310">
        <v>0</v>
      </c>
      <c r="F568" s="310">
        <v>13.5</v>
      </c>
      <c r="G568" s="310">
        <v>86.5</v>
      </c>
      <c r="H568" s="298">
        <v>0.3</v>
      </c>
      <c r="I568" s="298">
        <v>173.6</v>
      </c>
      <c r="J568" s="298">
        <v>0</v>
      </c>
    </row>
    <row r="569" spans="3:10" x14ac:dyDescent="0.2">
      <c r="C569" s="297">
        <v>44827.833333333328</v>
      </c>
      <c r="D569" s="310">
        <v>992.7</v>
      </c>
      <c r="E569" s="310">
        <v>0</v>
      </c>
      <c r="F569" s="310">
        <v>13.4</v>
      </c>
      <c r="G569" s="310">
        <v>87</v>
      </c>
      <c r="H569" s="298">
        <v>0.2</v>
      </c>
      <c r="I569" s="298">
        <v>180.8</v>
      </c>
      <c r="J569" s="298">
        <v>0</v>
      </c>
    </row>
    <row r="570" spans="3:10" x14ac:dyDescent="0.2">
      <c r="C570" s="297">
        <v>44827.875</v>
      </c>
      <c r="D570" s="310">
        <v>993.2</v>
      </c>
      <c r="E570" s="310">
        <v>0</v>
      </c>
      <c r="F570" s="310">
        <v>13.4</v>
      </c>
      <c r="G570" s="310">
        <v>87.2</v>
      </c>
      <c r="H570" s="298">
        <v>0.1</v>
      </c>
      <c r="I570" s="298">
        <v>177.5</v>
      </c>
      <c r="J570" s="298">
        <v>0</v>
      </c>
    </row>
    <row r="571" spans="3:10" x14ac:dyDescent="0.2">
      <c r="C571" s="297">
        <v>44827.916666666672</v>
      </c>
      <c r="D571" s="310">
        <v>993.2</v>
      </c>
      <c r="E571" s="310">
        <v>0</v>
      </c>
      <c r="F571" s="310">
        <v>13.2</v>
      </c>
      <c r="G571" s="310">
        <v>87.6</v>
      </c>
      <c r="H571" s="298">
        <v>0</v>
      </c>
      <c r="I571" s="298">
        <v>150.30000000000001</v>
      </c>
      <c r="J571" s="298">
        <v>0</v>
      </c>
    </row>
    <row r="572" spans="3:10" x14ac:dyDescent="0.2">
      <c r="C572" s="297">
        <v>44827.958333333328</v>
      </c>
      <c r="D572" s="310">
        <v>993</v>
      </c>
      <c r="E572" s="310">
        <v>0</v>
      </c>
      <c r="F572" s="310">
        <v>13.2</v>
      </c>
      <c r="G572" s="310">
        <v>87.3</v>
      </c>
      <c r="H572" s="298">
        <v>0</v>
      </c>
      <c r="I572" s="298">
        <v>177.3</v>
      </c>
      <c r="J572" s="298">
        <v>0</v>
      </c>
    </row>
    <row r="573" spans="3:10" x14ac:dyDescent="0.2">
      <c r="C573" s="297">
        <v>44828</v>
      </c>
      <c r="D573" s="310">
        <v>992.7</v>
      </c>
      <c r="E573" s="310">
        <v>0</v>
      </c>
      <c r="F573" s="310">
        <v>13</v>
      </c>
      <c r="G573" s="310">
        <v>87.9</v>
      </c>
      <c r="H573" s="298">
        <v>0.1</v>
      </c>
      <c r="I573" s="298">
        <v>175.2</v>
      </c>
      <c r="J573" s="298">
        <v>0</v>
      </c>
    </row>
    <row r="574" spans="3:10" x14ac:dyDescent="0.2">
      <c r="C574" s="297">
        <v>44828.041666666672</v>
      </c>
      <c r="D574" s="310">
        <v>992.3</v>
      </c>
      <c r="E574" s="310">
        <v>0</v>
      </c>
      <c r="F574" s="310">
        <v>12.8</v>
      </c>
      <c r="G574" s="310">
        <v>89.8</v>
      </c>
      <c r="H574" s="298">
        <v>0.6</v>
      </c>
      <c r="I574" s="298">
        <v>181.3</v>
      </c>
      <c r="J574" s="298">
        <v>0</v>
      </c>
    </row>
    <row r="575" spans="3:10" x14ac:dyDescent="0.2">
      <c r="C575" s="297">
        <v>44828.083333333328</v>
      </c>
      <c r="D575" s="310">
        <v>992.1</v>
      </c>
      <c r="E575" s="310">
        <v>0</v>
      </c>
      <c r="F575" s="310">
        <v>12.6</v>
      </c>
      <c r="G575" s="310">
        <v>92.7</v>
      </c>
      <c r="H575" s="298">
        <v>0.6</v>
      </c>
      <c r="I575" s="298">
        <v>183.9</v>
      </c>
      <c r="J575" s="298">
        <v>0</v>
      </c>
    </row>
    <row r="576" spans="3:10" x14ac:dyDescent="0.2">
      <c r="C576" s="297">
        <v>44828.125</v>
      </c>
      <c r="D576" s="310">
        <v>992.2</v>
      </c>
      <c r="E576" s="310">
        <v>0</v>
      </c>
      <c r="F576" s="310">
        <v>12.4</v>
      </c>
      <c r="G576" s="310">
        <v>94.3</v>
      </c>
      <c r="H576" s="298">
        <v>0.3</v>
      </c>
      <c r="I576" s="298">
        <v>182</v>
      </c>
      <c r="J576" s="298">
        <v>0</v>
      </c>
    </row>
    <row r="577" spans="3:10" x14ac:dyDescent="0.2">
      <c r="C577" s="297">
        <v>44828.166666666672</v>
      </c>
      <c r="D577" s="310">
        <v>992.2</v>
      </c>
      <c r="E577" s="310">
        <v>0</v>
      </c>
      <c r="F577" s="310">
        <v>12.6</v>
      </c>
      <c r="G577" s="310">
        <v>93.3</v>
      </c>
      <c r="H577" s="298">
        <v>0</v>
      </c>
      <c r="I577" s="298">
        <v>155.6</v>
      </c>
      <c r="J577" s="298">
        <v>0</v>
      </c>
    </row>
    <row r="578" spans="3:10" x14ac:dyDescent="0.2">
      <c r="C578" s="297">
        <v>44828.208333333328</v>
      </c>
      <c r="D578" s="310">
        <v>992.6</v>
      </c>
      <c r="E578" s="310">
        <v>0</v>
      </c>
      <c r="F578" s="310">
        <v>12.8</v>
      </c>
      <c r="G578" s="310">
        <v>90.9</v>
      </c>
      <c r="H578" s="298">
        <v>0.1</v>
      </c>
      <c r="I578" s="298">
        <v>181.1</v>
      </c>
      <c r="J578" s="298">
        <v>1.6</v>
      </c>
    </row>
    <row r="579" spans="3:10" x14ac:dyDescent="0.2">
      <c r="C579" s="297">
        <v>44828.25</v>
      </c>
      <c r="D579" s="310">
        <v>992.9</v>
      </c>
      <c r="E579" s="310">
        <v>0</v>
      </c>
      <c r="F579" s="310">
        <v>13</v>
      </c>
      <c r="G579" s="310">
        <v>89.5</v>
      </c>
      <c r="H579" s="299">
        <v>0.9</v>
      </c>
      <c r="I579" s="299">
        <v>168.2</v>
      </c>
      <c r="J579" s="298">
        <v>40.200000000000003</v>
      </c>
    </row>
    <row r="580" spans="3:10" x14ac:dyDescent="0.2">
      <c r="C580" s="297">
        <v>44828.291666666672</v>
      </c>
      <c r="D580" s="310">
        <v>993.2</v>
      </c>
      <c r="E580" s="310">
        <v>0</v>
      </c>
      <c r="F580" s="310">
        <v>13.4</v>
      </c>
      <c r="G580" s="310">
        <v>87.7</v>
      </c>
      <c r="H580" s="298">
        <v>0.9</v>
      </c>
      <c r="I580" s="298">
        <v>184.1</v>
      </c>
      <c r="J580" s="298">
        <v>136.19999999999999</v>
      </c>
    </row>
    <row r="581" spans="3:10" x14ac:dyDescent="0.2">
      <c r="C581" s="297">
        <v>44828.333333333328</v>
      </c>
      <c r="D581" s="310">
        <v>993.7</v>
      </c>
      <c r="E581" s="310">
        <v>0</v>
      </c>
      <c r="F581" s="310">
        <v>14</v>
      </c>
      <c r="G581" s="310">
        <v>84.4</v>
      </c>
      <c r="H581" s="298">
        <v>0.9</v>
      </c>
      <c r="I581" s="298">
        <v>182.4</v>
      </c>
      <c r="J581" s="298">
        <v>221.3</v>
      </c>
    </row>
    <row r="582" spans="3:10" x14ac:dyDescent="0.2">
      <c r="C582" s="297">
        <v>44828.375</v>
      </c>
      <c r="D582" s="310">
        <v>993.6</v>
      </c>
      <c r="E582" s="310">
        <v>0</v>
      </c>
      <c r="F582" s="310">
        <v>14.5</v>
      </c>
      <c r="G582" s="310">
        <v>81.599999999999994</v>
      </c>
      <c r="H582" s="298">
        <v>1.4</v>
      </c>
      <c r="I582" s="298">
        <v>186.8</v>
      </c>
      <c r="J582" s="298">
        <v>380.2</v>
      </c>
    </row>
    <row r="583" spans="3:10" x14ac:dyDescent="0.2">
      <c r="C583" s="297">
        <v>44828.416666666672</v>
      </c>
      <c r="D583" s="310">
        <v>993.4</v>
      </c>
      <c r="E583" s="310">
        <v>0</v>
      </c>
      <c r="F583" s="310">
        <v>14.6</v>
      </c>
      <c r="G583" s="310">
        <v>81.400000000000006</v>
      </c>
      <c r="H583" s="298">
        <v>1.4</v>
      </c>
      <c r="I583" s="298">
        <v>183.4</v>
      </c>
      <c r="J583" s="298">
        <v>372.1</v>
      </c>
    </row>
    <row r="584" spans="3:10" x14ac:dyDescent="0.2">
      <c r="C584" s="297">
        <v>44828.458333333328</v>
      </c>
      <c r="D584" s="310">
        <v>993.1</v>
      </c>
      <c r="E584" s="310">
        <v>0</v>
      </c>
      <c r="F584" s="310">
        <v>14.6</v>
      </c>
      <c r="G584" s="310">
        <v>82</v>
      </c>
      <c r="H584" s="298">
        <v>1.5</v>
      </c>
      <c r="I584" s="298">
        <v>189</v>
      </c>
      <c r="J584" s="298">
        <v>305.89999999999998</v>
      </c>
    </row>
    <row r="585" spans="3:10" x14ac:dyDescent="0.2">
      <c r="C585" s="297">
        <v>44828.5</v>
      </c>
      <c r="D585" s="310">
        <v>992.5</v>
      </c>
      <c r="E585" s="310">
        <v>0</v>
      </c>
      <c r="F585" s="310">
        <v>14.6</v>
      </c>
      <c r="G585" s="310">
        <v>82.8</v>
      </c>
      <c r="H585" s="298">
        <v>1.6</v>
      </c>
      <c r="I585" s="298">
        <v>187.2</v>
      </c>
      <c r="J585" s="298">
        <v>262.89999999999998</v>
      </c>
    </row>
    <row r="586" spans="3:10" x14ac:dyDescent="0.2">
      <c r="C586" s="297">
        <v>44828.541666666672</v>
      </c>
      <c r="D586" s="310">
        <v>992.1</v>
      </c>
      <c r="E586" s="310">
        <v>0</v>
      </c>
      <c r="F586" s="310">
        <v>14.6</v>
      </c>
      <c r="G586" s="310">
        <v>82.7</v>
      </c>
      <c r="H586" s="298">
        <v>1.7</v>
      </c>
      <c r="I586" s="298">
        <v>184.9</v>
      </c>
      <c r="J586" s="298">
        <v>260.2</v>
      </c>
    </row>
    <row r="587" spans="3:10" x14ac:dyDescent="0.2">
      <c r="C587" s="297">
        <v>44828.583333333328</v>
      </c>
      <c r="D587" s="310">
        <v>991.3</v>
      </c>
      <c r="E587" s="310">
        <v>0</v>
      </c>
      <c r="F587" s="310">
        <v>14.4</v>
      </c>
      <c r="G587" s="310">
        <v>82.7</v>
      </c>
      <c r="H587" s="298">
        <v>2</v>
      </c>
      <c r="I587" s="298">
        <v>179.6</v>
      </c>
      <c r="J587" s="298">
        <v>252.9</v>
      </c>
    </row>
    <row r="588" spans="3:10" x14ac:dyDescent="0.2">
      <c r="C588" s="297">
        <v>44828.625</v>
      </c>
      <c r="D588" s="310">
        <v>991.2</v>
      </c>
      <c r="E588" s="310">
        <v>0</v>
      </c>
      <c r="F588" s="310">
        <v>14.3</v>
      </c>
      <c r="G588" s="310">
        <v>81.7</v>
      </c>
      <c r="H588" s="298">
        <v>2.4</v>
      </c>
      <c r="I588" s="298">
        <v>173.8</v>
      </c>
      <c r="J588" s="298">
        <v>152.19999999999999</v>
      </c>
    </row>
    <row r="589" spans="3:10" x14ac:dyDescent="0.2">
      <c r="C589" s="297">
        <v>44828.666666666672</v>
      </c>
      <c r="D589" s="310">
        <v>991.6</v>
      </c>
      <c r="E589" s="310">
        <v>0</v>
      </c>
      <c r="F589" s="310">
        <v>14.1</v>
      </c>
      <c r="G589" s="310">
        <v>81.7</v>
      </c>
      <c r="H589" s="298">
        <v>2</v>
      </c>
      <c r="I589" s="298">
        <v>171.5</v>
      </c>
      <c r="J589" s="298">
        <v>60.1</v>
      </c>
    </row>
    <row r="590" spans="3:10" x14ac:dyDescent="0.2">
      <c r="C590" s="297">
        <v>44828.708333333328</v>
      </c>
      <c r="D590" s="310">
        <v>991.7</v>
      </c>
      <c r="E590" s="310">
        <v>0</v>
      </c>
      <c r="F590" s="310">
        <v>13.9</v>
      </c>
      <c r="G590" s="310">
        <v>83.1</v>
      </c>
      <c r="H590" s="298">
        <v>1.5</v>
      </c>
      <c r="I590" s="298">
        <v>166.5</v>
      </c>
      <c r="J590" s="298">
        <v>10.9</v>
      </c>
    </row>
    <row r="591" spans="3:10" x14ac:dyDescent="0.2">
      <c r="C591" s="297">
        <v>44828.75</v>
      </c>
      <c r="D591" s="310">
        <v>991.7</v>
      </c>
      <c r="E591" s="310">
        <v>0</v>
      </c>
      <c r="F591" s="310">
        <v>13.8</v>
      </c>
      <c r="G591" s="310">
        <v>83.2</v>
      </c>
      <c r="H591" s="298">
        <v>1.6</v>
      </c>
      <c r="I591" s="298">
        <v>163.19999999999999</v>
      </c>
      <c r="J591" s="298">
        <v>0</v>
      </c>
    </row>
    <row r="592" spans="3:10" x14ac:dyDescent="0.2">
      <c r="C592" s="297">
        <v>44828.791666666672</v>
      </c>
      <c r="D592" s="310">
        <v>992.1</v>
      </c>
      <c r="E592" s="310">
        <v>0</v>
      </c>
      <c r="F592" s="310">
        <v>13.8</v>
      </c>
      <c r="G592" s="310">
        <v>83.2</v>
      </c>
      <c r="H592" s="298">
        <v>1.8</v>
      </c>
      <c r="I592" s="298">
        <v>159.19999999999999</v>
      </c>
      <c r="J592" s="298">
        <v>0</v>
      </c>
    </row>
    <row r="593" spans="3:10" x14ac:dyDescent="0.2">
      <c r="C593" s="297">
        <v>44828.833333333328</v>
      </c>
      <c r="D593" s="310">
        <v>992.2</v>
      </c>
      <c r="E593" s="310">
        <v>0</v>
      </c>
      <c r="F593" s="310">
        <v>13.8</v>
      </c>
      <c r="G593" s="310">
        <v>84</v>
      </c>
      <c r="H593" s="298">
        <v>1.5</v>
      </c>
      <c r="I593" s="298">
        <v>159.9</v>
      </c>
      <c r="J593" s="298">
        <v>0</v>
      </c>
    </row>
    <row r="594" spans="3:10" x14ac:dyDescent="0.2">
      <c r="C594" s="297">
        <v>44828.875</v>
      </c>
      <c r="D594" s="310">
        <v>992.6</v>
      </c>
      <c r="E594" s="310">
        <v>0</v>
      </c>
      <c r="F594" s="310">
        <v>13.8</v>
      </c>
      <c r="G594" s="310">
        <v>84.6</v>
      </c>
      <c r="H594" s="298">
        <v>1.3</v>
      </c>
      <c r="I594" s="298">
        <v>153.80000000000001</v>
      </c>
      <c r="J594" s="298">
        <v>0</v>
      </c>
    </row>
    <row r="595" spans="3:10" x14ac:dyDescent="0.2">
      <c r="C595" s="297">
        <v>44828.916666666672</v>
      </c>
      <c r="D595" s="310">
        <v>992.5</v>
      </c>
      <c r="E595" s="310">
        <v>0</v>
      </c>
      <c r="F595" s="310">
        <v>13.7</v>
      </c>
      <c r="G595" s="310">
        <v>85.1</v>
      </c>
      <c r="H595" s="298">
        <v>1.3</v>
      </c>
      <c r="I595" s="298">
        <v>151.5</v>
      </c>
      <c r="J595" s="298">
        <v>0</v>
      </c>
    </row>
    <row r="596" spans="3:10" x14ac:dyDescent="0.2">
      <c r="C596" s="297">
        <v>44828.958333333328</v>
      </c>
      <c r="D596" s="310">
        <v>992.5</v>
      </c>
      <c r="E596" s="310">
        <v>0</v>
      </c>
      <c r="F596" s="310">
        <v>13.7</v>
      </c>
      <c r="G596" s="310">
        <v>85.4</v>
      </c>
      <c r="H596" s="300">
        <v>0.8</v>
      </c>
      <c r="I596" s="300">
        <v>148</v>
      </c>
      <c r="J596" s="298">
        <v>0</v>
      </c>
    </row>
    <row r="597" spans="3:10" x14ac:dyDescent="0.2">
      <c r="C597" s="297">
        <v>44829</v>
      </c>
      <c r="D597" s="310">
        <v>992.3</v>
      </c>
      <c r="E597" s="310">
        <v>0</v>
      </c>
      <c r="F597" s="310">
        <v>13.6</v>
      </c>
      <c r="G597" s="311">
        <v>85.3</v>
      </c>
      <c r="H597" s="299">
        <v>1.1000000000000001</v>
      </c>
      <c r="I597" s="299">
        <v>149.5</v>
      </c>
      <c r="J597" s="302">
        <v>0</v>
      </c>
    </row>
    <row r="598" spans="3:10" x14ac:dyDescent="0.2">
      <c r="C598" s="297">
        <v>44829.041666666672</v>
      </c>
      <c r="D598" s="310">
        <v>991.8</v>
      </c>
      <c r="E598" s="310">
        <v>0</v>
      </c>
      <c r="F598" s="310">
        <v>13.4</v>
      </c>
      <c r="G598" s="310">
        <v>88.3</v>
      </c>
      <c r="H598" s="303">
        <v>1.1000000000000001</v>
      </c>
      <c r="I598" s="303">
        <v>149.5</v>
      </c>
      <c r="J598" s="298">
        <v>0</v>
      </c>
    </row>
    <row r="599" spans="3:10" x14ac:dyDescent="0.2">
      <c r="C599" s="297">
        <v>44829.083333333328</v>
      </c>
      <c r="D599" s="310">
        <v>991.8</v>
      </c>
      <c r="E599" s="310">
        <v>0</v>
      </c>
      <c r="F599" s="310">
        <v>13.3</v>
      </c>
      <c r="G599" s="310">
        <v>89</v>
      </c>
      <c r="H599" s="298">
        <v>0.9</v>
      </c>
      <c r="I599" s="298">
        <v>152.9</v>
      </c>
      <c r="J599" s="298">
        <v>0</v>
      </c>
    </row>
    <row r="600" spans="3:10" x14ac:dyDescent="0.2">
      <c r="C600" s="297">
        <v>44829.125</v>
      </c>
      <c r="D600" s="310">
        <v>991.9</v>
      </c>
      <c r="E600" s="310">
        <v>0</v>
      </c>
      <c r="F600" s="310">
        <v>12.9</v>
      </c>
      <c r="G600" s="310">
        <v>89.1</v>
      </c>
      <c r="H600" s="299">
        <v>1</v>
      </c>
      <c r="I600" s="299">
        <v>169.7</v>
      </c>
      <c r="J600" s="298">
        <v>0</v>
      </c>
    </row>
    <row r="601" spans="3:10" x14ac:dyDescent="0.2">
      <c r="C601" s="297">
        <v>44829.166666666672</v>
      </c>
      <c r="D601" s="310">
        <v>991.9</v>
      </c>
      <c r="E601" s="310">
        <v>0</v>
      </c>
      <c r="F601" s="310">
        <v>12.5</v>
      </c>
      <c r="G601" s="310">
        <v>91.7</v>
      </c>
      <c r="H601" s="299">
        <v>1.2</v>
      </c>
      <c r="I601" s="299">
        <v>163.30000000000001</v>
      </c>
      <c r="J601" s="298">
        <v>0</v>
      </c>
    </row>
    <row r="602" spans="3:10" x14ac:dyDescent="0.2">
      <c r="C602" s="297">
        <v>44829.208333333328</v>
      </c>
      <c r="D602" s="310">
        <v>992.2</v>
      </c>
      <c r="E602" s="310">
        <v>0</v>
      </c>
      <c r="F602" s="310">
        <v>12.5</v>
      </c>
      <c r="G602" s="310">
        <v>92.6</v>
      </c>
      <c r="H602" s="299">
        <v>1.7</v>
      </c>
      <c r="I602" s="299">
        <v>166.6</v>
      </c>
      <c r="J602" s="298">
        <v>1.9</v>
      </c>
    </row>
    <row r="603" spans="3:10" x14ac:dyDescent="0.2">
      <c r="C603" s="297">
        <v>44829.25</v>
      </c>
      <c r="D603" s="310">
        <v>992.8</v>
      </c>
      <c r="E603" s="310">
        <v>0</v>
      </c>
      <c r="F603" s="310">
        <v>13</v>
      </c>
      <c r="G603" s="310">
        <v>90.2</v>
      </c>
      <c r="H603" s="298">
        <v>1.2</v>
      </c>
      <c r="I603" s="298">
        <v>156.9</v>
      </c>
      <c r="J603" s="298">
        <v>39.1</v>
      </c>
    </row>
    <row r="604" spans="3:10" x14ac:dyDescent="0.2">
      <c r="C604" s="297">
        <v>44829.291666666672</v>
      </c>
      <c r="D604" s="310">
        <v>993.4</v>
      </c>
      <c r="E604" s="310">
        <v>0</v>
      </c>
      <c r="F604" s="310">
        <v>13.7</v>
      </c>
      <c r="G604" s="310">
        <v>87.2</v>
      </c>
      <c r="H604" s="298">
        <v>0.5</v>
      </c>
      <c r="I604" s="298">
        <v>165.3</v>
      </c>
      <c r="J604" s="298">
        <v>182.4</v>
      </c>
    </row>
    <row r="605" spans="3:10" x14ac:dyDescent="0.2">
      <c r="C605" s="297">
        <v>44829.333333333328</v>
      </c>
      <c r="D605" s="310" t="s">
        <v>349</v>
      </c>
      <c r="E605" s="310" t="s">
        <v>349</v>
      </c>
      <c r="F605" s="310" t="s">
        <v>349</v>
      </c>
      <c r="G605" s="310" t="s">
        <v>349</v>
      </c>
      <c r="H605" s="310" t="s">
        <v>349</v>
      </c>
      <c r="I605" s="310" t="s">
        <v>349</v>
      </c>
      <c r="J605" s="310" t="s">
        <v>349</v>
      </c>
    </row>
    <row r="606" spans="3:10" x14ac:dyDescent="0.2">
      <c r="C606" s="297">
        <v>44829.375</v>
      </c>
      <c r="D606" s="310" t="s">
        <v>370</v>
      </c>
      <c r="E606" s="310" t="s">
        <v>370</v>
      </c>
      <c r="F606" s="310" t="s">
        <v>370</v>
      </c>
      <c r="G606" s="310" t="s">
        <v>370</v>
      </c>
      <c r="H606" s="310" t="s">
        <v>370</v>
      </c>
      <c r="I606" s="310" t="s">
        <v>370</v>
      </c>
      <c r="J606" s="310" t="s">
        <v>370</v>
      </c>
    </row>
    <row r="607" spans="3:10" x14ac:dyDescent="0.2">
      <c r="C607" s="297">
        <v>44829.416666666672</v>
      </c>
      <c r="D607" s="310" t="s">
        <v>370</v>
      </c>
      <c r="E607" s="310" t="s">
        <v>370</v>
      </c>
      <c r="F607" s="310" t="s">
        <v>370</v>
      </c>
      <c r="G607" s="310" t="s">
        <v>370</v>
      </c>
      <c r="H607" s="310" t="s">
        <v>370</v>
      </c>
      <c r="I607" s="310" t="s">
        <v>370</v>
      </c>
      <c r="J607" s="310" t="s">
        <v>370</v>
      </c>
    </row>
    <row r="608" spans="3:10" x14ac:dyDescent="0.2">
      <c r="C608" s="297">
        <v>44829.458333333328</v>
      </c>
      <c r="D608" s="310" t="s">
        <v>370</v>
      </c>
      <c r="E608" s="310" t="s">
        <v>370</v>
      </c>
      <c r="F608" s="310" t="s">
        <v>370</v>
      </c>
      <c r="G608" s="310" t="s">
        <v>370</v>
      </c>
      <c r="H608" s="310" t="s">
        <v>370</v>
      </c>
      <c r="I608" s="310" t="s">
        <v>370</v>
      </c>
      <c r="J608" s="310" t="s">
        <v>370</v>
      </c>
    </row>
    <row r="609" spans="3:10" x14ac:dyDescent="0.2">
      <c r="C609" s="297">
        <v>44829.5</v>
      </c>
      <c r="D609" s="310">
        <v>990.4</v>
      </c>
      <c r="E609" s="310">
        <v>0</v>
      </c>
      <c r="F609" s="310">
        <v>16.3</v>
      </c>
      <c r="G609" s="310">
        <v>69.3</v>
      </c>
      <c r="H609" s="298">
        <v>2.9</v>
      </c>
      <c r="I609" s="298">
        <v>173.6</v>
      </c>
      <c r="J609" s="298">
        <v>629.5</v>
      </c>
    </row>
    <row r="610" spans="3:10" x14ac:dyDescent="0.2">
      <c r="C610" s="297">
        <v>44829.541666666672</v>
      </c>
      <c r="D610" s="310">
        <v>989.5</v>
      </c>
      <c r="E610" s="310">
        <v>0</v>
      </c>
      <c r="F610" s="310">
        <v>16.3</v>
      </c>
      <c r="G610" s="310">
        <v>68.7</v>
      </c>
      <c r="H610" s="298">
        <v>3.5</v>
      </c>
      <c r="I610" s="298">
        <v>180.3</v>
      </c>
      <c r="J610" s="298">
        <v>882.8</v>
      </c>
    </row>
    <row r="611" spans="3:10" x14ac:dyDescent="0.2">
      <c r="C611" s="297">
        <v>44829.583333333328</v>
      </c>
      <c r="D611" s="310">
        <v>989.1</v>
      </c>
      <c r="E611" s="310">
        <v>0</v>
      </c>
      <c r="F611" s="310">
        <v>16.100000000000001</v>
      </c>
      <c r="G611" s="310">
        <v>70.900000000000006</v>
      </c>
      <c r="H611" s="298">
        <v>4.2</v>
      </c>
      <c r="I611" s="298">
        <v>178.4</v>
      </c>
      <c r="J611" s="298">
        <v>728.5</v>
      </c>
    </row>
    <row r="612" spans="3:10" x14ac:dyDescent="0.2">
      <c r="C612" s="297">
        <v>44829.625</v>
      </c>
      <c r="D612" s="310">
        <v>988.9</v>
      </c>
      <c r="E612" s="310">
        <v>0</v>
      </c>
      <c r="F612" s="310">
        <v>15.7</v>
      </c>
      <c r="G612" s="310">
        <v>74.599999999999994</v>
      </c>
      <c r="H612" s="298">
        <v>4</v>
      </c>
      <c r="I612" s="298">
        <v>176.2</v>
      </c>
      <c r="J612" s="298">
        <v>513.5</v>
      </c>
    </row>
    <row r="613" spans="3:10" x14ac:dyDescent="0.2">
      <c r="C613" s="297">
        <v>44829.666666666672</v>
      </c>
      <c r="D613" s="310">
        <v>989.2</v>
      </c>
      <c r="E613" s="310">
        <v>0</v>
      </c>
      <c r="F613" s="310">
        <v>15.2</v>
      </c>
      <c r="G613" s="310">
        <v>73.400000000000006</v>
      </c>
      <c r="H613" s="298">
        <v>3.6</v>
      </c>
      <c r="I613" s="298">
        <v>174.5</v>
      </c>
      <c r="J613" s="298">
        <v>247.4</v>
      </c>
    </row>
    <row r="614" spans="3:10" x14ac:dyDescent="0.2">
      <c r="C614" s="297">
        <v>44829.708333333328</v>
      </c>
      <c r="D614" s="310">
        <v>990</v>
      </c>
      <c r="E614" s="310">
        <v>0</v>
      </c>
      <c r="F614" s="310">
        <v>14.6</v>
      </c>
      <c r="G614" s="310">
        <v>75.599999999999994</v>
      </c>
      <c r="H614" s="298">
        <v>3.2</v>
      </c>
      <c r="I614" s="298">
        <v>167.2</v>
      </c>
      <c r="J614" s="298">
        <v>42.2</v>
      </c>
    </row>
    <row r="615" spans="3:10" x14ac:dyDescent="0.2">
      <c r="C615" s="297">
        <v>44829.75</v>
      </c>
      <c r="D615" s="310">
        <v>990.4</v>
      </c>
      <c r="E615" s="310">
        <v>0</v>
      </c>
      <c r="F615" s="310">
        <v>14.2</v>
      </c>
      <c r="G615" s="310">
        <v>78.3</v>
      </c>
      <c r="H615" s="298">
        <v>2.6</v>
      </c>
      <c r="I615" s="298">
        <v>159.6</v>
      </c>
      <c r="J615" s="298">
        <v>0</v>
      </c>
    </row>
    <row r="616" spans="3:10" x14ac:dyDescent="0.2">
      <c r="C616" s="297">
        <v>44829.791666666672</v>
      </c>
      <c r="D616" s="310">
        <v>990.9</v>
      </c>
      <c r="E616" s="310">
        <v>0</v>
      </c>
      <c r="F616" s="310">
        <v>14</v>
      </c>
      <c r="G616" s="310">
        <v>79.7</v>
      </c>
      <c r="H616" s="298">
        <v>2.2000000000000002</v>
      </c>
      <c r="I616" s="298">
        <v>155.9</v>
      </c>
      <c r="J616" s="298">
        <v>0</v>
      </c>
    </row>
    <row r="617" spans="3:10" x14ac:dyDescent="0.2">
      <c r="C617" s="297">
        <v>44829.833333333328</v>
      </c>
      <c r="D617" s="310">
        <v>991</v>
      </c>
      <c r="E617" s="310">
        <v>0</v>
      </c>
      <c r="F617" s="310">
        <v>14</v>
      </c>
      <c r="G617" s="310">
        <v>80.900000000000006</v>
      </c>
      <c r="H617" s="299">
        <v>2</v>
      </c>
      <c r="I617" s="299">
        <v>157.5</v>
      </c>
      <c r="J617" s="298">
        <v>0</v>
      </c>
    </row>
    <row r="618" spans="3:10" x14ac:dyDescent="0.2">
      <c r="C618" s="297">
        <v>44829.875</v>
      </c>
      <c r="D618" s="310">
        <v>991.1</v>
      </c>
      <c r="E618" s="310">
        <v>0</v>
      </c>
      <c r="F618" s="310">
        <v>14</v>
      </c>
      <c r="G618" s="310">
        <v>80.599999999999994</v>
      </c>
      <c r="H618" s="299">
        <v>1.7</v>
      </c>
      <c r="I618" s="299">
        <v>161.80000000000001</v>
      </c>
      <c r="J618" s="298">
        <v>0</v>
      </c>
    </row>
    <row r="619" spans="3:10" x14ac:dyDescent="0.2">
      <c r="C619" s="297">
        <v>44829.916666666672</v>
      </c>
      <c r="D619" s="310">
        <v>990.7</v>
      </c>
      <c r="E619" s="310">
        <v>0</v>
      </c>
      <c r="F619" s="310">
        <v>13.9</v>
      </c>
      <c r="G619" s="310">
        <v>82.3</v>
      </c>
      <c r="H619" s="298">
        <v>1.3</v>
      </c>
      <c r="I619" s="300">
        <v>158.80000000000001</v>
      </c>
      <c r="J619" s="298">
        <v>0</v>
      </c>
    </row>
    <row r="620" spans="3:10" x14ac:dyDescent="0.2">
      <c r="C620" s="297">
        <v>44829.958333333328</v>
      </c>
      <c r="D620" s="310">
        <v>990.4</v>
      </c>
      <c r="E620" s="310">
        <v>0</v>
      </c>
      <c r="F620" s="310">
        <v>13.8</v>
      </c>
      <c r="G620" s="310">
        <v>83.2</v>
      </c>
      <c r="H620" s="307">
        <v>1.4</v>
      </c>
      <c r="I620" s="299">
        <v>159.6</v>
      </c>
      <c r="J620" s="302">
        <v>0</v>
      </c>
    </row>
    <row r="621" spans="3:10" x14ac:dyDescent="0.2">
      <c r="C621" s="297">
        <v>44830</v>
      </c>
      <c r="D621" s="310">
        <v>990</v>
      </c>
      <c r="E621" s="310">
        <v>0</v>
      </c>
      <c r="F621" s="310">
        <v>13.8</v>
      </c>
      <c r="G621" s="310">
        <v>83.3</v>
      </c>
      <c r="H621" s="299">
        <v>0.5</v>
      </c>
      <c r="I621" s="308">
        <v>161.6</v>
      </c>
      <c r="J621" s="298">
        <v>0</v>
      </c>
    </row>
    <row r="622" spans="3:10" x14ac:dyDescent="0.2">
      <c r="C622" s="297">
        <v>44830.041666666672</v>
      </c>
      <c r="D622" s="310">
        <v>989.7</v>
      </c>
      <c r="E622" s="310">
        <v>0</v>
      </c>
      <c r="F622" s="310">
        <v>13.8</v>
      </c>
      <c r="G622" s="310">
        <v>80.7</v>
      </c>
      <c r="H622" s="299">
        <v>0.5</v>
      </c>
      <c r="I622" s="299">
        <v>167.3</v>
      </c>
      <c r="J622" s="298">
        <v>0</v>
      </c>
    </row>
    <row r="623" spans="3:10" x14ac:dyDescent="0.2">
      <c r="C623" s="297">
        <v>44830.083333333328</v>
      </c>
      <c r="D623" s="310">
        <v>989.3</v>
      </c>
      <c r="E623" s="310">
        <v>0</v>
      </c>
      <c r="F623" s="310">
        <v>13.7</v>
      </c>
      <c r="G623" s="310">
        <v>80.599999999999994</v>
      </c>
      <c r="H623" s="299">
        <v>0.2</v>
      </c>
      <c r="I623" s="299">
        <v>167.7</v>
      </c>
      <c r="J623" s="298">
        <v>0</v>
      </c>
    </row>
    <row r="624" spans="3:10" x14ac:dyDescent="0.2">
      <c r="C624" s="297">
        <v>44830.125</v>
      </c>
      <c r="D624" s="310">
        <v>989.2</v>
      </c>
      <c r="E624" s="310">
        <v>0</v>
      </c>
      <c r="F624" s="310">
        <v>13.6</v>
      </c>
      <c r="G624" s="310">
        <v>80.7</v>
      </c>
      <c r="H624" s="299">
        <v>0.2</v>
      </c>
      <c r="I624" s="299">
        <v>162</v>
      </c>
      <c r="J624" s="298">
        <v>0</v>
      </c>
    </row>
    <row r="625" spans="3:10" x14ac:dyDescent="0.2">
      <c r="C625" s="297">
        <v>44830.166666666672</v>
      </c>
      <c r="D625" s="310">
        <v>989.4</v>
      </c>
      <c r="E625" s="310">
        <v>0</v>
      </c>
      <c r="F625" s="310">
        <v>13.4</v>
      </c>
      <c r="G625" s="310">
        <v>81.400000000000006</v>
      </c>
      <c r="H625" s="299">
        <v>0.5</v>
      </c>
      <c r="I625" s="299">
        <v>165.7</v>
      </c>
      <c r="J625" s="298">
        <v>0</v>
      </c>
    </row>
    <row r="626" spans="3:10" x14ac:dyDescent="0.2">
      <c r="C626" s="297">
        <v>44830.208333333328</v>
      </c>
      <c r="D626" s="310">
        <v>989.9</v>
      </c>
      <c r="E626" s="310">
        <v>0</v>
      </c>
      <c r="F626" s="310">
        <v>13.3</v>
      </c>
      <c r="G626" s="310">
        <v>82</v>
      </c>
      <c r="H626" s="298">
        <v>0.6</v>
      </c>
      <c r="I626" s="298">
        <v>164.8</v>
      </c>
      <c r="J626" s="298">
        <v>1.3</v>
      </c>
    </row>
    <row r="627" spans="3:10" x14ac:dyDescent="0.2">
      <c r="C627" s="297">
        <v>44830.25</v>
      </c>
      <c r="D627" s="310">
        <v>990.5</v>
      </c>
      <c r="E627" s="310">
        <v>0</v>
      </c>
      <c r="F627" s="310">
        <v>13.2</v>
      </c>
      <c r="G627" s="310">
        <v>82.4</v>
      </c>
      <c r="H627" s="300">
        <v>0.5</v>
      </c>
      <c r="I627" s="300">
        <v>161.19999999999999</v>
      </c>
      <c r="J627" s="298">
        <v>26.6</v>
      </c>
    </row>
    <row r="628" spans="3:10" x14ac:dyDescent="0.2">
      <c r="C628" s="297">
        <v>44830.291666666672</v>
      </c>
      <c r="D628" s="310">
        <v>991.3</v>
      </c>
      <c r="E628" s="310">
        <v>0</v>
      </c>
      <c r="F628" s="310">
        <v>13.5</v>
      </c>
      <c r="G628" s="311">
        <v>80.3</v>
      </c>
      <c r="H628" s="299">
        <v>0.3</v>
      </c>
      <c r="I628" s="299">
        <v>169.6</v>
      </c>
      <c r="J628" s="302">
        <v>82.8</v>
      </c>
    </row>
    <row r="629" spans="3:10" x14ac:dyDescent="0.2">
      <c r="C629" s="297">
        <v>44830.333333333328</v>
      </c>
      <c r="D629" s="310">
        <v>991.5</v>
      </c>
      <c r="E629" s="310">
        <v>0</v>
      </c>
      <c r="F629" s="310">
        <v>13.9</v>
      </c>
      <c r="G629" s="310">
        <v>78.400000000000006</v>
      </c>
      <c r="H629" s="303">
        <v>0.4</v>
      </c>
      <c r="I629" s="303">
        <v>163.69999999999999</v>
      </c>
      <c r="J629" s="298">
        <v>193.6</v>
      </c>
    </row>
    <row r="630" spans="3:10" x14ac:dyDescent="0.2">
      <c r="C630" s="297">
        <v>44830.375</v>
      </c>
      <c r="D630" s="310">
        <v>991.3</v>
      </c>
      <c r="E630" s="310">
        <v>0</v>
      </c>
      <c r="F630" s="310">
        <v>14.2</v>
      </c>
      <c r="G630" s="310">
        <v>78.2</v>
      </c>
      <c r="H630" s="298">
        <v>0.5</v>
      </c>
      <c r="I630" s="298">
        <v>166.5</v>
      </c>
      <c r="J630" s="298">
        <v>285.39999999999998</v>
      </c>
    </row>
    <row r="631" spans="3:10" x14ac:dyDescent="0.2">
      <c r="C631" s="297">
        <v>44830.416666666672</v>
      </c>
      <c r="D631" s="310">
        <v>990.7</v>
      </c>
      <c r="E631" s="310">
        <v>0</v>
      </c>
      <c r="F631" s="310">
        <v>15.1</v>
      </c>
      <c r="G631" s="310">
        <v>75.900000000000006</v>
      </c>
      <c r="H631" s="298">
        <v>1.3</v>
      </c>
      <c r="I631" s="298">
        <v>183.6</v>
      </c>
      <c r="J631" s="298">
        <v>877.8</v>
      </c>
    </row>
    <row r="632" spans="3:10" x14ac:dyDescent="0.2">
      <c r="C632" s="297">
        <v>44830.458333333328</v>
      </c>
      <c r="D632" s="310">
        <v>989.4</v>
      </c>
      <c r="E632" s="310">
        <v>0</v>
      </c>
      <c r="F632" s="310">
        <v>15.6</v>
      </c>
      <c r="G632" s="310">
        <v>74.099999999999994</v>
      </c>
      <c r="H632" s="298">
        <v>1.6</v>
      </c>
      <c r="I632" s="298">
        <v>189.9</v>
      </c>
      <c r="J632" s="298">
        <v>912.7</v>
      </c>
    </row>
    <row r="633" spans="3:10" x14ac:dyDescent="0.2">
      <c r="C633" s="297">
        <v>44830.5</v>
      </c>
      <c r="D633" s="310">
        <v>989.1</v>
      </c>
      <c r="E633" s="310">
        <v>0</v>
      </c>
      <c r="F633" s="310">
        <v>15.6</v>
      </c>
      <c r="G633" s="310">
        <v>74.900000000000006</v>
      </c>
      <c r="H633" s="298">
        <v>1.6</v>
      </c>
      <c r="I633" s="298">
        <v>199.1</v>
      </c>
      <c r="J633" s="298">
        <v>629</v>
      </c>
    </row>
    <row r="634" spans="3:10" x14ac:dyDescent="0.2">
      <c r="C634" s="297">
        <v>44830.541666666672</v>
      </c>
      <c r="D634" s="310">
        <v>988.9</v>
      </c>
      <c r="E634" s="310">
        <v>0</v>
      </c>
      <c r="F634" s="310">
        <v>15.3</v>
      </c>
      <c r="G634" s="310">
        <v>75.7</v>
      </c>
      <c r="H634" s="298">
        <v>2</v>
      </c>
      <c r="I634" s="298">
        <v>190.3</v>
      </c>
      <c r="J634" s="298">
        <v>599.4</v>
      </c>
    </row>
    <row r="635" spans="3:10" x14ac:dyDescent="0.2">
      <c r="C635" s="297">
        <v>44830.583333333328</v>
      </c>
      <c r="D635" s="310">
        <v>988.8</v>
      </c>
      <c r="E635" s="310">
        <v>0</v>
      </c>
      <c r="F635" s="310">
        <v>15.1</v>
      </c>
      <c r="G635" s="310">
        <v>75.7</v>
      </c>
      <c r="H635" s="298">
        <v>2</v>
      </c>
      <c r="I635" s="298">
        <v>182.4</v>
      </c>
      <c r="J635" s="298">
        <v>418.8</v>
      </c>
    </row>
    <row r="636" spans="3:10" x14ac:dyDescent="0.2">
      <c r="C636" s="297">
        <v>44830.625</v>
      </c>
      <c r="D636" s="310">
        <v>988.9</v>
      </c>
      <c r="E636" s="310">
        <v>0</v>
      </c>
      <c r="F636" s="310">
        <v>15.1</v>
      </c>
      <c r="G636" s="310">
        <v>75.099999999999994</v>
      </c>
      <c r="H636" s="298">
        <v>0.9</v>
      </c>
      <c r="I636" s="298">
        <v>182.1</v>
      </c>
      <c r="J636" s="298">
        <v>231.5</v>
      </c>
    </row>
    <row r="637" spans="3:10" x14ac:dyDescent="0.2">
      <c r="C637" s="297">
        <v>44830.666666666672</v>
      </c>
      <c r="D637" s="310">
        <v>989.2</v>
      </c>
      <c r="E637" s="310">
        <v>0</v>
      </c>
      <c r="F637" s="310">
        <v>14.9</v>
      </c>
      <c r="G637" s="310">
        <v>75.2</v>
      </c>
      <c r="H637" s="298">
        <v>0.9</v>
      </c>
      <c r="I637" s="298">
        <v>187.6</v>
      </c>
      <c r="J637" s="298">
        <v>99.9</v>
      </c>
    </row>
    <row r="638" spans="3:10" x14ac:dyDescent="0.2">
      <c r="C638" s="297">
        <v>44830.708333333328</v>
      </c>
      <c r="D638" s="310">
        <v>989.6</v>
      </c>
      <c r="E638" s="310">
        <v>0</v>
      </c>
      <c r="F638" s="310">
        <v>14.7</v>
      </c>
      <c r="G638" s="310">
        <v>76.7</v>
      </c>
      <c r="H638" s="298">
        <v>0.8</v>
      </c>
      <c r="I638" s="298">
        <v>181.1</v>
      </c>
      <c r="J638" s="298">
        <v>18.8</v>
      </c>
    </row>
    <row r="639" spans="3:10" x14ac:dyDescent="0.2">
      <c r="C639" s="297">
        <v>44830.75</v>
      </c>
      <c r="D639" s="310">
        <v>990.4</v>
      </c>
      <c r="E639" s="310">
        <v>0</v>
      </c>
      <c r="F639" s="310">
        <v>14.5</v>
      </c>
      <c r="G639" s="310">
        <v>77.2</v>
      </c>
      <c r="H639" s="298">
        <v>0.6</v>
      </c>
      <c r="I639" s="298">
        <v>176.4</v>
      </c>
      <c r="J639" s="298">
        <v>0</v>
      </c>
    </row>
    <row r="640" spans="3:10" x14ac:dyDescent="0.2">
      <c r="C640" s="297">
        <v>44830.791666666672</v>
      </c>
      <c r="D640" s="310">
        <v>991.1</v>
      </c>
      <c r="E640" s="310">
        <v>0</v>
      </c>
      <c r="F640" s="310">
        <v>14.5</v>
      </c>
      <c r="G640" s="310">
        <v>78.2</v>
      </c>
      <c r="H640" s="298">
        <v>0.2</v>
      </c>
      <c r="I640" s="298">
        <v>167</v>
      </c>
      <c r="J640" s="298">
        <v>0</v>
      </c>
    </row>
    <row r="641" spans="3:10" x14ac:dyDescent="0.2">
      <c r="C641" s="297">
        <v>44830.833333333328</v>
      </c>
      <c r="D641" s="310">
        <v>991.6</v>
      </c>
      <c r="E641" s="310">
        <v>0</v>
      </c>
      <c r="F641" s="310">
        <v>14.4</v>
      </c>
      <c r="G641" s="310">
        <v>79.099999999999994</v>
      </c>
      <c r="H641" s="298">
        <v>0.4</v>
      </c>
      <c r="I641" s="298">
        <v>171.7</v>
      </c>
      <c r="J641" s="298">
        <v>0</v>
      </c>
    </row>
    <row r="642" spans="3:10" x14ac:dyDescent="0.2">
      <c r="C642" s="297">
        <v>44830.875</v>
      </c>
      <c r="D642" s="310">
        <v>991.9</v>
      </c>
      <c r="E642" s="310">
        <v>0</v>
      </c>
      <c r="F642" s="310">
        <v>14.4</v>
      </c>
      <c r="G642" s="310">
        <v>80</v>
      </c>
      <c r="H642" s="298">
        <v>0.5</v>
      </c>
      <c r="I642" s="298">
        <v>168.9</v>
      </c>
      <c r="J642" s="298">
        <v>0</v>
      </c>
    </row>
    <row r="643" spans="3:10" x14ac:dyDescent="0.2">
      <c r="C643" s="297">
        <v>44830.916666666672</v>
      </c>
      <c r="D643" s="310">
        <v>992</v>
      </c>
      <c r="E643" s="310">
        <v>0</v>
      </c>
      <c r="F643" s="310">
        <v>14.2</v>
      </c>
      <c r="G643" s="310">
        <v>80.7</v>
      </c>
      <c r="H643" s="298">
        <v>0.5</v>
      </c>
      <c r="I643" s="298">
        <v>173.4</v>
      </c>
      <c r="J643" s="298">
        <v>0</v>
      </c>
    </row>
    <row r="644" spans="3:10" x14ac:dyDescent="0.2">
      <c r="C644" s="297">
        <v>44830.958333333328</v>
      </c>
      <c r="D644" s="310">
        <v>992</v>
      </c>
      <c r="E644" s="310">
        <v>0</v>
      </c>
      <c r="F644" s="310">
        <v>14.1</v>
      </c>
      <c r="G644" s="310">
        <v>79.7</v>
      </c>
      <c r="H644" s="298">
        <v>0.7</v>
      </c>
      <c r="I644" s="298">
        <v>181.4</v>
      </c>
      <c r="J644" s="298">
        <v>0</v>
      </c>
    </row>
    <row r="645" spans="3:10" x14ac:dyDescent="0.2">
      <c r="C645" s="297">
        <v>44831</v>
      </c>
      <c r="D645" s="310">
        <v>991.7</v>
      </c>
      <c r="E645" s="310">
        <v>0</v>
      </c>
      <c r="F645" s="310">
        <v>14</v>
      </c>
      <c r="G645" s="310">
        <v>79.7</v>
      </c>
      <c r="H645" s="298">
        <v>0.3</v>
      </c>
      <c r="I645" s="298">
        <v>183.3</v>
      </c>
      <c r="J645" s="298">
        <v>0</v>
      </c>
    </row>
    <row r="646" spans="3:10" x14ac:dyDescent="0.2">
      <c r="C646" s="297">
        <v>44831.041666666672</v>
      </c>
      <c r="D646" s="310">
        <v>991.7</v>
      </c>
      <c r="E646" s="310">
        <v>0</v>
      </c>
      <c r="F646" s="310">
        <v>13.9</v>
      </c>
      <c r="G646" s="310">
        <v>79.900000000000006</v>
      </c>
      <c r="H646" s="300">
        <v>0.1</v>
      </c>
      <c r="I646" s="300">
        <v>165.6</v>
      </c>
      <c r="J646" s="298">
        <v>0</v>
      </c>
    </row>
    <row r="647" spans="3:10" x14ac:dyDescent="0.2">
      <c r="C647" s="297">
        <v>44831.083333333328</v>
      </c>
      <c r="D647" s="310">
        <v>990.9</v>
      </c>
      <c r="E647" s="310">
        <v>0</v>
      </c>
      <c r="F647" s="310">
        <v>13.8</v>
      </c>
      <c r="G647" s="311">
        <v>79.900000000000006</v>
      </c>
      <c r="H647" s="299">
        <v>0</v>
      </c>
      <c r="I647" s="299">
        <v>121.7</v>
      </c>
      <c r="J647" s="302">
        <v>0</v>
      </c>
    </row>
    <row r="648" spans="3:10" x14ac:dyDescent="0.2">
      <c r="C648" s="297">
        <v>44831.125</v>
      </c>
      <c r="D648" s="310">
        <v>990.6</v>
      </c>
      <c r="E648" s="310">
        <v>0</v>
      </c>
      <c r="F648" s="310">
        <v>13.8</v>
      </c>
      <c r="G648" s="310">
        <v>79.7</v>
      </c>
      <c r="H648" s="309">
        <v>0.1</v>
      </c>
      <c r="I648" s="299">
        <v>211.3</v>
      </c>
      <c r="J648" s="302">
        <v>0</v>
      </c>
    </row>
    <row r="649" spans="3:10" x14ac:dyDescent="0.2">
      <c r="C649" s="297">
        <v>44831.166666666672</v>
      </c>
      <c r="D649" s="310">
        <v>990.9</v>
      </c>
      <c r="E649" s="310">
        <v>0</v>
      </c>
      <c r="F649" s="310">
        <v>13.4</v>
      </c>
      <c r="G649" s="310">
        <v>80.900000000000006</v>
      </c>
      <c r="H649" s="301">
        <v>0.1</v>
      </c>
      <c r="I649" s="299">
        <v>249.5</v>
      </c>
      <c r="J649" s="302">
        <v>0</v>
      </c>
    </row>
    <row r="650" spans="3:10" x14ac:dyDescent="0.2">
      <c r="C650" s="297">
        <v>44831.208333333328</v>
      </c>
      <c r="D650" s="310">
        <v>991.6</v>
      </c>
      <c r="E650" s="310">
        <v>0</v>
      </c>
      <c r="F650" s="310">
        <v>13.5</v>
      </c>
      <c r="G650" s="310">
        <v>80.8</v>
      </c>
      <c r="H650" s="298">
        <v>0</v>
      </c>
      <c r="I650" s="303">
        <v>172.7</v>
      </c>
      <c r="J650" s="298">
        <v>3</v>
      </c>
    </row>
    <row r="651" spans="3:10" x14ac:dyDescent="0.2">
      <c r="C651" s="297">
        <v>44831.25</v>
      </c>
      <c r="D651" s="310">
        <v>992.2</v>
      </c>
      <c r="E651" s="310">
        <v>0</v>
      </c>
      <c r="F651" s="310">
        <v>13.8</v>
      </c>
      <c r="G651" s="310">
        <v>80.599999999999994</v>
      </c>
      <c r="H651" s="298">
        <v>0</v>
      </c>
      <c r="I651" s="298">
        <v>159.80000000000001</v>
      </c>
      <c r="J651" s="298">
        <v>39.5</v>
      </c>
    </row>
    <row r="652" spans="3:10" x14ac:dyDescent="0.2">
      <c r="C652" s="297">
        <v>44831.291666666672</v>
      </c>
      <c r="D652" s="310">
        <v>992.8</v>
      </c>
      <c r="E652" s="310">
        <v>0</v>
      </c>
      <c r="F652" s="310">
        <v>14.1</v>
      </c>
      <c r="G652" s="310">
        <v>78.400000000000006</v>
      </c>
      <c r="H652" s="298">
        <v>0</v>
      </c>
      <c r="I652" s="298">
        <v>149.1</v>
      </c>
      <c r="J652" s="298">
        <v>106.3</v>
      </c>
    </row>
    <row r="653" spans="3:10" x14ac:dyDescent="0.2">
      <c r="C653" s="297">
        <v>44831.333333333328</v>
      </c>
      <c r="D653" s="310">
        <v>993.1</v>
      </c>
      <c r="E653" s="310">
        <v>0</v>
      </c>
      <c r="F653" s="310">
        <v>14.6</v>
      </c>
      <c r="G653" s="310">
        <v>75.8</v>
      </c>
      <c r="H653" s="298">
        <v>0</v>
      </c>
      <c r="I653" s="298">
        <v>189.6</v>
      </c>
      <c r="J653" s="298">
        <v>192.8</v>
      </c>
    </row>
    <row r="654" spans="3:10" x14ac:dyDescent="0.2">
      <c r="C654" s="297">
        <v>44831.375</v>
      </c>
      <c r="D654" s="310">
        <v>993.1</v>
      </c>
      <c r="E654" s="310">
        <v>0</v>
      </c>
      <c r="F654" s="310">
        <v>14.9</v>
      </c>
      <c r="G654" s="310">
        <v>74.3</v>
      </c>
      <c r="H654" s="298">
        <v>0.2</v>
      </c>
      <c r="I654" s="298">
        <v>195</v>
      </c>
      <c r="J654" s="298">
        <v>287.10000000000002</v>
      </c>
    </row>
    <row r="655" spans="3:10" x14ac:dyDescent="0.2">
      <c r="C655" s="297">
        <v>44831.416666666672</v>
      </c>
      <c r="D655" s="310">
        <v>992.8</v>
      </c>
      <c r="E655" s="310">
        <v>0</v>
      </c>
      <c r="F655" s="310">
        <v>15.5</v>
      </c>
      <c r="G655" s="310">
        <v>72.099999999999994</v>
      </c>
      <c r="H655" s="298">
        <v>0.8</v>
      </c>
      <c r="I655" s="298">
        <v>190.9</v>
      </c>
      <c r="J655" s="298">
        <v>520.20000000000005</v>
      </c>
    </row>
    <row r="656" spans="3:10" x14ac:dyDescent="0.2">
      <c r="C656" s="297">
        <v>44831.458333333328</v>
      </c>
      <c r="D656" s="310">
        <v>992.3</v>
      </c>
      <c r="E656" s="310">
        <v>0</v>
      </c>
      <c r="F656" s="310">
        <v>15.7</v>
      </c>
      <c r="G656" s="310">
        <v>72.5</v>
      </c>
      <c r="H656" s="298">
        <v>2.6</v>
      </c>
      <c r="I656" s="298">
        <v>180</v>
      </c>
      <c r="J656" s="298">
        <v>708.1</v>
      </c>
    </row>
    <row r="657" spans="3:10" x14ac:dyDescent="0.2">
      <c r="C657" s="297">
        <v>44831.5</v>
      </c>
      <c r="D657" s="310">
        <v>991.2</v>
      </c>
      <c r="E657" s="310">
        <v>0</v>
      </c>
      <c r="F657" s="310">
        <v>15.9</v>
      </c>
      <c r="G657" s="310">
        <v>74.3</v>
      </c>
      <c r="H657" s="298">
        <v>3.2</v>
      </c>
      <c r="I657" s="298">
        <v>182.8</v>
      </c>
      <c r="J657" s="298">
        <v>712.8</v>
      </c>
    </row>
    <row r="658" spans="3:10" x14ac:dyDescent="0.2">
      <c r="C658" s="297">
        <v>44831.541666666672</v>
      </c>
      <c r="D658" s="310">
        <v>990.8</v>
      </c>
      <c r="E658" s="310">
        <v>0</v>
      </c>
      <c r="F658" s="310">
        <v>15.6</v>
      </c>
      <c r="G658" s="310">
        <v>75.400000000000006</v>
      </c>
      <c r="H658" s="298">
        <v>3</v>
      </c>
      <c r="I658" s="298">
        <v>179.8</v>
      </c>
      <c r="J658" s="298">
        <v>812.2</v>
      </c>
    </row>
    <row r="659" spans="3:10" x14ac:dyDescent="0.2">
      <c r="C659" s="297">
        <v>44831.583333333328</v>
      </c>
      <c r="D659" s="310">
        <v>990.3</v>
      </c>
      <c r="E659" s="310">
        <v>0</v>
      </c>
      <c r="F659" s="310">
        <v>15.6</v>
      </c>
      <c r="G659" s="310">
        <v>75.400000000000006</v>
      </c>
      <c r="H659" s="298">
        <v>2.9</v>
      </c>
      <c r="I659" s="298">
        <v>173.2</v>
      </c>
      <c r="J659" s="298">
        <v>688.2</v>
      </c>
    </row>
    <row r="660" spans="3:10" x14ac:dyDescent="0.2">
      <c r="C660" s="297">
        <v>44831.625</v>
      </c>
      <c r="D660" s="310">
        <v>990</v>
      </c>
      <c r="E660" s="310">
        <v>0</v>
      </c>
      <c r="F660" s="310">
        <v>15.4</v>
      </c>
      <c r="G660" s="310">
        <v>75.5</v>
      </c>
      <c r="H660" s="298">
        <v>2.4</v>
      </c>
      <c r="I660" s="298">
        <v>178.5</v>
      </c>
      <c r="J660" s="298">
        <v>502.8</v>
      </c>
    </row>
    <row r="661" spans="3:10" x14ac:dyDescent="0.2">
      <c r="C661" s="297">
        <v>44831.666666666672</v>
      </c>
      <c r="D661" s="310">
        <v>990.6</v>
      </c>
      <c r="E661" s="310">
        <v>0</v>
      </c>
      <c r="F661" s="310">
        <v>15.1</v>
      </c>
      <c r="G661" s="310">
        <v>75.900000000000006</v>
      </c>
      <c r="H661" s="298">
        <v>1.7</v>
      </c>
      <c r="I661" s="298">
        <v>182.6</v>
      </c>
      <c r="J661" s="298">
        <v>225.1</v>
      </c>
    </row>
    <row r="662" spans="3:10" x14ac:dyDescent="0.2">
      <c r="C662" s="297">
        <v>44831.708333333328</v>
      </c>
      <c r="D662" s="310">
        <v>991.6</v>
      </c>
      <c r="E662" s="310">
        <v>0</v>
      </c>
      <c r="F662" s="310">
        <v>14.6</v>
      </c>
      <c r="G662" s="310">
        <v>78.400000000000006</v>
      </c>
      <c r="H662" s="298">
        <v>1.3</v>
      </c>
      <c r="I662" s="298">
        <v>184</v>
      </c>
      <c r="J662" s="298">
        <v>22.3</v>
      </c>
    </row>
    <row r="663" spans="3:10" x14ac:dyDescent="0.2">
      <c r="C663" s="297">
        <v>44831.75</v>
      </c>
      <c r="D663" s="310">
        <v>992</v>
      </c>
      <c r="E663" s="310">
        <v>0</v>
      </c>
      <c r="F663" s="310">
        <v>14.4</v>
      </c>
      <c r="G663" s="310">
        <v>79.7</v>
      </c>
      <c r="H663" s="298">
        <v>1</v>
      </c>
      <c r="I663" s="298">
        <v>169.9</v>
      </c>
      <c r="J663" s="298">
        <v>0</v>
      </c>
    </row>
    <row r="664" spans="3:10" x14ac:dyDescent="0.2">
      <c r="C664" s="297">
        <v>44831.791666666672</v>
      </c>
      <c r="D664" s="310">
        <v>992.4</v>
      </c>
      <c r="E664" s="310">
        <v>0</v>
      </c>
      <c r="F664" s="310">
        <v>14.4</v>
      </c>
      <c r="G664" s="310">
        <v>79.900000000000006</v>
      </c>
      <c r="H664" s="298">
        <v>1.2</v>
      </c>
      <c r="I664" s="298">
        <v>164.5</v>
      </c>
      <c r="J664" s="298">
        <v>0</v>
      </c>
    </row>
    <row r="665" spans="3:10" x14ac:dyDescent="0.2">
      <c r="C665" s="297">
        <v>44831.833333333328</v>
      </c>
      <c r="D665" s="310">
        <v>992.8</v>
      </c>
      <c r="E665" s="310">
        <v>0</v>
      </c>
      <c r="F665" s="310">
        <v>14.3</v>
      </c>
      <c r="G665" s="310">
        <v>80.3</v>
      </c>
      <c r="H665" s="298">
        <v>1.3</v>
      </c>
      <c r="I665" s="298">
        <v>163.5</v>
      </c>
      <c r="J665" s="298">
        <v>0</v>
      </c>
    </row>
    <row r="666" spans="3:10" x14ac:dyDescent="0.2">
      <c r="C666" s="297">
        <v>44831.875</v>
      </c>
      <c r="D666" s="310">
        <v>993</v>
      </c>
      <c r="E666" s="310">
        <v>0</v>
      </c>
      <c r="F666" s="310">
        <v>14.2</v>
      </c>
      <c r="G666" s="310">
        <v>81.900000000000006</v>
      </c>
      <c r="H666" s="298">
        <v>1.2</v>
      </c>
      <c r="I666" s="298">
        <v>161.80000000000001</v>
      </c>
      <c r="J666" s="298">
        <v>0</v>
      </c>
    </row>
    <row r="667" spans="3:10" x14ac:dyDescent="0.2">
      <c r="C667" s="297">
        <v>44831.916666666672</v>
      </c>
      <c r="D667" s="310">
        <v>993.1</v>
      </c>
      <c r="E667" s="310">
        <v>0</v>
      </c>
      <c r="F667" s="310">
        <v>14.1</v>
      </c>
      <c r="G667" s="310">
        <v>81.8</v>
      </c>
      <c r="H667" s="300">
        <v>0.6</v>
      </c>
      <c r="I667" s="300">
        <v>161</v>
      </c>
      <c r="J667" s="298">
        <v>0</v>
      </c>
    </row>
    <row r="668" spans="3:10" x14ac:dyDescent="0.2">
      <c r="C668" s="297">
        <v>44831.958333333328</v>
      </c>
      <c r="D668" s="310">
        <v>993.1</v>
      </c>
      <c r="E668" s="310">
        <v>0</v>
      </c>
      <c r="F668" s="310">
        <v>14.1</v>
      </c>
      <c r="G668" s="311">
        <v>81.5</v>
      </c>
      <c r="H668" s="299">
        <v>0.4</v>
      </c>
      <c r="I668" s="299">
        <v>170.8</v>
      </c>
      <c r="J668" s="302">
        <v>0</v>
      </c>
    </row>
    <row r="669" spans="3:10" x14ac:dyDescent="0.2">
      <c r="C669" s="297">
        <v>44832</v>
      </c>
      <c r="D669" s="310">
        <v>992.8</v>
      </c>
      <c r="E669" s="310">
        <v>0</v>
      </c>
      <c r="F669" s="310">
        <v>13.9</v>
      </c>
      <c r="G669" s="311">
        <v>81.400000000000006</v>
      </c>
      <c r="H669" s="299">
        <v>0.8</v>
      </c>
      <c r="I669" s="299">
        <v>166.4</v>
      </c>
      <c r="J669" s="302">
        <v>0</v>
      </c>
    </row>
    <row r="670" spans="3:10" x14ac:dyDescent="0.2">
      <c r="C670" s="297">
        <v>44832.041666666672</v>
      </c>
      <c r="D670" s="310">
        <v>992.2</v>
      </c>
      <c r="E670" s="310">
        <v>0</v>
      </c>
      <c r="F670" s="310">
        <v>13.8</v>
      </c>
      <c r="G670" s="310">
        <v>80.8</v>
      </c>
      <c r="H670" s="309">
        <v>1.2</v>
      </c>
      <c r="I670" s="299">
        <v>173.3</v>
      </c>
      <c r="J670" s="302">
        <v>0</v>
      </c>
    </row>
    <row r="671" spans="3:10" x14ac:dyDescent="0.2">
      <c r="C671" s="297">
        <v>44832.083333333328</v>
      </c>
      <c r="D671" s="310">
        <v>992</v>
      </c>
      <c r="E671" s="310">
        <v>0</v>
      </c>
      <c r="F671" s="310">
        <v>13.7</v>
      </c>
      <c r="G671" s="310">
        <v>81.7</v>
      </c>
      <c r="H671" s="301">
        <v>1.3</v>
      </c>
      <c r="I671" s="299">
        <v>171.5</v>
      </c>
      <c r="J671" s="302">
        <v>0</v>
      </c>
    </row>
    <row r="672" spans="3:10" x14ac:dyDescent="0.2">
      <c r="C672" s="297">
        <v>44832.125</v>
      </c>
      <c r="D672" s="310">
        <v>992.1</v>
      </c>
      <c r="E672" s="310">
        <v>0</v>
      </c>
      <c r="F672" s="310">
        <v>13.6</v>
      </c>
      <c r="G672" s="310">
        <v>81.5</v>
      </c>
      <c r="H672" s="298">
        <v>1.5</v>
      </c>
      <c r="I672" s="314">
        <v>165.6</v>
      </c>
      <c r="J672" s="298">
        <v>0</v>
      </c>
    </row>
    <row r="673" spans="3:10" x14ac:dyDescent="0.2">
      <c r="C673" s="297">
        <v>44832.166666666672</v>
      </c>
      <c r="D673" s="310">
        <v>992.3</v>
      </c>
      <c r="E673" s="310">
        <v>0</v>
      </c>
      <c r="F673" s="310">
        <v>13.7</v>
      </c>
      <c r="G673" s="310">
        <v>80.599999999999994</v>
      </c>
      <c r="H673" s="301">
        <v>0.8</v>
      </c>
      <c r="I673" s="299">
        <v>167.4</v>
      </c>
      <c r="J673" s="302">
        <v>0</v>
      </c>
    </row>
    <row r="674" spans="3:10" x14ac:dyDescent="0.2">
      <c r="C674" s="297">
        <v>44832.208333333328</v>
      </c>
      <c r="D674" s="310">
        <v>992.3</v>
      </c>
      <c r="E674" s="310">
        <v>0</v>
      </c>
      <c r="F674" s="310">
        <v>13.7</v>
      </c>
      <c r="G674" s="310">
        <v>81.099999999999994</v>
      </c>
      <c r="H674" s="301">
        <v>0.5</v>
      </c>
      <c r="I674" s="299">
        <v>170.9</v>
      </c>
      <c r="J674" s="302">
        <v>3.5</v>
      </c>
    </row>
    <row r="675" spans="3:10" x14ac:dyDescent="0.2">
      <c r="C675" s="297">
        <v>44832.25</v>
      </c>
      <c r="D675" s="310">
        <v>992.5</v>
      </c>
      <c r="E675" s="310">
        <v>0</v>
      </c>
      <c r="F675" s="310">
        <v>13.8</v>
      </c>
      <c r="G675" s="310">
        <v>79.2</v>
      </c>
      <c r="H675" s="298">
        <v>0.4</v>
      </c>
      <c r="I675" s="303">
        <v>160.9</v>
      </c>
      <c r="J675" s="298">
        <v>40.799999999999997</v>
      </c>
    </row>
    <row r="676" spans="3:10" x14ac:dyDescent="0.2">
      <c r="C676" s="297">
        <v>44832.291666666672</v>
      </c>
      <c r="D676" s="310">
        <v>993.2</v>
      </c>
      <c r="E676" s="310">
        <v>0</v>
      </c>
      <c r="F676" s="310">
        <v>14.2</v>
      </c>
      <c r="G676" s="310">
        <v>76</v>
      </c>
      <c r="H676" s="300">
        <v>0.1</v>
      </c>
      <c r="I676" s="300">
        <v>173.3</v>
      </c>
      <c r="J676" s="298">
        <v>103.9</v>
      </c>
    </row>
    <row r="677" spans="3:10" x14ac:dyDescent="0.2">
      <c r="C677" s="297">
        <v>44832.333333333328</v>
      </c>
      <c r="D677" s="310">
        <v>993.1</v>
      </c>
      <c r="E677" s="310">
        <v>0</v>
      </c>
      <c r="F677" s="310">
        <v>14.3</v>
      </c>
      <c r="G677" s="311">
        <v>76.900000000000006</v>
      </c>
      <c r="H677" s="299">
        <v>0.4</v>
      </c>
      <c r="I677" s="299">
        <v>164.1</v>
      </c>
      <c r="J677" s="302">
        <v>185.5</v>
      </c>
    </row>
    <row r="678" spans="3:10" x14ac:dyDescent="0.2">
      <c r="C678" s="297">
        <v>44832.375</v>
      </c>
      <c r="D678" s="310">
        <v>992.6</v>
      </c>
      <c r="E678" s="310">
        <v>0</v>
      </c>
      <c r="F678" s="310">
        <v>14.9</v>
      </c>
      <c r="G678" s="310">
        <v>75.5</v>
      </c>
      <c r="H678" s="303">
        <v>0.6</v>
      </c>
      <c r="I678" s="303">
        <v>173.7</v>
      </c>
      <c r="J678" s="298">
        <v>466.1</v>
      </c>
    </row>
    <row r="679" spans="3:10" x14ac:dyDescent="0.2">
      <c r="C679" s="297">
        <v>44832.416666666672</v>
      </c>
      <c r="D679" s="310">
        <v>992</v>
      </c>
      <c r="E679" s="310">
        <v>0</v>
      </c>
      <c r="F679" s="310">
        <v>16</v>
      </c>
      <c r="G679" s="310">
        <v>71.5</v>
      </c>
      <c r="H679" s="298">
        <v>0.9</v>
      </c>
      <c r="I679" s="298">
        <v>183.1</v>
      </c>
      <c r="J679" s="298">
        <v>865.1</v>
      </c>
    </row>
    <row r="680" spans="3:10" x14ac:dyDescent="0.2">
      <c r="C680" s="297">
        <v>44832.458333333328</v>
      </c>
      <c r="D680" s="310">
        <v>991</v>
      </c>
      <c r="E680" s="310">
        <v>0</v>
      </c>
      <c r="F680" s="310">
        <v>16.399999999999999</v>
      </c>
      <c r="G680" s="310">
        <v>69.900000000000006</v>
      </c>
      <c r="H680" s="298">
        <v>2.7</v>
      </c>
      <c r="I680" s="298">
        <v>178.7</v>
      </c>
      <c r="J680" s="298">
        <v>1004.2</v>
      </c>
    </row>
    <row r="681" spans="3:10" x14ac:dyDescent="0.2">
      <c r="C681" s="297">
        <v>44832.5</v>
      </c>
      <c r="D681" s="310">
        <v>990.4</v>
      </c>
      <c r="E681" s="310">
        <v>0</v>
      </c>
      <c r="F681" s="310">
        <v>16.399999999999999</v>
      </c>
      <c r="G681" s="310">
        <v>70.2</v>
      </c>
      <c r="H681" s="298">
        <v>2.6</v>
      </c>
      <c r="I681" s="298">
        <v>193.5</v>
      </c>
      <c r="J681" s="298">
        <v>615.20000000000005</v>
      </c>
    </row>
    <row r="682" spans="3:10" x14ac:dyDescent="0.2">
      <c r="C682" s="297">
        <v>44832.541666666672</v>
      </c>
      <c r="D682" s="310">
        <v>989.8</v>
      </c>
      <c r="E682" s="310">
        <v>0</v>
      </c>
      <c r="F682" s="310">
        <v>16.399999999999999</v>
      </c>
      <c r="G682" s="310">
        <v>71.599999999999994</v>
      </c>
      <c r="H682" s="298">
        <v>2.8</v>
      </c>
      <c r="I682" s="298">
        <v>184.4</v>
      </c>
      <c r="J682" s="298">
        <v>703.3</v>
      </c>
    </row>
    <row r="683" spans="3:10" x14ac:dyDescent="0.2">
      <c r="C683" s="297">
        <v>44832.583333333328</v>
      </c>
      <c r="D683" s="310">
        <v>989.5</v>
      </c>
      <c r="E683" s="310">
        <v>0</v>
      </c>
      <c r="F683" s="310">
        <v>16.2</v>
      </c>
      <c r="G683" s="310">
        <v>72.2</v>
      </c>
      <c r="H683" s="298">
        <v>2.8</v>
      </c>
      <c r="I683" s="298">
        <v>184.8</v>
      </c>
      <c r="J683" s="298">
        <v>760.4</v>
      </c>
    </row>
    <row r="684" spans="3:10" x14ac:dyDescent="0.2">
      <c r="C684" s="297">
        <v>44832.625</v>
      </c>
      <c r="D684" s="310">
        <v>989.6</v>
      </c>
      <c r="E684" s="310">
        <v>0</v>
      </c>
      <c r="F684" s="310">
        <v>15.8</v>
      </c>
      <c r="G684" s="310">
        <v>73.400000000000006</v>
      </c>
      <c r="H684" s="298">
        <v>3.1</v>
      </c>
      <c r="I684" s="298">
        <v>176.8</v>
      </c>
      <c r="J684" s="298">
        <v>579.70000000000005</v>
      </c>
    </row>
    <row r="685" spans="3:10" x14ac:dyDescent="0.2">
      <c r="C685" s="297">
        <v>44832.666666666672</v>
      </c>
      <c r="D685" s="310">
        <v>990.3</v>
      </c>
      <c r="E685" s="310">
        <v>0</v>
      </c>
      <c r="F685" s="310">
        <v>15.3</v>
      </c>
      <c r="G685" s="310">
        <v>74.2</v>
      </c>
      <c r="H685" s="298">
        <v>3.2</v>
      </c>
      <c r="I685" s="298">
        <v>173.6</v>
      </c>
      <c r="J685" s="298">
        <v>209.5</v>
      </c>
    </row>
    <row r="686" spans="3:10" x14ac:dyDescent="0.2">
      <c r="C686" s="297">
        <v>44832.708333333328</v>
      </c>
      <c r="D686" s="310">
        <v>991.2</v>
      </c>
      <c r="E686" s="310">
        <v>0</v>
      </c>
      <c r="F686" s="310">
        <v>14.8</v>
      </c>
      <c r="G686" s="310">
        <v>77</v>
      </c>
      <c r="H686" s="298">
        <v>2.5</v>
      </c>
      <c r="I686" s="298">
        <v>175.9</v>
      </c>
      <c r="J686" s="298">
        <v>16.8</v>
      </c>
    </row>
    <row r="687" spans="3:10" x14ac:dyDescent="0.2">
      <c r="C687" s="297">
        <v>44832.75</v>
      </c>
      <c r="D687" s="310">
        <v>992</v>
      </c>
      <c r="E687" s="310">
        <v>0</v>
      </c>
      <c r="F687" s="310">
        <v>14.6</v>
      </c>
      <c r="G687" s="310">
        <v>78.400000000000006</v>
      </c>
      <c r="H687" s="298">
        <v>1.8</v>
      </c>
      <c r="I687" s="298">
        <v>170.1</v>
      </c>
      <c r="J687" s="298">
        <v>0</v>
      </c>
    </row>
    <row r="688" spans="3:10" x14ac:dyDescent="0.2">
      <c r="C688" s="297">
        <v>44832.791666666672</v>
      </c>
      <c r="D688" s="310">
        <v>992.7</v>
      </c>
      <c r="E688" s="310">
        <v>0</v>
      </c>
      <c r="F688" s="310">
        <v>14.5</v>
      </c>
      <c r="G688" s="310">
        <v>78.7</v>
      </c>
      <c r="H688" s="298">
        <v>2</v>
      </c>
      <c r="I688" s="298">
        <v>177</v>
      </c>
      <c r="J688" s="298">
        <v>0</v>
      </c>
    </row>
    <row r="689" spans="3:10" x14ac:dyDescent="0.2">
      <c r="C689" s="297">
        <v>44832.833333333328</v>
      </c>
      <c r="D689" s="310">
        <v>993.2</v>
      </c>
      <c r="E689" s="310">
        <v>0</v>
      </c>
      <c r="F689" s="310">
        <v>14.5</v>
      </c>
      <c r="G689" s="310">
        <v>77.5</v>
      </c>
      <c r="H689" s="298">
        <v>1.6</v>
      </c>
      <c r="I689" s="298">
        <v>173.4</v>
      </c>
      <c r="J689" s="298">
        <v>0</v>
      </c>
    </row>
    <row r="690" spans="3:10" x14ac:dyDescent="0.2">
      <c r="C690" s="297">
        <v>44832.875</v>
      </c>
      <c r="D690" s="310">
        <v>993.5</v>
      </c>
      <c r="E690" s="310">
        <v>0</v>
      </c>
      <c r="F690" s="310">
        <v>14.5</v>
      </c>
      <c r="G690" s="310">
        <v>77.2</v>
      </c>
      <c r="H690" s="298">
        <v>1.2</v>
      </c>
      <c r="I690" s="298">
        <v>169.1</v>
      </c>
      <c r="J690" s="298">
        <v>0</v>
      </c>
    </row>
    <row r="691" spans="3:10" x14ac:dyDescent="0.2">
      <c r="C691" s="297">
        <v>44832.916666666672</v>
      </c>
      <c r="D691" s="310">
        <v>993.5</v>
      </c>
      <c r="E691" s="310">
        <v>0</v>
      </c>
      <c r="F691" s="310">
        <v>14.4</v>
      </c>
      <c r="G691" s="310">
        <v>77.599999999999994</v>
      </c>
      <c r="H691" s="299">
        <v>0.7</v>
      </c>
      <c r="I691" s="299">
        <v>166.5</v>
      </c>
      <c r="J691" s="298">
        <v>0</v>
      </c>
    </row>
    <row r="692" spans="3:10" x14ac:dyDescent="0.2">
      <c r="C692" s="297">
        <v>44832.958333333328</v>
      </c>
      <c r="D692" s="310">
        <v>993.2</v>
      </c>
      <c r="E692" s="310">
        <v>0</v>
      </c>
      <c r="F692" s="310">
        <v>14.3</v>
      </c>
      <c r="G692" s="310">
        <v>78.400000000000006</v>
      </c>
      <c r="H692" s="298">
        <v>0.8</v>
      </c>
      <c r="I692" s="298">
        <v>175.3</v>
      </c>
      <c r="J692" s="298">
        <v>0</v>
      </c>
    </row>
    <row r="693" spans="3:10" x14ac:dyDescent="0.2">
      <c r="C693" s="297">
        <v>44833</v>
      </c>
      <c r="D693" s="310">
        <v>992.6</v>
      </c>
      <c r="E693" s="310">
        <v>0</v>
      </c>
      <c r="F693" s="310">
        <v>13.9</v>
      </c>
      <c r="G693" s="310">
        <v>82.4</v>
      </c>
      <c r="H693" s="298">
        <v>1</v>
      </c>
      <c r="I693" s="298">
        <v>171.4</v>
      </c>
      <c r="J693" s="298">
        <v>0</v>
      </c>
    </row>
    <row r="694" spans="3:10" x14ac:dyDescent="0.2">
      <c r="C694" s="297">
        <v>44833.041666666672</v>
      </c>
      <c r="D694" s="310">
        <v>992.2</v>
      </c>
      <c r="E694" s="310">
        <v>0</v>
      </c>
      <c r="F694" s="310">
        <v>13.5</v>
      </c>
      <c r="G694" s="310">
        <v>85.6</v>
      </c>
      <c r="H694" s="298">
        <v>0.9</v>
      </c>
      <c r="I694" s="298">
        <v>167.5</v>
      </c>
      <c r="J694" s="298">
        <v>0</v>
      </c>
    </row>
    <row r="695" spans="3:10" x14ac:dyDescent="0.2">
      <c r="C695" s="297">
        <v>44833.083333333328</v>
      </c>
      <c r="D695" s="310">
        <v>992</v>
      </c>
      <c r="E695" s="310">
        <v>0</v>
      </c>
      <c r="F695" s="310">
        <v>13.3</v>
      </c>
      <c r="G695" s="310">
        <v>87</v>
      </c>
      <c r="H695" s="298">
        <v>0.9</v>
      </c>
      <c r="I695" s="298">
        <v>164.3</v>
      </c>
      <c r="J695" s="298">
        <v>0</v>
      </c>
    </row>
    <row r="696" spans="3:10" x14ac:dyDescent="0.2">
      <c r="C696" s="297">
        <v>44833.125</v>
      </c>
      <c r="D696" s="310">
        <v>992</v>
      </c>
      <c r="E696" s="310">
        <v>0</v>
      </c>
      <c r="F696" s="310">
        <v>13.3</v>
      </c>
      <c r="G696" s="310">
        <v>87.2</v>
      </c>
      <c r="H696" s="300">
        <v>0.6</v>
      </c>
      <c r="I696" s="300">
        <v>162.30000000000001</v>
      </c>
      <c r="J696" s="298">
        <v>0</v>
      </c>
    </row>
    <row r="697" spans="3:10" x14ac:dyDescent="0.2">
      <c r="C697" s="297">
        <v>44833.166666666672</v>
      </c>
      <c r="D697" s="310">
        <v>992</v>
      </c>
      <c r="E697" s="310">
        <v>0</v>
      </c>
      <c r="F697" s="310">
        <v>13.2</v>
      </c>
      <c r="G697" s="311">
        <v>88.6</v>
      </c>
      <c r="H697" s="299">
        <v>0.6</v>
      </c>
      <c r="I697" s="299">
        <v>153.69999999999999</v>
      </c>
      <c r="J697" s="302">
        <v>0</v>
      </c>
    </row>
    <row r="698" spans="3:10" x14ac:dyDescent="0.2">
      <c r="C698" s="297">
        <v>44833.208333333328</v>
      </c>
      <c r="D698" s="310">
        <v>992.3</v>
      </c>
      <c r="E698" s="310">
        <v>0</v>
      </c>
      <c r="F698" s="310">
        <v>13.1</v>
      </c>
      <c r="G698" s="310">
        <v>88.8</v>
      </c>
      <c r="H698" s="309">
        <v>0.8</v>
      </c>
      <c r="I698" s="299">
        <v>152.4</v>
      </c>
      <c r="J698" s="302">
        <v>1.9</v>
      </c>
    </row>
    <row r="699" spans="3:10" x14ac:dyDescent="0.2">
      <c r="C699" s="297">
        <v>44833.25</v>
      </c>
      <c r="D699" s="310">
        <v>992.7</v>
      </c>
      <c r="E699" s="310">
        <v>0</v>
      </c>
      <c r="F699" s="310">
        <v>13.4</v>
      </c>
      <c r="G699" s="310">
        <v>86.6</v>
      </c>
      <c r="H699" s="304">
        <v>0.9</v>
      </c>
      <c r="I699" s="299">
        <v>161</v>
      </c>
      <c r="J699" s="302">
        <v>49.1</v>
      </c>
    </row>
    <row r="700" spans="3:10" x14ac:dyDescent="0.2">
      <c r="C700" s="297">
        <v>44833.291666666672</v>
      </c>
      <c r="D700" s="310">
        <v>993.2</v>
      </c>
      <c r="E700" s="310">
        <v>0</v>
      </c>
      <c r="F700" s="310">
        <v>14</v>
      </c>
      <c r="G700" s="311">
        <v>82.9</v>
      </c>
      <c r="H700" s="299">
        <v>1.2</v>
      </c>
      <c r="I700" s="299">
        <v>167.4</v>
      </c>
      <c r="J700" s="302">
        <v>149</v>
      </c>
    </row>
    <row r="701" spans="3:10" x14ac:dyDescent="0.2">
      <c r="C701" s="297">
        <v>44833.333333333328</v>
      </c>
      <c r="D701" s="310">
        <v>993.2</v>
      </c>
      <c r="E701" s="310">
        <v>0</v>
      </c>
      <c r="F701" s="310">
        <v>14.8</v>
      </c>
      <c r="G701" s="310">
        <v>79.2</v>
      </c>
      <c r="H701" s="303">
        <v>1.2</v>
      </c>
      <c r="I701" s="303">
        <v>175</v>
      </c>
      <c r="J701" s="298">
        <v>407.4</v>
      </c>
    </row>
    <row r="702" spans="3:10" x14ac:dyDescent="0.2">
      <c r="C702" s="297">
        <v>44833.375</v>
      </c>
      <c r="D702" s="310">
        <v>993</v>
      </c>
      <c r="E702" s="310">
        <v>0</v>
      </c>
      <c r="F702" s="310">
        <v>15.5</v>
      </c>
      <c r="G702" s="310">
        <v>75.3</v>
      </c>
      <c r="H702" s="298">
        <v>1.9</v>
      </c>
      <c r="I702" s="298">
        <v>185</v>
      </c>
      <c r="J702" s="298">
        <v>704.8</v>
      </c>
    </row>
    <row r="703" spans="3:10" x14ac:dyDescent="0.2">
      <c r="C703" s="297">
        <v>44833.416666666672</v>
      </c>
      <c r="D703" s="310">
        <v>992.2</v>
      </c>
      <c r="E703" s="310">
        <v>0</v>
      </c>
      <c r="F703" s="310">
        <v>15.9</v>
      </c>
      <c r="G703" s="310">
        <v>73.099999999999994</v>
      </c>
      <c r="H703" s="298">
        <v>1.9</v>
      </c>
      <c r="I703" s="298">
        <v>181</v>
      </c>
      <c r="J703" s="298">
        <v>895.7</v>
      </c>
    </row>
    <row r="704" spans="3:10" x14ac:dyDescent="0.2">
      <c r="C704" s="297">
        <v>44833.458333333328</v>
      </c>
      <c r="D704" s="310">
        <v>991.2</v>
      </c>
      <c r="E704" s="310">
        <v>0</v>
      </c>
      <c r="F704" s="310">
        <v>16.3</v>
      </c>
      <c r="G704" s="310">
        <v>70.400000000000006</v>
      </c>
      <c r="H704" s="298">
        <v>2.2999999999999998</v>
      </c>
      <c r="I704" s="298">
        <v>182.7</v>
      </c>
      <c r="J704" s="298">
        <v>989.5</v>
      </c>
    </row>
    <row r="705" spans="3:10" x14ac:dyDescent="0.2">
      <c r="C705" s="297">
        <v>44833.5</v>
      </c>
      <c r="D705" s="310">
        <v>990.7</v>
      </c>
      <c r="E705" s="310">
        <v>0</v>
      </c>
      <c r="F705" s="310">
        <v>16.399999999999999</v>
      </c>
      <c r="G705" s="310">
        <v>69.599999999999994</v>
      </c>
      <c r="H705" s="298">
        <v>2</v>
      </c>
      <c r="I705" s="298">
        <v>195.6</v>
      </c>
      <c r="J705" s="298">
        <v>617.4</v>
      </c>
    </row>
    <row r="706" spans="3:10" x14ac:dyDescent="0.2">
      <c r="C706" s="297">
        <v>44833.541666666672</v>
      </c>
      <c r="D706" s="310">
        <v>990.1</v>
      </c>
      <c r="E706" s="310">
        <v>0</v>
      </c>
      <c r="F706" s="310">
        <v>16.399999999999999</v>
      </c>
      <c r="G706" s="310">
        <v>69.400000000000006</v>
      </c>
      <c r="H706" s="298">
        <v>2.2000000000000002</v>
      </c>
      <c r="I706" s="298">
        <v>192.4</v>
      </c>
      <c r="J706" s="298">
        <v>740.9</v>
      </c>
    </row>
    <row r="707" spans="3:10" x14ac:dyDescent="0.2">
      <c r="C707" s="297">
        <v>44833.583333333328</v>
      </c>
      <c r="D707" s="310">
        <v>989.9</v>
      </c>
      <c r="E707" s="310">
        <v>0</v>
      </c>
      <c r="F707" s="310">
        <v>16.2</v>
      </c>
      <c r="G707" s="310">
        <v>67.599999999999994</v>
      </c>
      <c r="H707" s="298">
        <v>2.5</v>
      </c>
      <c r="I707" s="298">
        <v>182.8</v>
      </c>
      <c r="J707" s="298">
        <v>749.1</v>
      </c>
    </row>
    <row r="708" spans="3:10" x14ac:dyDescent="0.2">
      <c r="C708" s="297">
        <v>44833.625</v>
      </c>
      <c r="D708" s="310">
        <v>990.1</v>
      </c>
      <c r="E708" s="310">
        <v>0</v>
      </c>
      <c r="F708" s="310">
        <v>15.9</v>
      </c>
      <c r="G708" s="310">
        <v>70.8</v>
      </c>
      <c r="H708" s="298">
        <v>2.7</v>
      </c>
      <c r="I708" s="298">
        <v>174.2</v>
      </c>
      <c r="J708" s="298">
        <v>557.79999999999995</v>
      </c>
    </row>
    <row r="709" spans="3:10" x14ac:dyDescent="0.2">
      <c r="C709" s="297">
        <v>44833.666666666672</v>
      </c>
      <c r="D709" s="310">
        <v>990.6</v>
      </c>
      <c r="E709" s="310">
        <v>0</v>
      </c>
      <c r="F709" s="310">
        <v>15.4</v>
      </c>
      <c r="G709" s="310">
        <v>74.5</v>
      </c>
      <c r="H709" s="298">
        <v>2.9</v>
      </c>
      <c r="I709" s="298">
        <v>171.4</v>
      </c>
      <c r="J709" s="298">
        <v>287.3</v>
      </c>
    </row>
    <row r="710" spans="3:10" x14ac:dyDescent="0.2">
      <c r="C710" s="297">
        <v>44833.708333333328</v>
      </c>
      <c r="D710" s="310">
        <v>991.3</v>
      </c>
      <c r="E710" s="310">
        <v>0</v>
      </c>
      <c r="F710" s="310">
        <v>14.7</v>
      </c>
      <c r="G710" s="310">
        <v>76.599999999999994</v>
      </c>
      <c r="H710" s="298">
        <v>2.6</v>
      </c>
      <c r="I710" s="298">
        <v>175.2</v>
      </c>
      <c r="J710" s="298">
        <v>49.5</v>
      </c>
    </row>
    <row r="711" spans="3:10" x14ac:dyDescent="0.2">
      <c r="C711" s="297">
        <v>44833.75</v>
      </c>
      <c r="D711" s="310">
        <v>991.6</v>
      </c>
      <c r="E711" s="310">
        <v>0</v>
      </c>
      <c r="F711" s="310">
        <v>14.5</v>
      </c>
      <c r="G711" s="310">
        <v>78.3</v>
      </c>
      <c r="H711" s="298">
        <v>2.1</v>
      </c>
      <c r="I711" s="298">
        <v>169.3</v>
      </c>
      <c r="J711" s="298">
        <v>0</v>
      </c>
    </row>
    <row r="712" spans="3:10" x14ac:dyDescent="0.2">
      <c r="C712" s="297">
        <v>44833.791666666672</v>
      </c>
      <c r="D712" s="310">
        <v>991.9</v>
      </c>
      <c r="E712" s="310">
        <v>0</v>
      </c>
      <c r="F712" s="310">
        <v>14.5</v>
      </c>
      <c r="G712" s="310">
        <v>78.900000000000006</v>
      </c>
      <c r="H712" s="298">
        <v>1.7</v>
      </c>
      <c r="I712" s="298">
        <v>171.2</v>
      </c>
      <c r="J712" s="298">
        <v>0</v>
      </c>
    </row>
    <row r="713" spans="3:10" x14ac:dyDescent="0.2">
      <c r="C713" s="297">
        <v>44833.833333333328</v>
      </c>
      <c r="D713" s="310">
        <v>992.5</v>
      </c>
      <c r="E713" s="310">
        <v>0</v>
      </c>
      <c r="F713" s="310">
        <v>14.5</v>
      </c>
      <c r="G713" s="310">
        <v>79.099999999999994</v>
      </c>
      <c r="H713" s="298">
        <v>1.5</v>
      </c>
      <c r="I713" s="298">
        <v>169.6</v>
      </c>
      <c r="J713" s="298">
        <v>0</v>
      </c>
    </row>
    <row r="714" spans="3:10" x14ac:dyDescent="0.2">
      <c r="C714" s="297">
        <v>44833.875</v>
      </c>
      <c r="D714" s="310">
        <v>992.7</v>
      </c>
      <c r="E714" s="310">
        <v>0</v>
      </c>
      <c r="F714" s="310">
        <v>14.5</v>
      </c>
      <c r="G714" s="310">
        <v>79.5</v>
      </c>
      <c r="H714" s="298">
        <v>1.5</v>
      </c>
      <c r="I714" s="298">
        <v>164.7</v>
      </c>
      <c r="J714" s="298">
        <v>0</v>
      </c>
    </row>
    <row r="715" spans="3:10" x14ac:dyDescent="0.2">
      <c r="C715" s="297">
        <v>44833.916666666672</v>
      </c>
      <c r="D715" s="310">
        <v>992.6</v>
      </c>
      <c r="E715" s="310">
        <v>0</v>
      </c>
      <c r="F715" s="310">
        <v>14.3</v>
      </c>
      <c r="G715" s="310">
        <v>80.8</v>
      </c>
      <c r="H715" s="298">
        <v>1.5</v>
      </c>
      <c r="I715" s="298">
        <v>158.30000000000001</v>
      </c>
      <c r="J715" s="298">
        <v>0</v>
      </c>
    </row>
    <row r="716" spans="3:10" x14ac:dyDescent="0.2">
      <c r="C716" s="297">
        <v>44833.958333333328</v>
      </c>
      <c r="D716" s="310">
        <v>992</v>
      </c>
      <c r="E716" s="310">
        <v>0</v>
      </c>
      <c r="F716" s="310">
        <v>14.2</v>
      </c>
      <c r="G716" s="310">
        <v>81.2</v>
      </c>
      <c r="H716" s="298">
        <v>1.4</v>
      </c>
      <c r="I716" s="298">
        <v>155.5</v>
      </c>
      <c r="J716" s="298">
        <v>0</v>
      </c>
    </row>
    <row r="717" spans="3:10" x14ac:dyDescent="0.2">
      <c r="C717" s="297">
        <v>44834</v>
      </c>
      <c r="D717" s="310">
        <v>991.5</v>
      </c>
      <c r="E717" s="310">
        <v>0</v>
      </c>
      <c r="F717" s="310">
        <v>14.1</v>
      </c>
      <c r="G717" s="310">
        <v>81.400000000000006</v>
      </c>
      <c r="H717" s="298">
        <v>1.1000000000000001</v>
      </c>
      <c r="I717" s="298">
        <v>156.4</v>
      </c>
      <c r="J717" s="298">
        <v>0</v>
      </c>
    </row>
    <row r="718" spans="3:10" x14ac:dyDescent="0.2">
      <c r="C718" s="297">
        <v>44834.041666666672</v>
      </c>
      <c r="D718" s="310">
        <v>991.1</v>
      </c>
      <c r="E718" s="310">
        <v>0</v>
      </c>
      <c r="F718" s="310">
        <v>14</v>
      </c>
      <c r="G718" s="310">
        <v>82.8</v>
      </c>
      <c r="H718" s="298">
        <v>1.2</v>
      </c>
      <c r="I718" s="298">
        <v>150.19999999999999</v>
      </c>
      <c r="J718" s="298">
        <v>0</v>
      </c>
    </row>
    <row r="719" spans="3:10" x14ac:dyDescent="0.2">
      <c r="C719" s="297">
        <v>44834.083333333328</v>
      </c>
      <c r="D719" s="310">
        <v>990.5</v>
      </c>
      <c r="E719" s="310">
        <v>0</v>
      </c>
      <c r="F719" s="310">
        <v>13.9</v>
      </c>
      <c r="G719" s="310">
        <v>84.7</v>
      </c>
      <c r="H719" s="298">
        <v>1.1000000000000001</v>
      </c>
      <c r="I719" s="298">
        <v>158.6</v>
      </c>
      <c r="J719" s="298">
        <v>0</v>
      </c>
    </row>
    <row r="720" spans="3:10" x14ac:dyDescent="0.2">
      <c r="C720" s="297">
        <v>44834.125</v>
      </c>
      <c r="D720" s="310">
        <v>990.3</v>
      </c>
      <c r="E720" s="310">
        <v>0</v>
      </c>
      <c r="F720" s="310">
        <v>13.8</v>
      </c>
      <c r="G720" s="310">
        <v>85.6</v>
      </c>
      <c r="H720" s="298">
        <v>1</v>
      </c>
      <c r="I720" s="298">
        <v>157</v>
      </c>
      <c r="J720" s="298">
        <v>0</v>
      </c>
    </row>
    <row r="721" spans="3:10" x14ac:dyDescent="0.2">
      <c r="C721" s="297">
        <v>44834.166666666672</v>
      </c>
      <c r="D721" s="310">
        <v>990.5</v>
      </c>
      <c r="E721" s="310">
        <v>0</v>
      </c>
      <c r="F721" s="310">
        <v>13.8</v>
      </c>
      <c r="G721" s="310">
        <v>84.2</v>
      </c>
      <c r="H721" s="298">
        <v>0.8</v>
      </c>
      <c r="I721" s="298">
        <v>152.5</v>
      </c>
      <c r="J721" s="298">
        <v>0</v>
      </c>
    </row>
    <row r="722" spans="3:10" x14ac:dyDescent="0.2">
      <c r="C722" s="297">
        <v>44834.208333333328</v>
      </c>
      <c r="D722" s="310">
        <v>990.4</v>
      </c>
      <c r="E722" s="310">
        <v>0</v>
      </c>
      <c r="F722" s="310">
        <v>13.8</v>
      </c>
      <c r="G722" s="310">
        <v>82.8</v>
      </c>
      <c r="H722" s="298">
        <v>0.9</v>
      </c>
      <c r="I722" s="298">
        <v>150.9</v>
      </c>
      <c r="J722" s="298">
        <v>3.5</v>
      </c>
    </row>
    <row r="723" spans="3:10" x14ac:dyDescent="0.2">
      <c r="C723" s="297">
        <v>44834.25</v>
      </c>
      <c r="D723" s="310">
        <v>990.7</v>
      </c>
      <c r="E723" s="310">
        <v>0</v>
      </c>
      <c r="F723" s="310">
        <v>13.9</v>
      </c>
      <c r="G723" s="310">
        <v>83.4</v>
      </c>
      <c r="H723" s="298">
        <v>0.9</v>
      </c>
      <c r="I723" s="298">
        <v>150.69999999999999</v>
      </c>
      <c r="J723" s="298">
        <v>58.5</v>
      </c>
    </row>
    <row r="724" spans="3:10" x14ac:dyDescent="0.2">
      <c r="C724" s="297">
        <v>44834.291666666672</v>
      </c>
      <c r="D724" s="310">
        <v>991</v>
      </c>
      <c r="E724" s="310">
        <v>0</v>
      </c>
      <c r="F724" s="310">
        <v>14.5</v>
      </c>
      <c r="G724" s="310">
        <v>81.3</v>
      </c>
      <c r="H724" s="298">
        <v>1.4</v>
      </c>
      <c r="I724" s="298">
        <v>161.6</v>
      </c>
      <c r="J724" s="298">
        <v>256.10000000000002</v>
      </c>
    </row>
    <row r="725" spans="3:10" x14ac:dyDescent="0.2">
      <c r="C725" s="297">
        <v>44834.333333333328</v>
      </c>
      <c r="D725" s="310">
        <v>990.9</v>
      </c>
      <c r="E725" s="310">
        <v>0</v>
      </c>
      <c r="F725" s="310">
        <v>15.2</v>
      </c>
      <c r="G725" s="310">
        <v>77.599999999999994</v>
      </c>
      <c r="H725" s="298">
        <v>1.7</v>
      </c>
      <c r="I725" s="298">
        <v>178.6</v>
      </c>
      <c r="J725" s="298">
        <v>634.1</v>
      </c>
    </row>
    <row r="726" spans="3:10" x14ac:dyDescent="0.2">
      <c r="C726" s="297">
        <v>44834.375</v>
      </c>
      <c r="D726" s="310">
        <v>989.9</v>
      </c>
      <c r="E726" s="310">
        <v>0</v>
      </c>
      <c r="F726" s="310">
        <v>15.8</v>
      </c>
      <c r="G726" s="310">
        <v>73.8</v>
      </c>
      <c r="H726" s="298">
        <v>2.7</v>
      </c>
      <c r="I726" s="298">
        <v>180.9</v>
      </c>
      <c r="J726" s="298">
        <v>836.3</v>
      </c>
    </row>
    <row r="727" spans="3:10" x14ac:dyDescent="0.2">
      <c r="C727" s="297">
        <v>44834.416666666672</v>
      </c>
      <c r="D727" s="310">
        <v>989.4</v>
      </c>
      <c r="E727" s="310">
        <v>0</v>
      </c>
      <c r="F727" s="310">
        <v>16</v>
      </c>
      <c r="G727" s="310">
        <v>72.5</v>
      </c>
      <c r="H727" s="298">
        <v>3.7</v>
      </c>
      <c r="I727" s="298">
        <v>183.7</v>
      </c>
      <c r="J727" s="298">
        <v>963.5</v>
      </c>
    </row>
    <row r="728" spans="3:10" x14ac:dyDescent="0.2">
      <c r="C728" s="297">
        <v>44834.458333333328</v>
      </c>
      <c r="D728" s="310">
        <v>988.8</v>
      </c>
      <c r="E728" s="310">
        <v>0</v>
      </c>
      <c r="F728" s="310">
        <v>16.2</v>
      </c>
      <c r="G728" s="310">
        <v>72.900000000000006</v>
      </c>
      <c r="H728" s="298">
        <v>3.6</v>
      </c>
      <c r="I728" s="298">
        <v>184.4</v>
      </c>
      <c r="J728" s="298">
        <v>1003.5</v>
      </c>
    </row>
    <row r="729" spans="3:10" x14ac:dyDescent="0.2">
      <c r="C729" s="297">
        <v>44834.5</v>
      </c>
      <c r="D729" s="310">
        <v>988</v>
      </c>
      <c r="E729" s="310">
        <v>0</v>
      </c>
      <c r="F729" s="310">
        <v>16.3</v>
      </c>
      <c r="G729" s="310">
        <v>72.599999999999994</v>
      </c>
      <c r="H729" s="298">
        <v>3.4</v>
      </c>
      <c r="I729" s="298">
        <v>186.7</v>
      </c>
      <c r="J729" s="298">
        <v>538.79999999999995</v>
      </c>
    </row>
    <row r="730" spans="3:10" x14ac:dyDescent="0.2">
      <c r="C730" s="297">
        <v>44834.541666666672</v>
      </c>
      <c r="D730" s="310">
        <v>987.7</v>
      </c>
      <c r="E730" s="310">
        <v>0</v>
      </c>
      <c r="F730" s="310">
        <v>16.2</v>
      </c>
      <c r="G730" s="310">
        <v>73.099999999999994</v>
      </c>
      <c r="H730" s="298">
        <v>3.2</v>
      </c>
      <c r="I730" s="298">
        <v>188.9</v>
      </c>
      <c r="J730" s="298">
        <v>668.2</v>
      </c>
    </row>
    <row r="731" spans="3:10" x14ac:dyDescent="0.2">
      <c r="C731" s="297">
        <v>44834.583333333328</v>
      </c>
      <c r="D731" s="310">
        <v>987.8</v>
      </c>
      <c r="E731" s="310">
        <v>0</v>
      </c>
      <c r="F731" s="310">
        <v>16.100000000000001</v>
      </c>
      <c r="G731" s="310">
        <v>73.400000000000006</v>
      </c>
      <c r="H731" s="298">
        <v>2.6</v>
      </c>
      <c r="I731" s="298">
        <v>186.4</v>
      </c>
      <c r="J731" s="298">
        <v>724.6</v>
      </c>
    </row>
    <row r="732" spans="3:10" x14ac:dyDescent="0.2">
      <c r="C732" s="297">
        <v>44834.625</v>
      </c>
      <c r="D732" s="310">
        <v>987.9</v>
      </c>
      <c r="E732" s="310">
        <v>0</v>
      </c>
      <c r="F732" s="310">
        <v>15.8</v>
      </c>
      <c r="G732" s="310">
        <v>74.5</v>
      </c>
      <c r="H732" s="298">
        <v>2.7</v>
      </c>
      <c r="I732" s="298">
        <v>184</v>
      </c>
      <c r="J732" s="298">
        <v>495.8</v>
      </c>
    </row>
    <row r="733" spans="3:10" x14ac:dyDescent="0.2">
      <c r="C733" s="297">
        <v>44834.666666666672</v>
      </c>
      <c r="D733" s="310" t="s">
        <v>349</v>
      </c>
      <c r="E733" s="310" t="s">
        <v>349</v>
      </c>
      <c r="F733" s="310" t="s">
        <v>349</v>
      </c>
      <c r="G733" s="310" t="s">
        <v>349</v>
      </c>
      <c r="H733" s="310" t="s">
        <v>349</v>
      </c>
      <c r="I733" s="310" t="s">
        <v>349</v>
      </c>
      <c r="J733" s="310" t="s">
        <v>349</v>
      </c>
    </row>
    <row r="734" spans="3:10" x14ac:dyDescent="0.2">
      <c r="C734" s="297">
        <v>44834.708333333328</v>
      </c>
      <c r="D734" s="310">
        <v>989.6</v>
      </c>
      <c r="E734" s="310">
        <v>0</v>
      </c>
      <c r="F734" s="310">
        <v>14.6</v>
      </c>
      <c r="G734" s="310">
        <v>79.5</v>
      </c>
      <c r="H734" s="298">
        <v>1.9</v>
      </c>
      <c r="I734" s="298">
        <v>184.5</v>
      </c>
      <c r="J734" s="298">
        <v>37.200000000000003</v>
      </c>
    </row>
    <row r="735" spans="3:10" x14ac:dyDescent="0.2">
      <c r="C735" s="297">
        <v>44834.75</v>
      </c>
      <c r="D735" s="310">
        <v>990.4</v>
      </c>
      <c r="E735" s="310">
        <v>0</v>
      </c>
      <c r="F735" s="310">
        <v>14.2</v>
      </c>
      <c r="G735" s="310">
        <v>81.599999999999994</v>
      </c>
      <c r="H735" s="298">
        <v>1.2</v>
      </c>
      <c r="I735" s="298">
        <v>174.3</v>
      </c>
      <c r="J735" s="298">
        <v>0</v>
      </c>
    </row>
    <row r="736" spans="3:10" x14ac:dyDescent="0.2">
      <c r="C736" s="297">
        <v>44834.791666666672</v>
      </c>
      <c r="D736" s="310">
        <v>991.1</v>
      </c>
      <c r="E736" s="310">
        <v>0</v>
      </c>
      <c r="F736" s="310">
        <v>14.1</v>
      </c>
      <c r="G736" s="310">
        <v>82.5</v>
      </c>
      <c r="H736" s="298">
        <v>1.1000000000000001</v>
      </c>
      <c r="I736" s="298">
        <v>173.3</v>
      </c>
      <c r="J736" s="298">
        <v>0</v>
      </c>
    </row>
    <row r="737" spans="3:10" x14ac:dyDescent="0.2">
      <c r="C737" s="297">
        <v>44834.833333333328</v>
      </c>
      <c r="D737" s="310">
        <v>991.5</v>
      </c>
      <c r="E737" s="310">
        <v>0</v>
      </c>
      <c r="F737" s="310">
        <v>14</v>
      </c>
      <c r="G737" s="310">
        <v>83.1</v>
      </c>
      <c r="H737" s="298">
        <v>1.2</v>
      </c>
      <c r="I737" s="298">
        <v>176.2</v>
      </c>
      <c r="J737" s="298">
        <v>0</v>
      </c>
    </row>
    <row r="738" spans="3:10" x14ac:dyDescent="0.2">
      <c r="C738" s="297">
        <v>44834.875</v>
      </c>
      <c r="D738" s="310">
        <v>991.9</v>
      </c>
      <c r="E738" s="310">
        <v>0</v>
      </c>
      <c r="F738" s="310">
        <v>13.9</v>
      </c>
      <c r="G738" s="310">
        <v>83.9</v>
      </c>
      <c r="H738" s="298">
        <v>1</v>
      </c>
      <c r="I738" s="298">
        <v>163.69999999999999</v>
      </c>
      <c r="J738" s="298">
        <v>0</v>
      </c>
    </row>
    <row r="739" spans="3:10" x14ac:dyDescent="0.2">
      <c r="C739" s="297">
        <v>44834.916666666672</v>
      </c>
      <c r="D739" s="310">
        <v>991.8</v>
      </c>
      <c r="E739" s="310">
        <v>0</v>
      </c>
      <c r="F739" s="310">
        <v>13.7</v>
      </c>
      <c r="G739" s="310">
        <v>83.9</v>
      </c>
      <c r="H739" s="298">
        <v>0.5</v>
      </c>
      <c r="I739" s="298">
        <v>156.19999999999999</v>
      </c>
      <c r="J739" s="298">
        <v>0</v>
      </c>
    </row>
    <row r="740" spans="3:10" x14ac:dyDescent="0.2">
      <c r="C740" s="297">
        <v>44834.958333333328</v>
      </c>
      <c r="D740" s="310">
        <v>991.7</v>
      </c>
      <c r="E740" s="310">
        <v>0</v>
      </c>
      <c r="F740" s="310">
        <v>13.4</v>
      </c>
      <c r="G740" s="310">
        <v>85</v>
      </c>
      <c r="H740" s="298">
        <v>0.4</v>
      </c>
      <c r="I740" s="298">
        <v>163.30000000000001</v>
      </c>
      <c r="J740" s="298">
        <v>0</v>
      </c>
    </row>
    <row r="741" spans="3:10" hidden="1" x14ac:dyDescent="0.2">
      <c r="C741" s="297"/>
      <c r="D741" s="310"/>
      <c r="E741" s="310"/>
      <c r="F741" s="310"/>
      <c r="G741" s="310"/>
      <c r="H741" s="298"/>
      <c r="I741" s="298"/>
      <c r="J741" s="298"/>
    </row>
    <row r="742" spans="3:10" hidden="1" x14ac:dyDescent="0.2">
      <c r="C742" s="297"/>
      <c r="D742" s="310"/>
      <c r="E742" s="310"/>
      <c r="F742" s="310"/>
      <c r="G742" s="310"/>
      <c r="H742" s="298"/>
      <c r="I742" s="298"/>
      <c r="J742" s="298"/>
    </row>
    <row r="743" spans="3:10" hidden="1" x14ac:dyDescent="0.2">
      <c r="C743" s="297"/>
      <c r="D743" s="310"/>
      <c r="E743" s="310"/>
      <c r="F743" s="310"/>
      <c r="G743" s="310"/>
      <c r="H743" s="298"/>
      <c r="I743" s="298"/>
      <c r="J743" s="298"/>
    </row>
    <row r="744" spans="3:10" hidden="1" x14ac:dyDescent="0.2">
      <c r="C744" s="297"/>
      <c r="D744" s="310"/>
      <c r="E744" s="310"/>
      <c r="F744" s="310"/>
      <c r="G744" s="310"/>
      <c r="H744" s="298"/>
      <c r="I744" s="298"/>
      <c r="J744" s="298"/>
    </row>
    <row r="745" spans="3:10" hidden="1" x14ac:dyDescent="0.2">
      <c r="C745" s="297"/>
      <c r="D745" s="310"/>
      <c r="E745" s="310"/>
      <c r="F745" s="310"/>
      <c r="G745" s="310"/>
      <c r="H745" s="298"/>
      <c r="I745" s="298"/>
      <c r="J745" s="298"/>
    </row>
    <row r="746" spans="3:10" hidden="1" x14ac:dyDescent="0.2">
      <c r="C746" s="297"/>
      <c r="D746" s="310"/>
      <c r="E746" s="310"/>
      <c r="F746" s="310"/>
      <c r="G746" s="310"/>
      <c r="H746" s="298"/>
      <c r="I746" s="298"/>
      <c r="J746" s="298"/>
    </row>
    <row r="747" spans="3:10" hidden="1" x14ac:dyDescent="0.2">
      <c r="C747" s="297"/>
      <c r="D747" s="310"/>
      <c r="E747" s="310"/>
      <c r="F747" s="310"/>
      <c r="G747" s="310"/>
      <c r="H747" s="298"/>
      <c r="I747" s="298"/>
      <c r="J747" s="298"/>
    </row>
    <row r="748" spans="3:10" hidden="1" x14ac:dyDescent="0.2">
      <c r="C748" s="297"/>
      <c r="D748" s="310"/>
      <c r="E748" s="310"/>
      <c r="F748" s="310"/>
      <c r="G748" s="310"/>
      <c r="H748" s="298"/>
      <c r="I748" s="298"/>
      <c r="J748" s="298"/>
    </row>
    <row r="749" spans="3:10" hidden="1" x14ac:dyDescent="0.2">
      <c r="C749" s="297"/>
      <c r="D749" s="310"/>
      <c r="E749" s="310"/>
      <c r="F749" s="310"/>
      <c r="G749" s="310"/>
      <c r="H749" s="298"/>
      <c r="I749" s="298"/>
      <c r="J749" s="298"/>
    </row>
    <row r="750" spans="3:10" hidden="1" x14ac:dyDescent="0.2">
      <c r="C750" s="297"/>
      <c r="D750" s="310"/>
      <c r="E750" s="310"/>
      <c r="F750" s="310"/>
      <c r="G750" s="310"/>
      <c r="H750" s="298"/>
      <c r="I750" s="298"/>
      <c r="J750" s="298"/>
    </row>
    <row r="751" spans="3:10" hidden="1" x14ac:dyDescent="0.2">
      <c r="C751" s="297"/>
      <c r="D751" s="310"/>
      <c r="E751" s="310"/>
      <c r="F751" s="310"/>
      <c r="G751" s="310"/>
      <c r="H751" s="298"/>
      <c r="I751" s="298"/>
      <c r="J751" s="298"/>
    </row>
    <row r="752" spans="3:10" hidden="1" x14ac:dyDescent="0.2">
      <c r="C752" s="297"/>
      <c r="D752" s="310"/>
      <c r="E752" s="310"/>
      <c r="F752" s="310"/>
      <c r="G752" s="310"/>
      <c r="H752" s="298"/>
      <c r="I752" s="298"/>
      <c r="J752" s="298"/>
    </row>
    <row r="753" spans="3:10" hidden="1" x14ac:dyDescent="0.2">
      <c r="C753" s="297"/>
      <c r="D753" s="310"/>
      <c r="E753" s="310"/>
      <c r="F753" s="310"/>
      <c r="G753" s="310"/>
      <c r="H753" s="298"/>
      <c r="I753" s="298"/>
      <c r="J753" s="298"/>
    </row>
    <row r="754" spans="3:10" hidden="1" x14ac:dyDescent="0.2">
      <c r="C754" s="297"/>
      <c r="D754" s="310"/>
      <c r="E754" s="310"/>
      <c r="F754" s="310"/>
      <c r="G754" s="310"/>
      <c r="H754" s="298"/>
      <c r="I754" s="298"/>
      <c r="J754" s="298"/>
    </row>
    <row r="755" spans="3:10" hidden="1" x14ac:dyDescent="0.2">
      <c r="C755" s="297"/>
      <c r="D755" s="310"/>
      <c r="E755" s="310"/>
      <c r="F755" s="310"/>
      <c r="G755" s="310"/>
      <c r="H755" s="298"/>
      <c r="I755" s="298"/>
      <c r="J755" s="298"/>
    </row>
    <row r="756" spans="3:10" hidden="1" x14ac:dyDescent="0.2">
      <c r="C756" s="297"/>
      <c r="D756" s="310"/>
      <c r="E756" s="310"/>
      <c r="F756" s="310"/>
      <c r="G756" s="310"/>
      <c r="H756" s="298"/>
      <c r="I756" s="298"/>
      <c r="J756" s="298"/>
    </row>
    <row r="757" spans="3:10" hidden="1" x14ac:dyDescent="0.2">
      <c r="C757" s="297"/>
      <c r="D757" s="310"/>
      <c r="E757" s="310"/>
      <c r="F757" s="310"/>
      <c r="G757" s="310"/>
      <c r="H757" s="298"/>
      <c r="I757" s="298"/>
      <c r="J757" s="298"/>
    </row>
    <row r="758" spans="3:10" hidden="1" x14ac:dyDescent="0.2">
      <c r="C758" s="297"/>
      <c r="D758" s="310"/>
      <c r="E758" s="310"/>
      <c r="F758" s="310"/>
      <c r="G758" s="310"/>
      <c r="H758" s="298"/>
      <c r="I758" s="298"/>
      <c r="J758" s="298"/>
    </row>
    <row r="759" spans="3:10" hidden="1" x14ac:dyDescent="0.2">
      <c r="C759" s="297"/>
      <c r="D759" s="310"/>
      <c r="E759" s="310"/>
      <c r="F759" s="310"/>
      <c r="G759" s="310"/>
      <c r="H759" s="298"/>
      <c r="I759" s="298"/>
      <c r="J759" s="298"/>
    </row>
    <row r="760" spans="3:10" hidden="1" x14ac:dyDescent="0.2">
      <c r="C760" s="297"/>
      <c r="D760" s="310"/>
      <c r="E760" s="310"/>
      <c r="F760" s="310"/>
      <c r="G760" s="310"/>
      <c r="H760" s="298"/>
      <c r="I760" s="298"/>
      <c r="J760" s="298"/>
    </row>
    <row r="761" spans="3:10" hidden="1" x14ac:dyDescent="0.2">
      <c r="C761" s="297"/>
      <c r="D761" s="310"/>
      <c r="E761" s="310"/>
      <c r="F761" s="310"/>
      <c r="G761" s="310"/>
      <c r="H761" s="298"/>
      <c r="I761" s="298"/>
      <c r="J761" s="298"/>
    </row>
    <row r="762" spans="3:10" hidden="1" x14ac:dyDescent="0.2">
      <c r="C762" s="297"/>
      <c r="D762" s="310"/>
      <c r="E762" s="310"/>
      <c r="F762" s="310"/>
      <c r="G762" s="310"/>
      <c r="H762" s="298"/>
      <c r="I762" s="298"/>
      <c r="J762" s="298"/>
    </row>
    <row r="763" spans="3:10" hidden="1" x14ac:dyDescent="0.2">
      <c r="C763" s="297"/>
      <c r="D763" s="310"/>
      <c r="E763" s="310"/>
      <c r="F763" s="310"/>
      <c r="G763" s="310"/>
      <c r="H763" s="298"/>
      <c r="I763" s="298"/>
      <c r="J763" s="298"/>
    </row>
    <row r="764" spans="3:10" hidden="1" x14ac:dyDescent="0.2">
      <c r="C764" s="297"/>
      <c r="D764" s="310"/>
      <c r="E764" s="310"/>
      <c r="F764" s="310"/>
      <c r="G764" s="310"/>
      <c r="H764" s="298"/>
      <c r="I764" s="298"/>
      <c r="J764" s="298"/>
    </row>
    <row r="765" spans="3:10" x14ac:dyDescent="0.2">
      <c r="C765" s="342" t="s">
        <v>371</v>
      </c>
    </row>
    <row r="766" spans="3:10" x14ac:dyDescent="0.2">
      <c r="C766" s="315" t="s">
        <v>353</v>
      </c>
      <c r="H766" s="282"/>
      <c r="I766" s="282"/>
    </row>
    <row r="767" spans="3:10" x14ac:dyDescent="0.2">
      <c r="C767" s="315"/>
      <c r="H767" s="282"/>
      <c r="I767" s="282"/>
    </row>
    <row r="768" spans="3:10" x14ac:dyDescent="0.2">
      <c r="C768" s="315"/>
      <c r="H768" s="282"/>
      <c r="I768" s="282"/>
    </row>
    <row r="769" spans="3:3" x14ac:dyDescent="0.2">
      <c r="C769" s="316"/>
    </row>
    <row r="770" spans="3:3" x14ac:dyDescent="0.2">
      <c r="C770" s="316"/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65"/>
    <col min="2" max="2" width="11.5703125" style="267"/>
    <col min="3" max="3" width="10.140625" style="268" customWidth="1"/>
    <col min="4" max="4" width="11.5703125" style="267"/>
    <col min="5" max="5" width="11.5703125" style="265"/>
    <col min="6" max="6" width="11.5703125" style="266"/>
    <col min="7" max="7" width="11.5703125" style="265"/>
    <col min="8" max="9" width="11.5703125" style="266"/>
    <col min="10" max="14" width="11.5703125" style="265"/>
    <col min="15" max="16" width="11.5703125" style="266"/>
    <col min="17" max="16384" width="11.5703125" style="265"/>
  </cols>
  <sheetData>
    <row r="1" spans="1:16" x14ac:dyDescent="0.25">
      <c r="A1" s="266" t="s">
        <v>198</v>
      </c>
      <c r="B1" s="272">
        <v>2</v>
      </c>
      <c r="C1" s="272"/>
      <c r="D1" s="272">
        <v>4</v>
      </c>
      <c r="G1" s="266" t="s">
        <v>198</v>
      </c>
      <c r="H1" s="266">
        <v>4</v>
      </c>
      <c r="I1" s="272">
        <v>6</v>
      </c>
      <c r="N1" s="266" t="s">
        <v>198</v>
      </c>
      <c r="O1" s="266">
        <v>6</v>
      </c>
      <c r="P1" s="272">
        <v>8</v>
      </c>
    </row>
    <row r="2" spans="1:16" s="269" customFormat="1" x14ac:dyDescent="0.25">
      <c r="A2" s="270">
        <v>0.91200000000000003</v>
      </c>
      <c r="B2" s="270">
        <f>ROUND(1.2636*A2-0.0719,3)</f>
        <v>1.081</v>
      </c>
      <c r="C2" s="270"/>
      <c r="D2" s="270">
        <f>ROUND(1.2636*A2-0.0681,3)</f>
        <v>1.0840000000000001</v>
      </c>
      <c r="F2" s="271"/>
      <c r="G2" s="271">
        <v>0.91200000000000003</v>
      </c>
      <c r="H2" s="270">
        <f>ROUND(1.2636*G2-0.0681,3)</f>
        <v>1.0840000000000001</v>
      </c>
      <c r="I2" s="270">
        <f>ROUND(1.2364*G2-0.0391,3)</f>
        <v>1.0880000000000001</v>
      </c>
      <c r="N2" s="271">
        <v>0.92200000000000004</v>
      </c>
      <c r="O2" s="270">
        <f>1.2364*N2-0.0391</f>
        <v>1.1008608000000002</v>
      </c>
      <c r="P2" s="270">
        <f>1.2636*N2-0.0611</f>
        <v>1.1039392000000001</v>
      </c>
    </row>
    <row r="3" spans="1:16" x14ac:dyDescent="0.25">
      <c r="A3" s="268">
        <v>0.93</v>
      </c>
      <c r="B3" s="268">
        <v>1.103</v>
      </c>
      <c r="D3" s="268">
        <v>1.107</v>
      </c>
      <c r="G3" s="268">
        <v>0.93</v>
      </c>
      <c r="H3" s="268">
        <v>1.107</v>
      </c>
      <c r="I3" s="268">
        <v>1.111</v>
      </c>
      <c r="N3" s="268">
        <v>0.93</v>
      </c>
      <c r="O3" s="268">
        <v>1.111</v>
      </c>
      <c r="P3" s="268">
        <v>1.1140000000000001</v>
      </c>
    </row>
    <row r="4" spans="1:16" x14ac:dyDescent="0.25">
      <c r="A4" s="268">
        <v>0.93100000000000005</v>
      </c>
      <c r="B4" s="268">
        <v>1.105</v>
      </c>
      <c r="D4" s="268">
        <v>1.1080000000000001</v>
      </c>
      <c r="G4" s="268">
        <v>0.93100000000000005</v>
      </c>
      <c r="H4" s="268">
        <v>1.1080000000000001</v>
      </c>
      <c r="I4" s="268">
        <v>1.1120000000000001</v>
      </c>
      <c r="N4" s="268">
        <v>0.93100000000000005</v>
      </c>
      <c r="O4" s="268">
        <v>1.1120000000000001</v>
      </c>
      <c r="P4" s="268">
        <v>1.115</v>
      </c>
    </row>
    <row r="5" spans="1:16" x14ac:dyDescent="0.25">
      <c r="A5" s="268">
        <v>0.93200000000000005</v>
      </c>
      <c r="B5" s="268">
        <v>1.1060000000000001</v>
      </c>
      <c r="D5" s="268">
        <v>1.1100000000000001</v>
      </c>
      <c r="G5" s="268">
        <v>0.93200000000000005</v>
      </c>
      <c r="H5" s="268">
        <v>1.1100000000000001</v>
      </c>
      <c r="I5" s="268">
        <v>1.113</v>
      </c>
      <c r="N5" s="268">
        <v>0.93200000000000005</v>
      </c>
      <c r="O5" s="268">
        <v>1.113</v>
      </c>
      <c r="P5" s="268">
        <v>1.117</v>
      </c>
    </row>
    <row r="6" spans="1:16" x14ac:dyDescent="0.25">
      <c r="A6" s="268">
        <v>0.93300000000000005</v>
      </c>
      <c r="B6" s="268">
        <v>1.107</v>
      </c>
      <c r="D6" s="268">
        <v>1.111</v>
      </c>
      <c r="G6" s="268">
        <v>0.93300000000000005</v>
      </c>
      <c r="H6" s="268">
        <v>1.111</v>
      </c>
      <c r="I6" s="268">
        <v>1.1140000000000001</v>
      </c>
      <c r="N6" s="268">
        <v>0.93300000000000005</v>
      </c>
      <c r="O6" s="268">
        <v>1.1140000000000001</v>
      </c>
      <c r="P6" s="268">
        <v>1.1180000000000001</v>
      </c>
    </row>
    <row r="7" spans="1:16" x14ac:dyDescent="0.25">
      <c r="A7" s="268">
        <v>0.93400000000000005</v>
      </c>
      <c r="B7" s="268">
        <v>1.1080000000000001</v>
      </c>
      <c r="D7" s="268">
        <v>1.1120000000000001</v>
      </c>
      <c r="G7" s="268">
        <v>0.93400000000000005</v>
      </c>
      <c r="H7" s="268">
        <v>1.1120000000000001</v>
      </c>
      <c r="I7" s="268">
        <v>1.1160000000000001</v>
      </c>
      <c r="N7" s="268">
        <v>0.93400000000000005</v>
      </c>
      <c r="O7" s="268">
        <v>1.1160000000000001</v>
      </c>
      <c r="P7" s="268">
        <v>1.119</v>
      </c>
    </row>
    <row r="8" spans="1:16" x14ac:dyDescent="0.25">
      <c r="A8" s="268">
        <v>0.93500000000000005</v>
      </c>
      <c r="B8" s="268">
        <v>1.1100000000000001</v>
      </c>
      <c r="D8" s="268">
        <v>1.113</v>
      </c>
      <c r="G8" s="268">
        <v>0.93500000000000005</v>
      </c>
      <c r="H8" s="268">
        <v>1.113</v>
      </c>
      <c r="I8" s="268">
        <v>1.117</v>
      </c>
      <c r="N8" s="268">
        <v>0.93500000000000005</v>
      </c>
      <c r="O8" s="268">
        <v>1.117</v>
      </c>
      <c r="P8" s="268">
        <v>1.1200000000000001</v>
      </c>
    </row>
    <row r="9" spans="1:16" x14ac:dyDescent="0.25">
      <c r="A9" s="268">
        <v>0.93600000000000005</v>
      </c>
      <c r="B9" s="268">
        <v>1.111</v>
      </c>
      <c r="D9" s="268">
        <v>1.115</v>
      </c>
      <c r="G9" s="268">
        <v>0.93600000000000005</v>
      </c>
      <c r="H9" s="268">
        <v>1.115</v>
      </c>
      <c r="I9" s="268">
        <v>1.1180000000000001</v>
      </c>
      <c r="N9" s="268">
        <v>0.93600000000000005</v>
      </c>
      <c r="O9" s="268">
        <v>1.1180000000000001</v>
      </c>
      <c r="P9" s="268">
        <v>1.1220000000000001</v>
      </c>
    </row>
    <row r="10" spans="1:16" x14ac:dyDescent="0.25">
      <c r="A10" s="268">
        <v>0.93700000000000006</v>
      </c>
      <c r="B10" s="268">
        <v>1.1120000000000001</v>
      </c>
      <c r="D10" s="268">
        <v>1.1160000000000001</v>
      </c>
      <c r="G10" s="268">
        <v>0.93700000000000006</v>
      </c>
      <c r="H10" s="268">
        <v>1.1160000000000001</v>
      </c>
      <c r="I10" s="268">
        <v>1.119</v>
      </c>
      <c r="N10" s="268">
        <v>0.93700000000000006</v>
      </c>
      <c r="O10" s="268">
        <v>1.119</v>
      </c>
      <c r="P10" s="268">
        <v>1.123</v>
      </c>
    </row>
    <row r="11" spans="1:16" x14ac:dyDescent="0.25">
      <c r="A11" s="268">
        <v>0.93799999999999994</v>
      </c>
      <c r="B11" s="268">
        <v>1.113</v>
      </c>
      <c r="D11" s="268">
        <v>1.117</v>
      </c>
      <c r="G11" s="268">
        <v>0.93799999999999994</v>
      </c>
      <c r="H11" s="268">
        <v>1.117</v>
      </c>
      <c r="I11" s="268">
        <v>1.121</v>
      </c>
      <c r="N11" s="268">
        <v>0.93799999999999994</v>
      </c>
      <c r="O11" s="266">
        <v>1.121</v>
      </c>
      <c r="P11" s="266">
        <v>1.1240000000000001</v>
      </c>
    </row>
    <row r="12" spans="1:16" x14ac:dyDescent="0.25">
      <c r="A12" s="268">
        <v>0.93899999999999995</v>
      </c>
      <c r="B12" s="268">
        <v>1.115</v>
      </c>
      <c r="D12" s="268">
        <v>1.1180000000000001</v>
      </c>
      <c r="G12" s="268">
        <v>0.93899999999999995</v>
      </c>
      <c r="H12" s="268">
        <v>1.1180000000000001</v>
      </c>
      <c r="I12" s="268">
        <v>1.1220000000000001</v>
      </c>
      <c r="N12" s="268">
        <v>0.93899999999999995</v>
      </c>
      <c r="O12" s="266">
        <v>1.1220000000000001</v>
      </c>
      <c r="P12" s="266">
        <v>1.125</v>
      </c>
    </row>
    <row r="13" spans="1:16" x14ac:dyDescent="0.25">
      <c r="A13" s="268">
        <v>0.94</v>
      </c>
      <c r="B13" s="268">
        <v>1.1160000000000001</v>
      </c>
      <c r="D13" s="268">
        <v>1.1200000000000001</v>
      </c>
      <c r="G13" s="268">
        <v>0.94</v>
      </c>
      <c r="H13" s="268">
        <v>1.1200000000000001</v>
      </c>
      <c r="I13" s="268">
        <v>1.123</v>
      </c>
      <c r="N13" s="268">
        <v>0.94</v>
      </c>
      <c r="O13" s="266">
        <v>1.123</v>
      </c>
      <c r="P13" s="266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51" t="s">
        <v>101</v>
      </c>
      <c r="B1" s="273" t="s">
        <v>274</v>
      </c>
      <c r="C1" s="274">
        <v>64.599999999999994</v>
      </c>
    </row>
    <row r="2" spans="1:3" x14ac:dyDescent="0.2">
      <c r="A2" s="151" t="s">
        <v>79</v>
      </c>
      <c r="B2" s="273" t="s">
        <v>296</v>
      </c>
      <c r="C2" s="274">
        <v>0.81299999999999994</v>
      </c>
    </row>
    <row r="3" spans="1:3" x14ac:dyDescent="0.2">
      <c r="A3" s="151" t="s">
        <v>147</v>
      </c>
      <c r="B3" s="273" t="s">
        <v>275</v>
      </c>
      <c r="C3" s="274">
        <v>2.5529999999999999</v>
      </c>
    </row>
    <row r="4" spans="1:3" x14ac:dyDescent="0.2">
      <c r="A4" s="151" t="s">
        <v>98</v>
      </c>
      <c r="B4" s="273" t="s">
        <v>277</v>
      </c>
      <c r="C4" s="274">
        <v>5.1349999999999998</v>
      </c>
    </row>
    <row r="5" spans="1:3" x14ac:dyDescent="0.2">
      <c r="A5" s="151" t="s">
        <v>96</v>
      </c>
      <c r="B5" s="273" t="s">
        <v>278</v>
      </c>
      <c r="C5" s="274" t="s">
        <v>213</v>
      </c>
    </row>
    <row r="6" spans="1:3" x14ac:dyDescent="0.2">
      <c r="A6" s="151" t="s">
        <v>106</v>
      </c>
      <c r="B6" s="273" t="s">
        <v>279</v>
      </c>
      <c r="C6" s="274">
        <v>0.58140000000000003</v>
      </c>
    </row>
    <row r="7" spans="1:3" x14ac:dyDescent="0.2">
      <c r="A7" s="151" t="s">
        <v>107</v>
      </c>
      <c r="B7" s="273" t="s">
        <v>276</v>
      </c>
      <c r="C7" s="274">
        <v>1.96</v>
      </c>
    </row>
    <row r="8" spans="1:3" x14ac:dyDescent="0.2">
      <c r="A8" s="151" t="s">
        <v>94</v>
      </c>
      <c r="B8" s="273" t="s">
        <v>281</v>
      </c>
      <c r="C8" s="274">
        <v>0.38200000000000001</v>
      </c>
    </row>
    <row r="9" spans="1:3" x14ac:dyDescent="0.2">
      <c r="A9" s="151" t="s">
        <v>108</v>
      </c>
      <c r="B9" s="273" t="s">
        <v>280</v>
      </c>
      <c r="C9" s="274">
        <v>1150</v>
      </c>
    </row>
    <row r="10" spans="1:3" x14ac:dyDescent="0.2">
      <c r="A10" s="151" t="s">
        <v>92</v>
      </c>
      <c r="B10" s="273" t="s">
        <v>282</v>
      </c>
      <c r="C10" s="274">
        <v>1.4450000000000001</v>
      </c>
    </row>
    <row r="11" spans="1:3" x14ac:dyDescent="0.2">
      <c r="A11" s="151" t="s">
        <v>88</v>
      </c>
      <c r="B11" s="273" t="s">
        <v>284</v>
      </c>
      <c r="C11" s="274">
        <v>32.340000000000003</v>
      </c>
    </row>
    <row r="12" spans="1:3" x14ac:dyDescent="0.2">
      <c r="A12" s="151" t="s">
        <v>90</v>
      </c>
      <c r="B12" s="273" t="s">
        <v>283</v>
      </c>
      <c r="C12" s="274" t="s">
        <v>214</v>
      </c>
    </row>
    <row r="13" spans="1:3" x14ac:dyDescent="0.2">
      <c r="A13" s="151" t="s">
        <v>109</v>
      </c>
      <c r="B13" s="273" t="s">
        <v>299</v>
      </c>
      <c r="C13" s="274" t="s">
        <v>270</v>
      </c>
    </row>
    <row r="14" spans="1:3" x14ac:dyDescent="0.2">
      <c r="A14" s="151" t="s">
        <v>110</v>
      </c>
      <c r="B14" s="273" t="s">
        <v>300</v>
      </c>
      <c r="C14" s="274">
        <v>2.633</v>
      </c>
    </row>
    <row r="15" spans="1:3" x14ac:dyDescent="0.2">
      <c r="A15" s="151" t="s">
        <v>148</v>
      </c>
      <c r="B15" s="273" t="s">
        <v>294</v>
      </c>
      <c r="C15" s="274">
        <v>215.6</v>
      </c>
    </row>
    <row r="16" spans="1:3" x14ac:dyDescent="0.2">
      <c r="A16" s="151" t="s">
        <v>111</v>
      </c>
      <c r="B16" s="273" t="s">
        <v>285</v>
      </c>
      <c r="C16" s="274">
        <v>666.9</v>
      </c>
    </row>
    <row r="17" spans="1:3" x14ac:dyDescent="0.2">
      <c r="A17" s="151" t="s">
        <v>112</v>
      </c>
      <c r="B17" s="273" t="s">
        <v>288</v>
      </c>
      <c r="C17" s="274" t="s">
        <v>271</v>
      </c>
    </row>
    <row r="18" spans="1:3" x14ac:dyDescent="0.2">
      <c r="A18" s="151" t="s">
        <v>113</v>
      </c>
      <c r="B18" s="273" t="s">
        <v>289</v>
      </c>
      <c r="C18" s="274">
        <v>150.6</v>
      </c>
    </row>
    <row r="19" spans="1:3" x14ac:dyDescent="0.2">
      <c r="A19" s="151" t="s">
        <v>86</v>
      </c>
      <c r="B19" s="273" t="s">
        <v>290</v>
      </c>
      <c r="C19" s="274">
        <v>123.5</v>
      </c>
    </row>
    <row r="20" spans="1:3" x14ac:dyDescent="0.2">
      <c r="A20" s="151" t="s">
        <v>69</v>
      </c>
      <c r="B20" s="273" t="s">
        <v>286</v>
      </c>
      <c r="C20" s="274" t="s">
        <v>252</v>
      </c>
    </row>
    <row r="21" spans="1:3" x14ac:dyDescent="0.2">
      <c r="A21" s="151" t="s">
        <v>84</v>
      </c>
      <c r="B21" s="273" t="s">
        <v>291</v>
      </c>
      <c r="C21" s="274">
        <v>1.3520000000000001</v>
      </c>
    </row>
    <row r="22" spans="1:3" x14ac:dyDescent="0.2">
      <c r="A22" s="151" t="s">
        <v>150</v>
      </c>
      <c r="B22" s="273" t="s">
        <v>293</v>
      </c>
      <c r="C22" s="274">
        <v>2.621</v>
      </c>
    </row>
    <row r="23" spans="1:3" x14ac:dyDescent="0.2">
      <c r="A23" s="151" t="s">
        <v>103</v>
      </c>
      <c r="B23" s="273" t="s">
        <v>273</v>
      </c>
      <c r="C23" s="274">
        <v>0.28689999999999999</v>
      </c>
    </row>
    <row r="24" spans="1:3" x14ac:dyDescent="0.2">
      <c r="A24" s="151" t="s">
        <v>81</v>
      </c>
      <c r="B24" s="273" t="s">
        <v>295</v>
      </c>
      <c r="C24" s="274">
        <v>42.71</v>
      </c>
    </row>
    <row r="25" spans="1:3" x14ac:dyDescent="0.2">
      <c r="A25" s="151" t="s">
        <v>114</v>
      </c>
      <c r="B25" s="273" t="s">
        <v>287</v>
      </c>
      <c r="C25" s="274">
        <v>50.6</v>
      </c>
    </row>
    <row r="26" spans="1:3" x14ac:dyDescent="0.2">
      <c r="A26" s="151" t="s">
        <v>77</v>
      </c>
      <c r="B26" s="273" t="s">
        <v>297</v>
      </c>
      <c r="C26" s="274" t="s">
        <v>269</v>
      </c>
    </row>
    <row r="27" spans="1:3" x14ac:dyDescent="0.2">
      <c r="A27" s="151" t="s">
        <v>115</v>
      </c>
      <c r="B27" s="273" t="s">
        <v>298</v>
      </c>
      <c r="C27" s="274">
        <v>71.7</v>
      </c>
    </row>
    <row r="28" spans="1:3" x14ac:dyDescent="0.2">
      <c r="A28" s="151" t="s">
        <v>116</v>
      </c>
      <c r="B28" s="273" t="s">
        <v>292</v>
      </c>
      <c r="C28" s="274" t="s">
        <v>268</v>
      </c>
    </row>
    <row r="29" spans="1:3" x14ac:dyDescent="0.2">
      <c r="A29" s="151" t="s">
        <v>75</v>
      </c>
      <c r="B29" s="273" t="s">
        <v>302</v>
      </c>
      <c r="C29" s="274" t="s">
        <v>253</v>
      </c>
    </row>
    <row r="30" spans="1:3" x14ac:dyDescent="0.2">
      <c r="A30" s="151" t="s">
        <v>117</v>
      </c>
      <c r="B30" s="273" t="s">
        <v>301</v>
      </c>
      <c r="C30" s="274">
        <v>0.77</v>
      </c>
    </row>
    <row r="31" spans="1:3" x14ac:dyDescent="0.2">
      <c r="A31" s="151" t="s">
        <v>194</v>
      </c>
      <c r="B31" s="273" t="s">
        <v>303</v>
      </c>
      <c r="C31" s="274" t="s">
        <v>254</v>
      </c>
    </row>
    <row r="32" spans="1:3" x14ac:dyDescent="0.2">
      <c r="A32" s="151" t="s">
        <v>73</v>
      </c>
      <c r="B32" s="273" t="s">
        <v>304</v>
      </c>
      <c r="C32" s="274" t="s">
        <v>272</v>
      </c>
    </row>
    <row r="33" spans="1:3" ht="13.5" thickBot="1" x14ac:dyDescent="0.25">
      <c r="A33" s="153" t="s">
        <v>71</v>
      </c>
      <c r="B33" s="273" t="s">
        <v>305</v>
      </c>
      <c r="C33" s="274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22" customWidth="1"/>
    <col min="10" max="10" width="5.140625" customWidth="1"/>
    <col min="11" max="15" width="9.7109375" customWidth="1"/>
  </cols>
  <sheetData>
    <row r="1" spans="4:9" ht="13.15" customHeight="1" x14ac:dyDescent="0.2">
      <c r="D1" s="119"/>
      <c r="E1" s="378" t="s">
        <v>216</v>
      </c>
      <c r="F1" s="378"/>
      <c r="G1" s="378"/>
      <c r="H1" s="379"/>
    </row>
    <row r="2" spans="4:9" ht="13.15" customHeight="1" x14ac:dyDescent="0.2">
      <c r="D2" s="120"/>
      <c r="E2" s="380"/>
      <c r="F2" s="380"/>
      <c r="G2" s="380"/>
      <c r="H2" s="381"/>
    </row>
    <row r="3" spans="4:9" ht="13.15" customHeight="1" x14ac:dyDescent="0.2">
      <c r="D3" s="120"/>
      <c r="E3" s="380"/>
      <c r="F3" s="380"/>
      <c r="G3" s="380"/>
      <c r="H3" s="381"/>
    </row>
    <row r="4" spans="4:9" ht="13.9" customHeight="1" thickBot="1" x14ac:dyDescent="0.25">
      <c r="D4" s="121"/>
      <c r="E4" s="382"/>
      <c r="F4" s="382"/>
      <c r="G4" s="382"/>
      <c r="H4" s="383"/>
    </row>
    <row r="5" spans="4:9" ht="13.9" customHeight="1" x14ac:dyDescent="0.2">
      <c r="D5" s="122"/>
      <c r="E5" s="122"/>
      <c r="F5" s="122"/>
      <c r="G5" s="122"/>
      <c r="H5" s="122"/>
    </row>
    <row r="6" spans="4:9" ht="36" customHeight="1" x14ac:dyDescent="0.2">
      <c r="D6" s="123" t="s">
        <v>188</v>
      </c>
      <c r="E6" s="385" t="s">
        <v>250</v>
      </c>
      <c r="F6" s="385"/>
      <c r="G6" s="385"/>
      <c r="H6" s="385"/>
    </row>
    <row r="7" spans="4:9" ht="9" customHeight="1" x14ac:dyDescent="0.2">
      <c r="D7" s="122"/>
      <c r="E7" s="122"/>
      <c r="F7" s="122"/>
      <c r="G7" s="122"/>
      <c r="H7" s="122"/>
    </row>
    <row r="8" spans="4:9" ht="15.6" customHeight="1" x14ac:dyDescent="0.2">
      <c r="D8" s="123" t="s">
        <v>146</v>
      </c>
      <c r="E8" s="134" t="s">
        <v>203</v>
      </c>
      <c r="F8" s="123" t="s">
        <v>189</v>
      </c>
      <c r="G8" s="134" t="s">
        <v>251</v>
      </c>
      <c r="H8" s="94"/>
      <c r="I8" s="141"/>
    </row>
    <row r="9" spans="4:9" ht="7.9" customHeight="1" x14ac:dyDescent="0.2">
      <c r="D9" s="122"/>
      <c r="E9" s="122"/>
      <c r="F9" s="122"/>
      <c r="G9" s="122"/>
      <c r="H9" s="122"/>
      <c r="I9" s="141"/>
    </row>
    <row r="10" spans="4:9" ht="15.6" customHeight="1" x14ac:dyDescent="0.2">
      <c r="D10" s="386" t="s">
        <v>217</v>
      </c>
      <c r="E10" s="386"/>
      <c r="F10" s="386"/>
      <c r="G10" s="386"/>
      <c r="H10" s="386"/>
      <c r="I10" s="141"/>
    </row>
    <row r="11" spans="4:9" ht="9" customHeight="1" x14ac:dyDescent="0.2">
      <c r="D11" s="122"/>
      <c r="E11" s="122"/>
      <c r="F11" s="122"/>
      <c r="G11" s="122"/>
      <c r="H11" s="122"/>
    </row>
    <row r="12" spans="4:9" ht="15.6" customHeight="1" x14ac:dyDescent="0.2">
      <c r="D12" s="123" t="s">
        <v>33</v>
      </c>
      <c r="E12" s="94" t="s">
        <v>191</v>
      </c>
      <c r="F12" s="95" t="s">
        <v>8</v>
      </c>
      <c r="G12" s="384" t="s">
        <v>192</v>
      </c>
      <c r="H12" s="384"/>
    </row>
    <row r="13" spans="4:9" ht="9" customHeight="1" x14ac:dyDescent="0.2">
      <c r="D13" s="122"/>
      <c r="E13" s="122"/>
      <c r="F13" s="124"/>
      <c r="G13" s="122"/>
      <c r="H13" s="122"/>
    </row>
    <row r="14" spans="4:9" ht="15.6" customHeight="1" x14ac:dyDescent="0.2">
      <c r="D14" s="95" t="s">
        <v>9</v>
      </c>
      <c r="E14" s="168" t="s">
        <v>193</v>
      </c>
      <c r="F14" s="95" t="s">
        <v>10</v>
      </c>
      <c r="G14" s="384" t="s">
        <v>204</v>
      </c>
      <c r="H14" s="384"/>
    </row>
    <row r="15" spans="4:9" ht="13.15" customHeight="1" x14ac:dyDescent="0.2">
      <c r="D15" s="122"/>
      <c r="E15" s="122"/>
      <c r="F15" s="122"/>
      <c r="G15" s="122"/>
      <c r="H15" s="122"/>
    </row>
    <row r="16" spans="4:9" ht="13.15" customHeight="1" x14ac:dyDescent="0.2">
      <c r="D16" s="377" t="s">
        <v>163</v>
      </c>
      <c r="E16" s="377"/>
      <c r="F16" s="377"/>
      <c r="G16" s="377"/>
      <c r="H16" s="377"/>
    </row>
    <row r="17" spans="1:15" ht="33.75" x14ac:dyDescent="0.2">
      <c r="A17" s="125" t="s">
        <v>151</v>
      </c>
      <c r="B17" s="125" t="s">
        <v>152</v>
      </c>
      <c r="D17" s="125" t="s">
        <v>218</v>
      </c>
      <c r="E17" s="126" t="s">
        <v>181</v>
      </c>
      <c r="F17" s="126" t="s">
        <v>182</v>
      </c>
      <c r="G17" s="125" t="s">
        <v>153</v>
      </c>
      <c r="H17" s="125" t="s">
        <v>154</v>
      </c>
      <c r="L17" s="197" t="s">
        <v>120</v>
      </c>
      <c r="M17" s="197" t="s">
        <v>227</v>
      </c>
      <c r="N17" s="197" t="s">
        <v>228</v>
      </c>
      <c r="O17" s="197" t="s">
        <v>229</v>
      </c>
    </row>
    <row r="18" spans="1:15" ht="13.9" customHeight="1" x14ac:dyDescent="0.2">
      <c r="A18" s="127">
        <v>43881</v>
      </c>
      <c r="B18" s="128">
        <v>0.45833333333333331</v>
      </c>
      <c r="D18" s="206"/>
      <c r="E18" s="129"/>
      <c r="F18" s="130"/>
      <c r="G18" s="131"/>
      <c r="H18" s="130"/>
      <c r="K18" s="197" t="s">
        <v>207</v>
      </c>
      <c r="L18" s="198">
        <f>MIN(E18:E41,E46:E69,E74:E97,E102:E125,E130:E153)</f>
        <v>0</v>
      </c>
      <c r="M18" s="198">
        <f>MIN(F18:F41,F46:F69,F74:F97,F102:F125,F130:F153)</f>
        <v>0</v>
      </c>
      <c r="N18" s="198">
        <f>MIN(G18:G41,G46:G69,G74:G97,G102:G125,G130:G153)</f>
        <v>0</v>
      </c>
      <c r="O18" s="198">
        <f>MIN(H18:H41,H46:H69,H74:H97,H102:H125,H130:H153)</f>
        <v>0</v>
      </c>
    </row>
    <row r="19" spans="1:15" x14ac:dyDescent="0.2">
      <c r="A19" s="127">
        <f>A18</f>
        <v>43881</v>
      </c>
      <c r="B19" s="128">
        <v>0.5</v>
      </c>
      <c r="D19" s="206"/>
      <c r="E19" s="129"/>
      <c r="F19" s="130"/>
      <c r="G19" s="131"/>
      <c r="H19" s="130"/>
      <c r="K19" s="197" t="s">
        <v>208</v>
      </c>
      <c r="L19" s="198">
        <f>MAX(E18:E41,E46:E69,E74:E97,E102:E125,E130:E153)</f>
        <v>0</v>
      </c>
      <c r="M19" s="198">
        <f>MAX(F18:F41,F46:F69,F74:F97,F102:F125,F130:F153)</f>
        <v>0</v>
      </c>
      <c r="N19" s="198">
        <f>MAX(G18:G41,G46:G69,G74:G97,G102:G125,G130:G153)</f>
        <v>0</v>
      </c>
      <c r="O19" s="198">
        <f>MAX(H18:H41,H46:H69,H74:H97,H102:H125,H130:H153)</f>
        <v>0</v>
      </c>
    </row>
    <row r="20" spans="1:15" x14ac:dyDescent="0.2">
      <c r="A20" s="127">
        <f t="shared" ref="A20:A41" si="0">A19</f>
        <v>43881</v>
      </c>
      <c r="B20" s="128">
        <v>0.54166666666666696</v>
      </c>
      <c r="D20" s="206"/>
      <c r="E20" s="129"/>
      <c r="F20" s="130"/>
      <c r="G20" s="131"/>
      <c r="H20" s="130"/>
      <c r="K20" s="197" t="s">
        <v>209</v>
      </c>
      <c r="L20" s="198" t="e">
        <f>AVERAGE(E18:E41,E46:E69,E74:E97,E102:E125,E130:E153)</f>
        <v>#DIV/0!</v>
      </c>
      <c r="M20" s="198" t="e">
        <f>AVERAGE(F18:F41,F46:F69,F74:F97,F102:F125,F130:F153)</f>
        <v>#DIV/0!</v>
      </c>
      <c r="N20" s="198" t="e">
        <f>AVERAGE(G18:G41,G46:G69,G74:G97,G102:G125,G130:G153)</f>
        <v>#DIV/0!</v>
      </c>
      <c r="O20" s="198" t="e">
        <f>AVERAGE(H18:H41,H46:H69,H74:H97,H102:H125,H130:H153)</f>
        <v>#DIV/0!</v>
      </c>
    </row>
    <row r="21" spans="1:15" x14ac:dyDescent="0.2">
      <c r="A21" s="127">
        <f t="shared" si="0"/>
        <v>43881</v>
      </c>
      <c r="B21" s="128">
        <v>0.58333333333333304</v>
      </c>
      <c r="D21" s="206"/>
      <c r="E21" s="129"/>
      <c r="F21" s="130"/>
      <c r="G21" s="131"/>
      <c r="H21" s="130"/>
      <c r="K21" s="197" t="s">
        <v>210</v>
      </c>
      <c r="L21" s="199" t="e">
        <f>STDEV(E18:E41,E46:E69,E74:E97,E102:E125,E130:E153)</f>
        <v>#DIV/0!</v>
      </c>
      <c r="M21" s="199" t="e">
        <f>STDEV(F18:F41,F46:F69,F74:F97,F102:F125,F130:F153)</f>
        <v>#DIV/0!</v>
      </c>
      <c r="N21" s="199" t="e">
        <f>STDEV(G18:G41,G46:G69,G74:G97,G102:G125,G130:G153)</f>
        <v>#DIV/0!</v>
      </c>
      <c r="O21" s="199" t="e">
        <f>STDEV(H18:H41,H46:H69,H74:H97,H102:H125,H130:H153)</f>
        <v>#DIV/0!</v>
      </c>
    </row>
    <row r="22" spans="1:15" x14ac:dyDescent="0.2">
      <c r="A22" s="127">
        <f t="shared" si="0"/>
        <v>43881</v>
      </c>
      <c r="B22" s="128">
        <v>0.625</v>
      </c>
      <c r="D22" s="206"/>
      <c r="E22" s="129"/>
      <c r="F22" s="130"/>
      <c r="G22" s="131"/>
      <c r="H22" s="130"/>
      <c r="K22" s="197" t="s">
        <v>211</v>
      </c>
      <c r="L22" s="200">
        <f>COUNT(E18:E41,E46:E69,E74:E97,E102:E125,E130:E153)</f>
        <v>0</v>
      </c>
      <c r="M22" s="200">
        <f>COUNT(F18:F41,F46:F69,F74:F97,F102:F125,F130:F153)</f>
        <v>0</v>
      </c>
      <c r="N22" s="200">
        <f>COUNT(G18:G41,G46:G69,G74:G97,G102:G125,G130:G153)</f>
        <v>0</v>
      </c>
      <c r="O22" s="200">
        <f>COUNT(H18:H41,H46:H69,H74:H97,H102:H125,H130:H153)</f>
        <v>0</v>
      </c>
    </row>
    <row r="23" spans="1:15" x14ac:dyDescent="0.2">
      <c r="A23" s="127">
        <f t="shared" si="0"/>
        <v>43881</v>
      </c>
      <c r="B23" s="128">
        <v>0.66666666666666596</v>
      </c>
      <c r="D23" s="206"/>
      <c r="E23" s="129"/>
      <c r="F23" s="130"/>
      <c r="G23" s="131"/>
      <c r="H23" s="130"/>
      <c r="K23" s="197" t="s">
        <v>212</v>
      </c>
      <c r="L23" s="201" t="e">
        <f>L21/SQRT(L22)</f>
        <v>#DIV/0!</v>
      </c>
      <c r="M23" s="201" t="e">
        <f t="shared" ref="M23:O23" si="1">M21/SQRT(M22)</f>
        <v>#DIV/0!</v>
      </c>
      <c r="N23" s="201" t="e">
        <f t="shared" si="1"/>
        <v>#DIV/0!</v>
      </c>
      <c r="O23" s="201" t="e">
        <f t="shared" si="1"/>
        <v>#DIV/0!</v>
      </c>
    </row>
    <row r="24" spans="1:15" x14ac:dyDescent="0.2">
      <c r="A24" s="127">
        <f t="shared" si="0"/>
        <v>43881</v>
      </c>
      <c r="B24" s="128">
        <v>0.70833333333333304</v>
      </c>
      <c r="D24" s="206"/>
      <c r="E24" s="129"/>
      <c r="F24" s="130"/>
      <c r="G24" s="131"/>
      <c r="H24" s="130"/>
    </row>
    <row r="25" spans="1:15" x14ac:dyDescent="0.2">
      <c r="A25" s="127">
        <f t="shared" si="0"/>
        <v>43881</v>
      </c>
      <c r="B25" s="128">
        <v>0.75</v>
      </c>
      <c r="D25" s="206"/>
      <c r="E25" s="129"/>
      <c r="F25" s="130"/>
      <c r="G25" s="131"/>
      <c r="H25" s="130"/>
    </row>
    <row r="26" spans="1:15" x14ac:dyDescent="0.2">
      <c r="A26" s="127">
        <f t="shared" si="0"/>
        <v>43881</v>
      </c>
      <c r="B26" s="128">
        <v>0.79166666666666596</v>
      </c>
      <c r="D26" s="206"/>
      <c r="E26" s="129"/>
      <c r="F26" s="130"/>
      <c r="G26" s="131"/>
      <c r="H26" s="130"/>
    </row>
    <row r="27" spans="1:15" x14ac:dyDescent="0.2">
      <c r="A27" s="127">
        <f t="shared" si="0"/>
        <v>43881</v>
      </c>
      <c r="B27" s="128">
        <v>0.83333333333333304</v>
      </c>
      <c r="D27" s="206"/>
      <c r="E27" s="129"/>
      <c r="F27" s="130"/>
      <c r="G27" s="131"/>
      <c r="H27" s="130"/>
    </row>
    <row r="28" spans="1:15" x14ac:dyDescent="0.2">
      <c r="A28" s="127">
        <f t="shared" si="0"/>
        <v>43881</v>
      </c>
      <c r="B28" s="128">
        <v>0.875</v>
      </c>
      <c r="D28" s="206"/>
      <c r="E28" s="129"/>
      <c r="F28" s="130"/>
      <c r="G28" s="131"/>
      <c r="H28" s="130"/>
    </row>
    <row r="29" spans="1:15" x14ac:dyDescent="0.2">
      <c r="A29" s="127">
        <f t="shared" si="0"/>
        <v>43881</v>
      </c>
      <c r="B29" s="128">
        <v>0.91666666666666696</v>
      </c>
      <c r="D29" s="206"/>
      <c r="E29" s="129"/>
      <c r="F29" s="130"/>
      <c r="G29" s="131"/>
      <c r="H29" s="130"/>
    </row>
    <row r="30" spans="1:15" x14ac:dyDescent="0.2">
      <c r="A30" s="127">
        <f t="shared" si="0"/>
        <v>43881</v>
      </c>
      <c r="B30" s="128">
        <v>0.95833333333333304</v>
      </c>
      <c r="D30" s="206"/>
      <c r="E30" s="129"/>
      <c r="F30" s="130"/>
      <c r="G30" s="131"/>
      <c r="H30" s="130"/>
    </row>
    <row r="31" spans="1:15" x14ac:dyDescent="0.2">
      <c r="A31" s="127">
        <f>A30</f>
        <v>43881</v>
      </c>
      <c r="B31" s="128">
        <v>1</v>
      </c>
      <c r="D31" s="206"/>
      <c r="E31" s="129"/>
      <c r="F31" s="130"/>
      <c r="G31" s="131"/>
      <c r="H31" s="130"/>
    </row>
    <row r="32" spans="1:15" x14ac:dyDescent="0.2">
      <c r="A32" s="127">
        <f t="shared" si="0"/>
        <v>43881</v>
      </c>
      <c r="B32" s="128">
        <v>1.0416666666666701</v>
      </c>
      <c r="D32" s="206"/>
      <c r="E32" s="129"/>
      <c r="F32" s="130"/>
      <c r="G32" s="131"/>
      <c r="H32" s="130"/>
    </row>
    <row r="33" spans="1:8" x14ac:dyDescent="0.2">
      <c r="A33" s="127">
        <f t="shared" si="0"/>
        <v>43881</v>
      </c>
      <c r="B33" s="128">
        <v>1.0833333333333299</v>
      </c>
      <c r="D33" s="206"/>
      <c r="E33" s="129"/>
      <c r="F33" s="130"/>
      <c r="G33" s="131"/>
      <c r="H33" s="130"/>
    </row>
    <row r="34" spans="1:8" x14ac:dyDescent="0.2">
      <c r="A34" s="127">
        <f t="shared" si="0"/>
        <v>43881</v>
      </c>
      <c r="B34" s="128">
        <v>1.125</v>
      </c>
      <c r="D34" s="206"/>
      <c r="E34" s="129"/>
      <c r="F34" s="130"/>
      <c r="G34" s="131"/>
      <c r="H34" s="130"/>
    </row>
    <row r="35" spans="1:8" x14ac:dyDescent="0.2">
      <c r="A35" s="127">
        <f t="shared" si="0"/>
        <v>43881</v>
      </c>
      <c r="B35" s="128">
        <v>1.1666666666666701</v>
      </c>
      <c r="D35" s="206"/>
      <c r="E35" s="129"/>
      <c r="F35" s="130"/>
      <c r="G35" s="131"/>
      <c r="H35" s="130"/>
    </row>
    <row r="36" spans="1:8" x14ac:dyDescent="0.2">
      <c r="A36" s="127">
        <f t="shared" si="0"/>
        <v>43881</v>
      </c>
      <c r="B36" s="128">
        <v>1.2083333333333299</v>
      </c>
      <c r="D36" s="206"/>
      <c r="E36" s="129"/>
      <c r="F36" s="130"/>
      <c r="G36" s="131"/>
      <c r="H36" s="130"/>
    </row>
    <row r="37" spans="1:8" x14ac:dyDescent="0.2">
      <c r="A37" s="127">
        <f t="shared" si="0"/>
        <v>43881</v>
      </c>
      <c r="B37" s="128">
        <v>1.25</v>
      </c>
      <c r="D37" s="206"/>
      <c r="E37" s="129"/>
      <c r="F37" s="130"/>
      <c r="G37" s="131"/>
      <c r="H37" s="130"/>
    </row>
    <row r="38" spans="1:8" x14ac:dyDescent="0.2">
      <c r="A38" s="127">
        <f t="shared" si="0"/>
        <v>43881</v>
      </c>
      <c r="B38" s="128">
        <v>1.2916666666666701</v>
      </c>
      <c r="D38" s="206"/>
      <c r="E38" s="129"/>
      <c r="F38" s="130"/>
      <c r="G38" s="131"/>
      <c r="H38" s="130"/>
    </row>
    <row r="39" spans="1:8" x14ac:dyDescent="0.2">
      <c r="A39" s="127">
        <f t="shared" si="0"/>
        <v>43881</v>
      </c>
      <c r="B39" s="128">
        <v>1.3333333333333299</v>
      </c>
      <c r="D39" s="206"/>
      <c r="E39" s="129"/>
      <c r="F39" s="130"/>
      <c r="G39" s="131"/>
      <c r="H39" s="130"/>
    </row>
    <row r="40" spans="1:8" x14ac:dyDescent="0.2">
      <c r="A40" s="127">
        <f t="shared" si="0"/>
        <v>43881</v>
      </c>
      <c r="B40" s="128">
        <v>1.375</v>
      </c>
      <c r="D40" s="206"/>
      <c r="E40" s="129"/>
      <c r="F40" s="130"/>
      <c r="G40" s="131"/>
      <c r="H40" s="130"/>
    </row>
    <row r="41" spans="1:8" x14ac:dyDescent="0.2">
      <c r="A41" s="127">
        <f t="shared" si="0"/>
        <v>43881</v>
      </c>
      <c r="B41" s="128">
        <v>1.4166666666666701</v>
      </c>
      <c r="D41" s="206"/>
      <c r="E41" s="129"/>
      <c r="F41" s="130"/>
      <c r="G41" s="131"/>
      <c r="H41" s="130"/>
    </row>
    <row r="42" spans="1:8" x14ac:dyDescent="0.2">
      <c r="D42" s="205" t="s">
        <v>172</v>
      </c>
      <c r="E42" s="133" t="e">
        <f>AVERAGE(E18:E41)</f>
        <v>#DIV/0!</v>
      </c>
      <c r="F42" s="133" t="e">
        <f>AVERAGE(F18:F41)</f>
        <v>#DIV/0!</v>
      </c>
      <c r="G42" s="133" t="e">
        <f>AVERAGE(G18:G41)</f>
        <v>#DIV/0!</v>
      </c>
      <c r="H42" s="133" t="e">
        <f>AVERAGE(H18:H41)</f>
        <v>#DIV/0!</v>
      </c>
    </row>
    <row r="43" spans="1:8" ht="13.9" customHeight="1" x14ac:dyDescent="0.2">
      <c r="D43" s="122"/>
      <c r="E43" s="122"/>
      <c r="F43" s="122"/>
      <c r="G43" s="122"/>
      <c r="H43" s="122"/>
    </row>
    <row r="44" spans="1:8" ht="13.15" customHeight="1" x14ac:dyDescent="0.2">
      <c r="D44" s="377" t="s">
        <v>164</v>
      </c>
      <c r="E44" s="377"/>
      <c r="F44" s="377"/>
      <c r="G44" s="377"/>
      <c r="H44" s="377"/>
    </row>
    <row r="45" spans="1:8" ht="33.75" x14ac:dyDescent="0.2">
      <c r="A45" s="126" t="s">
        <v>151</v>
      </c>
      <c r="B45" s="126" t="s">
        <v>152</v>
      </c>
      <c r="D45" s="126" t="s">
        <v>151</v>
      </c>
      <c r="E45" s="126" t="s">
        <v>181</v>
      </c>
      <c r="F45" s="126" t="s">
        <v>182</v>
      </c>
      <c r="G45" s="126" t="s">
        <v>153</v>
      </c>
      <c r="H45" s="126" t="s">
        <v>154</v>
      </c>
    </row>
    <row r="46" spans="1:8" ht="13.9" customHeight="1" x14ac:dyDescent="0.2">
      <c r="A46" s="127" t="e">
        <f>#REF!+4</f>
        <v>#REF!</v>
      </c>
      <c r="B46" s="132">
        <v>0.45833333333333331</v>
      </c>
      <c r="D46" s="206"/>
      <c r="E46" s="129"/>
      <c r="F46" s="130"/>
      <c r="G46" s="131"/>
      <c r="H46" s="130"/>
    </row>
    <row r="47" spans="1:8" x14ac:dyDescent="0.2">
      <c r="A47" s="127" t="e">
        <f>A46</f>
        <v>#REF!</v>
      </c>
      <c r="B47" s="128">
        <v>0.5</v>
      </c>
      <c r="D47" s="206"/>
      <c r="E47" s="129"/>
      <c r="F47" s="130"/>
      <c r="G47" s="131"/>
      <c r="H47" s="130"/>
    </row>
    <row r="48" spans="1:8" x14ac:dyDescent="0.2">
      <c r="A48" s="127" t="e">
        <f t="shared" ref="A48:A69" si="2">A47</f>
        <v>#REF!</v>
      </c>
      <c r="B48" s="132">
        <v>0.54166666666666696</v>
      </c>
      <c r="D48" s="206"/>
      <c r="E48" s="129"/>
      <c r="F48" s="130"/>
      <c r="G48" s="131"/>
      <c r="H48" s="130"/>
    </row>
    <row r="49" spans="1:8" x14ac:dyDescent="0.2">
      <c r="A49" s="127" t="e">
        <f t="shared" si="2"/>
        <v>#REF!</v>
      </c>
      <c r="B49" s="128">
        <v>0.58333333333333304</v>
      </c>
      <c r="D49" s="206"/>
      <c r="E49" s="129"/>
      <c r="F49" s="130"/>
      <c r="G49" s="131"/>
      <c r="H49" s="130"/>
    </row>
    <row r="50" spans="1:8" x14ac:dyDescent="0.2">
      <c r="A50" s="127" t="e">
        <f t="shared" si="2"/>
        <v>#REF!</v>
      </c>
      <c r="B50" s="132">
        <v>0.625</v>
      </c>
      <c r="D50" s="206"/>
      <c r="E50" s="129"/>
      <c r="F50" s="130"/>
      <c r="G50" s="131"/>
      <c r="H50" s="130"/>
    </row>
    <row r="51" spans="1:8" x14ac:dyDescent="0.2">
      <c r="A51" s="127" t="e">
        <f t="shared" si="2"/>
        <v>#REF!</v>
      </c>
      <c r="B51" s="128">
        <v>0.66666666666666596</v>
      </c>
      <c r="D51" s="206"/>
      <c r="E51" s="129"/>
      <c r="F51" s="130"/>
      <c r="G51" s="131"/>
      <c r="H51" s="130"/>
    </row>
    <row r="52" spans="1:8" x14ac:dyDescent="0.2">
      <c r="A52" s="127" t="e">
        <f t="shared" si="2"/>
        <v>#REF!</v>
      </c>
      <c r="B52" s="132">
        <v>0.70833333333333304</v>
      </c>
      <c r="D52" s="206"/>
      <c r="E52" s="129"/>
      <c r="F52" s="130"/>
      <c r="G52" s="131"/>
      <c r="H52" s="130"/>
    </row>
    <row r="53" spans="1:8" x14ac:dyDescent="0.2">
      <c r="A53" s="127" t="e">
        <f t="shared" si="2"/>
        <v>#REF!</v>
      </c>
      <c r="B53" s="128">
        <v>0.75</v>
      </c>
      <c r="D53" s="206"/>
      <c r="E53" s="129"/>
      <c r="F53" s="130"/>
      <c r="G53" s="131"/>
      <c r="H53" s="130"/>
    </row>
    <row r="54" spans="1:8" x14ac:dyDescent="0.2">
      <c r="A54" s="127" t="e">
        <f t="shared" si="2"/>
        <v>#REF!</v>
      </c>
      <c r="B54" s="132">
        <v>0.79166666666666596</v>
      </c>
      <c r="D54" s="206"/>
      <c r="E54" s="129"/>
      <c r="F54" s="130"/>
      <c r="G54" s="131"/>
      <c r="H54" s="130"/>
    </row>
    <row r="55" spans="1:8" x14ac:dyDescent="0.2">
      <c r="A55" s="127" t="e">
        <f t="shared" si="2"/>
        <v>#REF!</v>
      </c>
      <c r="B55" s="128">
        <v>0.83333333333333304</v>
      </c>
      <c r="D55" s="206"/>
      <c r="E55" s="129"/>
      <c r="F55" s="130"/>
      <c r="G55" s="131"/>
      <c r="H55" s="130"/>
    </row>
    <row r="56" spans="1:8" x14ac:dyDescent="0.2">
      <c r="A56" s="127" t="e">
        <f t="shared" si="2"/>
        <v>#REF!</v>
      </c>
      <c r="B56" s="132">
        <v>0.875</v>
      </c>
      <c r="D56" s="206"/>
      <c r="E56" s="129"/>
      <c r="F56" s="130"/>
      <c r="G56" s="131"/>
      <c r="H56" s="130"/>
    </row>
    <row r="57" spans="1:8" x14ac:dyDescent="0.2">
      <c r="A57" s="127" t="e">
        <f t="shared" si="2"/>
        <v>#REF!</v>
      </c>
      <c r="B57" s="128">
        <v>0.91666666666666696</v>
      </c>
      <c r="D57" s="206"/>
      <c r="E57" s="129"/>
      <c r="F57" s="130"/>
      <c r="G57" s="131"/>
      <c r="H57" s="130"/>
    </row>
    <row r="58" spans="1:8" x14ac:dyDescent="0.2">
      <c r="A58" s="127" t="e">
        <f t="shared" si="2"/>
        <v>#REF!</v>
      </c>
      <c r="B58" s="132">
        <v>0.95833333333333304</v>
      </c>
      <c r="D58" s="206"/>
      <c r="E58" s="129"/>
      <c r="F58" s="130"/>
      <c r="G58" s="131"/>
      <c r="H58" s="130"/>
    </row>
    <row r="59" spans="1:8" x14ac:dyDescent="0.2">
      <c r="A59" s="127" t="e">
        <f>A58</f>
        <v>#REF!</v>
      </c>
      <c r="B59" s="128">
        <v>1</v>
      </c>
      <c r="D59" s="206"/>
      <c r="E59" s="129"/>
      <c r="F59" s="130"/>
      <c r="G59" s="131"/>
      <c r="H59" s="130"/>
    </row>
    <row r="60" spans="1:8" x14ac:dyDescent="0.2">
      <c r="A60" s="127" t="e">
        <f t="shared" si="2"/>
        <v>#REF!</v>
      </c>
      <c r="B60" s="132">
        <v>1.0416666666666701</v>
      </c>
      <c r="D60" s="206"/>
      <c r="E60" s="129"/>
      <c r="F60" s="130"/>
      <c r="G60" s="131"/>
      <c r="H60" s="130"/>
    </row>
    <row r="61" spans="1:8" x14ac:dyDescent="0.2">
      <c r="A61" s="127" t="e">
        <f t="shared" si="2"/>
        <v>#REF!</v>
      </c>
      <c r="B61" s="128">
        <v>1.0833333333333299</v>
      </c>
      <c r="D61" s="206"/>
      <c r="E61" s="129"/>
      <c r="F61" s="130"/>
      <c r="G61" s="131"/>
      <c r="H61" s="130"/>
    </row>
    <row r="62" spans="1:8" x14ac:dyDescent="0.2">
      <c r="A62" s="127" t="e">
        <f t="shared" si="2"/>
        <v>#REF!</v>
      </c>
      <c r="B62" s="132">
        <v>1.125</v>
      </c>
      <c r="D62" s="206"/>
      <c r="E62" s="129"/>
      <c r="F62" s="130"/>
      <c r="G62" s="131"/>
      <c r="H62" s="130"/>
    </row>
    <row r="63" spans="1:8" x14ac:dyDescent="0.2">
      <c r="A63" s="127" t="e">
        <f t="shared" si="2"/>
        <v>#REF!</v>
      </c>
      <c r="B63" s="128">
        <v>1.1666666666666701</v>
      </c>
      <c r="D63" s="206"/>
      <c r="E63" s="129"/>
      <c r="F63" s="130"/>
      <c r="G63" s="131"/>
      <c r="H63" s="130"/>
    </row>
    <row r="64" spans="1:8" x14ac:dyDescent="0.2">
      <c r="A64" s="127" t="e">
        <f t="shared" si="2"/>
        <v>#REF!</v>
      </c>
      <c r="B64" s="132">
        <v>1.2083333333333299</v>
      </c>
      <c r="D64" s="206"/>
      <c r="E64" s="129"/>
      <c r="F64" s="130"/>
      <c r="G64" s="131"/>
      <c r="H64" s="130"/>
    </row>
    <row r="65" spans="1:8" x14ac:dyDescent="0.2">
      <c r="A65" s="127" t="e">
        <f t="shared" si="2"/>
        <v>#REF!</v>
      </c>
      <c r="B65" s="128">
        <v>1.25</v>
      </c>
      <c r="D65" s="206"/>
      <c r="E65" s="129"/>
      <c r="F65" s="130"/>
      <c r="G65" s="131"/>
      <c r="H65" s="130"/>
    </row>
    <row r="66" spans="1:8" x14ac:dyDescent="0.2">
      <c r="A66" s="127" t="e">
        <f t="shared" si="2"/>
        <v>#REF!</v>
      </c>
      <c r="B66" s="132">
        <v>1.2916666666666701</v>
      </c>
      <c r="D66" s="206"/>
      <c r="E66" s="129"/>
      <c r="F66" s="130"/>
      <c r="G66" s="131"/>
      <c r="H66" s="130"/>
    </row>
    <row r="67" spans="1:8" x14ac:dyDescent="0.2">
      <c r="A67" s="127" t="e">
        <f t="shared" si="2"/>
        <v>#REF!</v>
      </c>
      <c r="B67" s="128">
        <v>1.3333333333333299</v>
      </c>
      <c r="D67" s="206"/>
      <c r="E67" s="129"/>
      <c r="F67" s="130"/>
      <c r="G67" s="131"/>
      <c r="H67" s="130"/>
    </row>
    <row r="68" spans="1:8" x14ac:dyDescent="0.2">
      <c r="A68" s="127" t="e">
        <f t="shared" si="2"/>
        <v>#REF!</v>
      </c>
      <c r="B68" s="132">
        <v>1.375</v>
      </c>
      <c r="D68" s="206"/>
      <c r="E68" s="129"/>
      <c r="F68" s="130"/>
      <c r="G68" s="131"/>
      <c r="H68" s="130"/>
    </row>
    <row r="69" spans="1:8" x14ac:dyDescent="0.2">
      <c r="A69" s="127" t="e">
        <f t="shared" si="2"/>
        <v>#REF!</v>
      </c>
      <c r="B69" s="128">
        <v>1.4166666666666701</v>
      </c>
      <c r="D69" s="206"/>
      <c r="E69" s="129"/>
      <c r="F69" s="130"/>
      <c r="G69" s="131"/>
      <c r="H69" s="130"/>
    </row>
    <row r="70" spans="1:8" x14ac:dyDescent="0.2">
      <c r="D70" s="205" t="s">
        <v>165</v>
      </c>
      <c r="E70" s="133" t="e">
        <f>AVERAGE(E46:E69)</f>
        <v>#DIV/0!</v>
      </c>
      <c r="F70" s="133" t="e">
        <f>AVERAGE(F46:F69)</f>
        <v>#DIV/0!</v>
      </c>
      <c r="G70" s="133" t="e">
        <f>AVERAGE(G46:G69)</f>
        <v>#DIV/0!</v>
      </c>
      <c r="H70" s="133" t="e">
        <f>AVERAGE(H46:H69)</f>
        <v>#DIV/0!</v>
      </c>
    </row>
    <row r="71" spans="1:8" x14ac:dyDescent="0.2">
      <c r="D71" s="122"/>
      <c r="E71" s="122"/>
      <c r="F71" s="122"/>
      <c r="G71" s="122"/>
      <c r="H71" s="122"/>
    </row>
    <row r="72" spans="1:8" ht="13.15" customHeight="1" x14ac:dyDescent="0.2">
      <c r="D72" s="377" t="s">
        <v>167</v>
      </c>
      <c r="E72" s="377"/>
      <c r="F72" s="377"/>
      <c r="G72" s="377"/>
      <c r="H72" s="377"/>
    </row>
    <row r="73" spans="1:8" ht="33.75" x14ac:dyDescent="0.2">
      <c r="A73" s="126" t="s">
        <v>151</v>
      </c>
      <c r="B73" s="126" t="s">
        <v>152</v>
      </c>
      <c r="D73" s="126" t="s">
        <v>151</v>
      </c>
      <c r="E73" s="126" t="s">
        <v>181</v>
      </c>
      <c r="F73" s="126" t="s">
        <v>182</v>
      </c>
      <c r="G73" s="126" t="s">
        <v>153</v>
      </c>
      <c r="H73" s="126" t="s">
        <v>154</v>
      </c>
    </row>
    <row r="74" spans="1:8" ht="13.9" customHeight="1" x14ac:dyDescent="0.2">
      <c r="A74" s="127" t="e">
        <f>#REF!+1</f>
        <v>#REF!</v>
      </c>
      <c r="B74" s="132">
        <v>0.45833333333333331</v>
      </c>
      <c r="D74" s="206"/>
      <c r="E74" s="129"/>
      <c r="F74" s="130"/>
      <c r="G74" s="131"/>
      <c r="H74" s="130"/>
    </row>
    <row r="75" spans="1:8" x14ac:dyDescent="0.2">
      <c r="A75" s="127" t="e">
        <f>A74</f>
        <v>#REF!</v>
      </c>
      <c r="B75" s="128">
        <v>0.5</v>
      </c>
      <c r="D75" s="206"/>
      <c r="E75" s="129"/>
      <c r="F75" s="130"/>
      <c r="G75" s="131"/>
      <c r="H75" s="130"/>
    </row>
    <row r="76" spans="1:8" x14ac:dyDescent="0.2">
      <c r="A76" s="127" t="e">
        <f t="shared" ref="A76:A97" si="3">A75</f>
        <v>#REF!</v>
      </c>
      <c r="B76" s="132">
        <v>0.54166666666666696</v>
      </c>
      <c r="D76" s="206"/>
      <c r="E76" s="129"/>
      <c r="F76" s="130"/>
      <c r="G76" s="131"/>
      <c r="H76" s="130"/>
    </row>
    <row r="77" spans="1:8" x14ac:dyDescent="0.2">
      <c r="A77" s="127" t="e">
        <f t="shared" si="3"/>
        <v>#REF!</v>
      </c>
      <c r="B77" s="128">
        <v>0.58333333333333304</v>
      </c>
      <c r="D77" s="206"/>
      <c r="E77" s="129"/>
      <c r="F77" s="130"/>
      <c r="G77" s="131"/>
      <c r="H77" s="130"/>
    </row>
    <row r="78" spans="1:8" x14ac:dyDescent="0.2">
      <c r="A78" s="127" t="e">
        <f t="shared" si="3"/>
        <v>#REF!</v>
      </c>
      <c r="B78" s="132">
        <v>0.625</v>
      </c>
      <c r="D78" s="206"/>
      <c r="E78" s="129"/>
      <c r="F78" s="130"/>
      <c r="G78" s="131"/>
      <c r="H78" s="130"/>
    </row>
    <row r="79" spans="1:8" x14ac:dyDescent="0.2">
      <c r="A79" s="127" t="e">
        <f t="shared" si="3"/>
        <v>#REF!</v>
      </c>
      <c r="B79" s="128">
        <v>0.66666666666666596</v>
      </c>
      <c r="D79" s="206"/>
      <c r="E79" s="129"/>
      <c r="F79" s="130"/>
      <c r="G79" s="131"/>
      <c r="H79" s="130"/>
    </row>
    <row r="80" spans="1:8" x14ac:dyDescent="0.2">
      <c r="A80" s="127" t="e">
        <f t="shared" si="3"/>
        <v>#REF!</v>
      </c>
      <c r="B80" s="132">
        <v>0.70833333333333304</v>
      </c>
      <c r="D80" s="206"/>
      <c r="E80" s="129"/>
      <c r="F80" s="130"/>
      <c r="G80" s="131"/>
      <c r="H80" s="130"/>
    </row>
    <row r="81" spans="1:8" x14ac:dyDescent="0.2">
      <c r="A81" s="127" t="e">
        <f t="shared" si="3"/>
        <v>#REF!</v>
      </c>
      <c r="B81" s="128">
        <v>0.75</v>
      </c>
      <c r="D81" s="206"/>
      <c r="E81" s="129"/>
      <c r="F81" s="130"/>
      <c r="G81" s="131"/>
      <c r="H81" s="130"/>
    </row>
    <row r="82" spans="1:8" x14ac:dyDescent="0.2">
      <c r="A82" s="127" t="e">
        <f t="shared" si="3"/>
        <v>#REF!</v>
      </c>
      <c r="B82" s="132">
        <v>0.79166666666666596</v>
      </c>
      <c r="D82" s="206"/>
      <c r="E82" s="129"/>
      <c r="F82" s="130"/>
      <c r="G82" s="131"/>
      <c r="H82" s="130"/>
    </row>
    <row r="83" spans="1:8" x14ac:dyDescent="0.2">
      <c r="A83" s="127" t="e">
        <f t="shared" si="3"/>
        <v>#REF!</v>
      </c>
      <c r="B83" s="128">
        <v>0.83333333333333304</v>
      </c>
      <c r="D83" s="206"/>
      <c r="E83" s="129"/>
      <c r="F83" s="130"/>
      <c r="G83" s="131"/>
      <c r="H83" s="130"/>
    </row>
    <row r="84" spans="1:8" x14ac:dyDescent="0.2">
      <c r="A84" s="127" t="e">
        <f t="shared" si="3"/>
        <v>#REF!</v>
      </c>
      <c r="B84" s="132">
        <v>0.875</v>
      </c>
      <c r="D84" s="206"/>
      <c r="E84" s="129"/>
      <c r="F84" s="130"/>
      <c r="G84" s="131"/>
      <c r="H84" s="130"/>
    </row>
    <row r="85" spans="1:8" x14ac:dyDescent="0.2">
      <c r="A85" s="127" t="e">
        <f t="shared" si="3"/>
        <v>#REF!</v>
      </c>
      <c r="B85" s="128">
        <v>0.91666666666666696</v>
      </c>
      <c r="D85" s="206"/>
      <c r="E85" s="129"/>
      <c r="F85" s="130"/>
      <c r="G85" s="131"/>
      <c r="H85" s="130"/>
    </row>
    <row r="86" spans="1:8" x14ac:dyDescent="0.2">
      <c r="A86" s="127" t="e">
        <f t="shared" si="3"/>
        <v>#REF!</v>
      </c>
      <c r="B86" s="132">
        <v>0.95833333333333304</v>
      </c>
      <c r="D86" s="206"/>
      <c r="E86" s="129"/>
      <c r="F86" s="130"/>
      <c r="G86" s="131"/>
      <c r="H86" s="130"/>
    </row>
    <row r="87" spans="1:8" x14ac:dyDescent="0.2">
      <c r="A87" s="127" t="e">
        <f>A86</f>
        <v>#REF!</v>
      </c>
      <c r="B87" s="128">
        <v>1</v>
      </c>
      <c r="D87" s="206"/>
      <c r="E87" s="129"/>
      <c r="F87" s="130"/>
      <c r="G87" s="131"/>
      <c r="H87" s="130"/>
    </row>
    <row r="88" spans="1:8" x14ac:dyDescent="0.2">
      <c r="A88" s="127" t="e">
        <f t="shared" si="3"/>
        <v>#REF!</v>
      </c>
      <c r="B88" s="132">
        <v>1.0416666666666701</v>
      </c>
      <c r="D88" s="206"/>
      <c r="E88" s="129"/>
      <c r="F88" s="130"/>
      <c r="G88" s="131"/>
      <c r="H88" s="130"/>
    </row>
    <row r="89" spans="1:8" x14ac:dyDescent="0.2">
      <c r="A89" s="127" t="e">
        <f t="shared" si="3"/>
        <v>#REF!</v>
      </c>
      <c r="B89" s="128">
        <v>1.0833333333333299</v>
      </c>
      <c r="D89" s="206"/>
      <c r="E89" s="129"/>
      <c r="F89" s="130"/>
      <c r="G89" s="131"/>
      <c r="H89" s="130"/>
    </row>
    <row r="90" spans="1:8" x14ac:dyDescent="0.2">
      <c r="A90" s="127" t="e">
        <f>A89</f>
        <v>#REF!</v>
      </c>
      <c r="B90" s="132">
        <v>1.125</v>
      </c>
      <c r="D90" s="206"/>
      <c r="E90" s="129"/>
      <c r="F90" s="130"/>
      <c r="G90" s="131"/>
      <c r="H90" s="130"/>
    </row>
    <row r="91" spans="1:8" x14ac:dyDescent="0.2">
      <c r="A91" s="127" t="e">
        <f t="shared" si="3"/>
        <v>#REF!</v>
      </c>
      <c r="B91" s="128">
        <v>1.1666666666666701</v>
      </c>
      <c r="D91" s="206"/>
      <c r="E91" s="129"/>
      <c r="F91" s="130"/>
      <c r="G91" s="131"/>
      <c r="H91" s="130"/>
    </row>
    <row r="92" spans="1:8" x14ac:dyDescent="0.2">
      <c r="A92" s="127" t="e">
        <f t="shared" si="3"/>
        <v>#REF!</v>
      </c>
      <c r="B92" s="132">
        <v>1.2083333333333299</v>
      </c>
      <c r="D92" s="206"/>
      <c r="E92" s="129"/>
      <c r="F92" s="130"/>
      <c r="G92" s="131"/>
      <c r="H92" s="130"/>
    </row>
    <row r="93" spans="1:8" x14ac:dyDescent="0.2">
      <c r="A93" s="127" t="e">
        <f t="shared" si="3"/>
        <v>#REF!</v>
      </c>
      <c r="B93" s="128">
        <v>1.25</v>
      </c>
      <c r="D93" s="206"/>
      <c r="E93" s="129"/>
      <c r="F93" s="130"/>
      <c r="G93" s="131"/>
      <c r="H93" s="130"/>
    </row>
    <row r="94" spans="1:8" x14ac:dyDescent="0.2">
      <c r="A94" s="127" t="e">
        <f t="shared" si="3"/>
        <v>#REF!</v>
      </c>
      <c r="B94" s="132">
        <v>1.2916666666666701</v>
      </c>
      <c r="D94" s="206"/>
      <c r="E94" s="129"/>
      <c r="F94" s="130"/>
      <c r="G94" s="131"/>
      <c r="H94" s="130"/>
    </row>
    <row r="95" spans="1:8" x14ac:dyDescent="0.2">
      <c r="A95" s="127" t="e">
        <f t="shared" si="3"/>
        <v>#REF!</v>
      </c>
      <c r="B95" s="128">
        <v>1.3333333333333299</v>
      </c>
      <c r="D95" s="206"/>
      <c r="E95" s="129"/>
      <c r="F95" s="130"/>
      <c r="G95" s="131"/>
      <c r="H95" s="130"/>
    </row>
    <row r="96" spans="1:8" x14ac:dyDescent="0.2">
      <c r="A96" s="127" t="e">
        <f t="shared" si="3"/>
        <v>#REF!</v>
      </c>
      <c r="B96" s="132">
        <v>1.375</v>
      </c>
      <c r="D96" s="206"/>
      <c r="E96" s="129"/>
      <c r="F96" s="130"/>
      <c r="G96" s="131"/>
      <c r="H96" s="130"/>
    </row>
    <row r="97" spans="1:8" x14ac:dyDescent="0.2">
      <c r="A97" s="127" t="e">
        <f t="shared" si="3"/>
        <v>#REF!</v>
      </c>
      <c r="B97" s="128">
        <v>1.4166666666666701</v>
      </c>
      <c r="D97" s="206"/>
      <c r="E97" s="129"/>
      <c r="F97" s="130"/>
      <c r="G97" s="131"/>
      <c r="H97" s="130"/>
    </row>
    <row r="98" spans="1:8" x14ac:dyDescent="0.2">
      <c r="D98" s="205" t="s">
        <v>166</v>
      </c>
      <c r="E98" s="133" t="e">
        <f>AVERAGE(E74:E97)</f>
        <v>#DIV/0!</v>
      </c>
      <c r="F98" s="133" t="e">
        <f>AVERAGE(F74:F97)</f>
        <v>#DIV/0!</v>
      </c>
      <c r="G98" s="133" t="e">
        <f>AVERAGE(G74:G97)</f>
        <v>#DIV/0!</v>
      </c>
      <c r="H98" s="133" t="e">
        <f>AVERAGE(H74:H97)</f>
        <v>#DIV/0!</v>
      </c>
    </row>
    <row r="99" spans="1:8" x14ac:dyDescent="0.2">
      <c r="D99" s="122"/>
      <c r="E99" s="122"/>
      <c r="F99" s="122"/>
      <c r="G99" s="122"/>
      <c r="H99" s="122"/>
    </row>
    <row r="100" spans="1:8" ht="13.15" customHeight="1" x14ac:dyDescent="0.2">
      <c r="D100" s="377" t="s">
        <v>168</v>
      </c>
      <c r="E100" s="377"/>
      <c r="F100" s="377"/>
      <c r="G100" s="377"/>
      <c r="H100" s="377"/>
    </row>
    <row r="101" spans="1:8" ht="33.75" x14ac:dyDescent="0.2">
      <c r="A101" s="126" t="s">
        <v>151</v>
      </c>
      <c r="B101" s="126" t="s">
        <v>152</v>
      </c>
      <c r="D101" s="126" t="s">
        <v>151</v>
      </c>
      <c r="E101" s="126" t="s">
        <v>181</v>
      </c>
      <c r="F101" s="126" t="s">
        <v>182</v>
      </c>
      <c r="G101" s="126" t="s">
        <v>153</v>
      </c>
      <c r="H101" s="126" t="s">
        <v>154</v>
      </c>
    </row>
    <row r="102" spans="1:8" ht="13.9" customHeight="1" x14ac:dyDescent="0.2">
      <c r="A102" s="127" t="e">
        <f>#REF!+1</f>
        <v>#REF!</v>
      </c>
      <c r="B102" s="128">
        <v>0.45833333333333331</v>
      </c>
      <c r="D102" s="206"/>
      <c r="E102" s="129"/>
      <c r="F102" s="130"/>
      <c r="G102" s="131"/>
      <c r="H102" s="130"/>
    </row>
    <row r="103" spans="1:8" x14ac:dyDescent="0.2">
      <c r="A103" s="127" t="e">
        <f>A102</f>
        <v>#REF!</v>
      </c>
      <c r="B103" s="128">
        <v>0.5</v>
      </c>
      <c r="D103" s="206"/>
      <c r="E103" s="129"/>
      <c r="F103" s="130"/>
      <c r="G103" s="131"/>
      <c r="H103" s="130"/>
    </row>
    <row r="104" spans="1:8" x14ac:dyDescent="0.2">
      <c r="A104" s="127" t="e">
        <f t="shared" ref="A104:A125" si="4">A103</f>
        <v>#REF!</v>
      </c>
      <c r="B104" s="128">
        <v>0.54166666666666696</v>
      </c>
      <c r="D104" s="206"/>
      <c r="E104" s="129"/>
      <c r="F104" s="130"/>
      <c r="G104" s="131"/>
      <c r="H104" s="130"/>
    </row>
    <row r="105" spans="1:8" x14ac:dyDescent="0.2">
      <c r="A105" s="127" t="e">
        <f t="shared" si="4"/>
        <v>#REF!</v>
      </c>
      <c r="B105" s="128">
        <v>0.58333333333333304</v>
      </c>
      <c r="D105" s="206"/>
      <c r="E105" s="129"/>
      <c r="F105" s="130"/>
      <c r="G105" s="131"/>
      <c r="H105" s="130"/>
    </row>
    <row r="106" spans="1:8" x14ac:dyDescent="0.2">
      <c r="A106" s="127" t="e">
        <f t="shared" si="4"/>
        <v>#REF!</v>
      </c>
      <c r="B106" s="128">
        <v>0.625</v>
      </c>
      <c r="D106" s="206"/>
      <c r="E106" s="129"/>
      <c r="F106" s="130"/>
      <c r="G106" s="131"/>
      <c r="H106" s="130"/>
    </row>
    <row r="107" spans="1:8" x14ac:dyDescent="0.2">
      <c r="A107" s="127" t="e">
        <f t="shared" si="4"/>
        <v>#REF!</v>
      </c>
      <c r="B107" s="128">
        <v>0.66666666666666596</v>
      </c>
      <c r="D107" s="206"/>
      <c r="E107" s="129"/>
      <c r="F107" s="130"/>
      <c r="G107" s="131"/>
      <c r="H107" s="130"/>
    </row>
    <row r="108" spans="1:8" x14ac:dyDescent="0.2">
      <c r="A108" s="127" t="e">
        <f t="shared" si="4"/>
        <v>#REF!</v>
      </c>
      <c r="B108" s="128">
        <v>0.70833333333333304</v>
      </c>
      <c r="D108" s="206"/>
      <c r="E108" s="129"/>
      <c r="F108" s="130"/>
      <c r="G108" s="131"/>
      <c r="H108" s="130"/>
    </row>
    <row r="109" spans="1:8" x14ac:dyDescent="0.2">
      <c r="A109" s="127" t="e">
        <f t="shared" si="4"/>
        <v>#REF!</v>
      </c>
      <c r="B109" s="128">
        <v>0.75</v>
      </c>
      <c r="D109" s="206"/>
      <c r="E109" s="129"/>
      <c r="F109" s="130"/>
      <c r="G109" s="131"/>
      <c r="H109" s="130"/>
    </row>
    <row r="110" spans="1:8" x14ac:dyDescent="0.2">
      <c r="A110" s="127" t="e">
        <f t="shared" si="4"/>
        <v>#REF!</v>
      </c>
      <c r="B110" s="128">
        <v>0.79166666666666596</v>
      </c>
      <c r="D110" s="206"/>
      <c r="E110" s="129"/>
      <c r="F110" s="130"/>
      <c r="G110" s="131"/>
      <c r="H110" s="130"/>
    </row>
    <row r="111" spans="1:8" x14ac:dyDescent="0.2">
      <c r="A111" s="127" t="e">
        <f t="shared" si="4"/>
        <v>#REF!</v>
      </c>
      <c r="B111" s="128">
        <v>0.83333333333333304</v>
      </c>
      <c r="D111" s="206"/>
      <c r="E111" s="129"/>
      <c r="F111" s="130"/>
      <c r="G111" s="131"/>
      <c r="H111" s="130"/>
    </row>
    <row r="112" spans="1:8" x14ac:dyDescent="0.2">
      <c r="A112" s="127" t="e">
        <f t="shared" si="4"/>
        <v>#REF!</v>
      </c>
      <c r="B112" s="128">
        <v>0.875</v>
      </c>
      <c r="D112" s="206"/>
      <c r="E112" s="129"/>
      <c r="F112" s="130"/>
      <c r="G112" s="131"/>
      <c r="H112" s="130"/>
    </row>
    <row r="113" spans="1:8" x14ac:dyDescent="0.2">
      <c r="A113" s="127" t="e">
        <f t="shared" si="4"/>
        <v>#REF!</v>
      </c>
      <c r="B113" s="128">
        <v>0.91666666666666696</v>
      </c>
      <c r="D113" s="206"/>
      <c r="E113" s="129"/>
      <c r="F113" s="130"/>
      <c r="G113" s="131"/>
      <c r="H113" s="130"/>
    </row>
    <row r="114" spans="1:8" x14ac:dyDescent="0.2">
      <c r="A114" s="127" t="e">
        <f t="shared" si="4"/>
        <v>#REF!</v>
      </c>
      <c r="B114" s="128">
        <v>0.95833333333333304</v>
      </c>
      <c r="D114" s="206"/>
      <c r="E114" s="129"/>
      <c r="F114" s="130"/>
      <c r="G114" s="131"/>
      <c r="H114" s="130"/>
    </row>
    <row r="115" spans="1:8" x14ac:dyDescent="0.2">
      <c r="A115" s="127" t="e">
        <f t="shared" si="4"/>
        <v>#REF!</v>
      </c>
      <c r="B115" s="128">
        <v>1</v>
      </c>
      <c r="D115" s="206"/>
      <c r="E115" s="129"/>
      <c r="F115" s="130"/>
      <c r="G115" s="131"/>
      <c r="H115" s="130"/>
    </row>
    <row r="116" spans="1:8" x14ac:dyDescent="0.2">
      <c r="A116" s="127" t="e">
        <f t="shared" si="4"/>
        <v>#REF!</v>
      </c>
      <c r="B116" s="128">
        <v>1.0416666666666701</v>
      </c>
      <c r="D116" s="206"/>
      <c r="E116" s="129"/>
      <c r="F116" s="130"/>
      <c r="G116" s="131"/>
      <c r="H116" s="130"/>
    </row>
    <row r="117" spans="1:8" x14ac:dyDescent="0.2">
      <c r="A117" s="127" t="e">
        <f t="shared" si="4"/>
        <v>#REF!</v>
      </c>
      <c r="B117" s="128">
        <v>1.0833333333333299</v>
      </c>
      <c r="D117" s="206"/>
      <c r="E117" s="129"/>
      <c r="F117" s="130"/>
      <c r="G117" s="131"/>
      <c r="H117" s="130"/>
    </row>
    <row r="118" spans="1:8" x14ac:dyDescent="0.2">
      <c r="A118" s="127" t="e">
        <f t="shared" si="4"/>
        <v>#REF!</v>
      </c>
      <c r="B118" s="128">
        <v>1.125</v>
      </c>
      <c r="D118" s="206"/>
      <c r="E118" s="129"/>
      <c r="F118" s="130"/>
      <c r="G118" s="131"/>
      <c r="H118" s="130"/>
    </row>
    <row r="119" spans="1:8" x14ac:dyDescent="0.2">
      <c r="A119" s="127" t="e">
        <f t="shared" si="4"/>
        <v>#REF!</v>
      </c>
      <c r="B119" s="128">
        <v>1.1666666666666701</v>
      </c>
      <c r="D119" s="206"/>
      <c r="E119" s="129"/>
      <c r="F119" s="130"/>
      <c r="G119" s="131"/>
      <c r="H119" s="130"/>
    </row>
    <row r="120" spans="1:8" x14ac:dyDescent="0.2">
      <c r="A120" s="127" t="e">
        <f t="shared" si="4"/>
        <v>#REF!</v>
      </c>
      <c r="B120" s="128">
        <v>1.2083333333333299</v>
      </c>
      <c r="D120" s="206"/>
      <c r="E120" s="129"/>
      <c r="F120" s="130"/>
      <c r="G120" s="131"/>
      <c r="H120" s="130"/>
    </row>
    <row r="121" spans="1:8" x14ac:dyDescent="0.2">
      <c r="A121" s="127" t="e">
        <f t="shared" si="4"/>
        <v>#REF!</v>
      </c>
      <c r="B121" s="128">
        <v>1.25</v>
      </c>
      <c r="D121" s="206"/>
      <c r="E121" s="129"/>
      <c r="F121" s="130"/>
      <c r="G121" s="131"/>
      <c r="H121" s="130"/>
    </row>
    <row r="122" spans="1:8" x14ac:dyDescent="0.2">
      <c r="A122" s="127" t="e">
        <f t="shared" si="4"/>
        <v>#REF!</v>
      </c>
      <c r="B122" s="128">
        <v>1.2916666666666701</v>
      </c>
      <c r="D122" s="206"/>
      <c r="E122" s="129"/>
      <c r="F122" s="130"/>
      <c r="G122" s="131"/>
      <c r="H122" s="130"/>
    </row>
    <row r="123" spans="1:8" x14ac:dyDescent="0.2">
      <c r="A123" s="127" t="e">
        <f t="shared" si="4"/>
        <v>#REF!</v>
      </c>
      <c r="B123" s="128">
        <v>1.3333333333333299</v>
      </c>
      <c r="D123" s="206"/>
      <c r="E123" s="129"/>
      <c r="F123" s="130"/>
      <c r="G123" s="131"/>
      <c r="H123" s="130"/>
    </row>
    <row r="124" spans="1:8" x14ac:dyDescent="0.2">
      <c r="A124" s="127" t="e">
        <f t="shared" si="4"/>
        <v>#REF!</v>
      </c>
      <c r="B124" s="128">
        <v>1.375</v>
      </c>
      <c r="D124" s="206"/>
      <c r="E124" s="129"/>
      <c r="F124" s="130"/>
      <c r="G124" s="131"/>
      <c r="H124" s="130"/>
    </row>
    <row r="125" spans="1:8" x14ac:dyDescent="0.2">
      <c r="A125" s="127" t="e">
        <f t="shared" si="4"/>
        <v>#REF!</v>
      </c>
      <c r="B125" s="128">
        <v>1.4166666666666701</v>
      </c>
      <c r="D125" s="206"/>
      <c r="E125" s="129"/>
      <c r="F125" s="130"/>
      <c r="G125" s="131"/>
      <c r="H125" s="130"/>
    </row>
    <row r="126" spans="1:8" x14ac:dyDescent="0.2">
      <c r="D126" s="205" t="s">
        <v>169</v>
      </c>
      <c r="E126" s="133" t="e">
        <f>AVERAGE(E102:E125)</f>
        <v>#DIV/0!</v>
      </c>
      <c r="F126" s="133" t="e">
        <f>AVERAGE(F102:F125)</f>
        <v>#DIV/0!</v>
      </c>
      <c r="G126" s="133" t="e">
        <f>AVERAGE(G102:G125)</f>
        <v>#DIV/0!</v>
      </c>
      <c r="H126" s="133" t="e">
        <f>AVERAGE(H102:H125)</f>
        <v>#DIV/0!</v>
      </c>
    </row>
    <row r="127" spans="1:8" x14ac:dyDescent="0.2">
      <c r="D127" s="122"/>
      <c r="E127" s="122"/>
      <c r="F127" s="122"/>
      <c r="G127" s="122"/>
      <c r="H127" s="122"/>
    </row>
    <row r="128" spans="1:8" ht="13.15" customHeight="1" x14ac:dyDescent="0.2">
      <c r="D128" s="377" t="s">
        <v>170</v>
      </c>
      <c r="E128" s="377"/>
      <c r="F128" s="377"/>
      <c r="G128" s="377"/>
      <c r="H128" s="377"/>
    </row>
    <row r="129" spans="1:8" ht="33.75" x14ac:dyDescent="0.2">
      <c r="A129" s="126" t="s">
        <v>151</v>
      </c>
      <c r="B129" s="126" t="s">
        <v>152</v>
      </c>
      <c r="D129" s="126" t="s">
        <v>151</v>
      </c>
      <c r="E129" s="126" t="s">
        <v>181</v>
      </c>
      <c r="F129" s="126" t="s">
        <v>182</v>
      </c>
      <c r="G129" s="126" t="s">
        <v>153</v>
      </c>
      <c r="H129" s="126" t="s">
        <v>154</v>
      </c>
    </row>
    <row r="130" spans="1:8" ht="13.9" customHeight="1" x14ac:dyDescent="0.2">
      <c r="A130" s="127" t="e">
        <f>#REF!+1</f>
        <v>#REF!</v>
      </c>
      <c r="B130" s="128">
        <v>0.45833333333333331</v>
      </c>
      <c r="D130" s="206"/>
      <c r="E130" s="129"/>
      <c r="F130" s="130"/>
      <c r="G130" s="131"/>
      <c r="H130" s="130"/>
    </row>
    <row r="131" spans="1:8" x14ac:dyDescent="0.2">
      <c r="A131" s="127" t="e">
        <f>A130</f>
        <v>#REF!</v>
      </c>
      <c r="B131" s="128">
        <v>0.5</v>
      </c>
      <c r="D131" s="206"/>
      <c r="E131" s="129"/>
      <c r="F131" s="130"/>
      <c r="G131" s="131"/>
      <c r="H131" s="130"/>
    </row>
    <row r="132" spans="1:8" x14ac:dyDescent="0.2">
      <c r="A132" s="127" t="e">
        <f t="shared" ref="A132:A153" si="5">A131</f>
        <v>#REF!</v>
      </c>
      <c r="B132" s="128">
        <v>0.54166666666666696</v>
      </c>
      <c r="D132" s="206"/>
      <c r="E132" s="129"/>
      <c r="F132" s="130"/>
      <c r="G132" s="131"/>
      <c r="H132" s="130"/>
    </row>
    <row r="133" spans="1:8" x14ac:dyDescent="0.2">
      <c r="A133" s="127" t="e">
        <f t="shared" si="5"/>
        <v>#REF!</v>
      </c>
      <c r="B133" s="128">
        <v>0.58333333333333304</v>
      </c>
      <c r="D133" s="206"/>
      <c r="E133" s="129"/>
      <c r="F133" s="130"/>
      <c r="G133" s="131"/>
      <c r="H133" s="130"/>
    </row>
    <row r="134" spans="1:8" x14ac:dyDescent="0.2">
      <c r="A134" s="127" t="e">
        <f t="shared" si="5"/>
        <v>#REF!</v>
      </c>
      <c r="B134" s="128">
        <v>0.625</v>
      </c>
      <c r="D134" s="206"/>
      <c r="E134" s="129"/>
      <c r="F134" s="130"/>
      <c r="G134" s="131"/>
      <c r="H134" s="130"/>
    </row>
    <row r="135" spans="1:8" x14ac:dyDescent="0.2">
      <c r="A135" s="127" t="e">
        <f t="shared" si="5"/>
        <v>#REF!</v>
      </c>
      <c r="B135" s="128">
        <v>0.66666666666666596</v>
      </c>
      <c r="D135" s="206"/>
      <c r="E135" s="129"/>
      <c r="F135" s="130"/>
      <c r="G135" s="131"/>
      <c r="H135" s="130"/>
    </row>
    <row r="136" spans="1:8" x14ac:dyDescent="0.2">
      <c r="A136" s="127" t="e">
        <f t="shared" si="5"/>
        <v>#REF!</v>
      </c>
      <c r="B136" s="128">
        <v>0.70833333333333304</v>
      </c>
      <c r="D136" s="206"/>
      <c r="E136" s="129"/>
      <c r="F136" s="130"/>
      <c r="G136" s="131"/>
      <c r="H136" s="130"/>
    </row>
    <row r="137" spans="1:8" x14ac:dyDescent="0.2">
      <c r="A137" s="127" t="e">
        <f t="shared" si="5"/>
        <v>#REF!</v>
      </c>
      <c r="B137" s="128">
        <v>0.75</v>
      </c>
      <c r="D137" s="206"/>
      <c r="E137" s="129"/>
      <c r="F137" s="130"/>
      <c r="G137" s="131"/>
      <c r="H137" s="130"/>
    </row>
    <row r="138" spans="1:8" x14ac:dyDescent="0.2">
      <c r="A138" s="127" t="e">
        <f t="shared" si="5"/>
        <v>#REF!</v>
      </c>
      <c r="B138" s="128">
        <v>0.79166666666666596</v>
      </c>
      <c r="D138" s="206"/>
      <c r="E138" s="129"/>
      <c r="F138" s="130"/>
      <c r="G138" s="131"/>
      <c r="H138" s="130"/>
    </row>
    <row r="139" spans="1:8" x14ac:dyDescent="0.2">
      <c r="A139" s="127" t="e">
        <f t="shared" si="5"/>
        <v>#REF!</v>
      </c>
      <c r="B139" s="128">
        <v>0.83333333333333304</v>
      </c>
      <c r="D139" s="206"/>
      <c r="E139" s="129"/>
      <c r="F139" s="130"/>
      <c r="G139" s="131"/>
      <c r="H139" s="130"/>
    </row>
    <row r="140" spans="1:8" x14ac:dyDescent="0.2">
      <c r="A140" s="127" t="e">
        <f t="shared" si="5"/>
        <v>#REF!</v>
      </c>
      <c r="B140" s="128">
        <v>0.875</v>
      </c>
      <c r="D140" s="206"/>
      <c r="E140" s="129"/>
      <c r="F140" s="130"/>
      <c r="G140" s="131"/>
      <c r="H140" s="130"/>
    </row>
    <row r="141" spans="1:8" x14ac:dyDescent="0.2">
      <c r="A141" s="127" t="e">
        <f t="shared" si="5"/>
        <v>#REF!</v>
      </c>
      <c r="B141" s="128">
        <v>0.91666666666666696</v>
      </c>
      <c r="D141" s="206"/>
      <c r="E141" s="129"/>
      <c r="F141" s="130"/>
      <c r="G141" s="131"/>
      <c r="H141" s="130"/>
    </row>
    <row r="142" spans="1:8" x14ac:dyDescent="0.2">
      <c r="A142" s="127" t="e">
        <f t="shared" si="5"/>
        <v>#REF!</v>
      </c>
      <c r="B142" s="128">
        <v>0.95833333333333304</v>
      </c>
      <c r="D142" s="206"/>
      <c r="E142" s="129"/>
      <c r="F142" s="130"/>
      <c r="G142" s="131"/>
      <c r="H142" s="130"/>
    </row>
    <row r="143" spans="1:8" x14ac:dyDescent="0.2">
      <c r="A143" s="127" t="e">
        <f t="shared" si="5"/>
        <v>#REF!</v>
      </c>
      <c r="B143" s="128">
        <v>1</v>
      </c>
      <c r="D143" s="206"/>
      <c r="E143" s="129"/>
      <c r="F143" s="130"/>
      <c r="G143" s="131"/>
      <c r="H143" s="130"/>
    </row>
    <row r="144" spans="1:8" x14ac:dyDescent="0.2">
      <c r="A144" s="127" t="e">
        <f t="shared" si="5"/>
        <v>#REF!</v>
      </c>
      <c r="B144" s="128">
        <v>1.0416666666666701</v>
      </c>
      <c r="D144" s="206"/>
      <c r="E144" s="129"/>
      <c r="F144" s="130"/>
      <c r="G144" s="131"/>
      <c r="H144" s="130"/>
    </row>
    <row r="145" spans="1:8" x14ac:dyDescent="0.2">
      <c r="A145" s="127" t="e">
        <f t="shared" si="5"/>
        <v>#REF!</v>
      </c>
      <c r="B145" s="128">
        <v>1.0833333333333299</v>
      </c>
      <c r="D145" s="206"/>
      <c r="E145" s="129"/>
      <c r="F145" s="130"/>
      <c r="G145" s="131"/>
      <c r="H145" s="130"/>
    </row>
    <row r="146" spans="1:8" x14ac:dyDescent="0.2">
      <c r="A146" s="127" t="e">
        <f t="shared" si="5"/>
        <v>#REF!</v>
      </c>
      <c r="B146" s="128">
        <v>1.125</v>
      </c>
      <c r="D146" s="206"/>
      <c r="E146" s="129"/>
      <c r="F146" s="130"/>
      <c r="G146" s="131"/>
      <c r="H146" s="130"/>
    </row>
    <row r="147" spans="1:8" x14ac:dyDescent="0.2">
      <c r="A147" s="127" t="e">
        <f t="shared" si="5"/>
        <v>#REF!</v>
      </c>
      <c r="B147" s="128">
        <v>1.1666666666666701</v>
      </c>
      <c r="D147" s="206"/>
      <c r="E147" s="129"/>
      <c r="F147" s="130"/>
      <c r="G147" s="131"/>
      <c r="H147" s="130"/>
    </row>
    <row r="148" spans="1:8" x14ac:dyDescent="0.2">
      <c r="A148" s="127" t="e">
        <f t="shared" si="5"/>
        <v>#REF!</v>
      </c>
      <c r="B148" s="128">
        <v>1.2083333333333299</v>
      </c>
      <c r="D148" s="206"/>
      <c r="E148" s="129"/>
      <c r="F148" s="130"/>
      <c r="G148" s="131"/>
      <c r="H148" s="130"/>
    </row>
    <row r="149" spans="1:8" x14ac:dyDescent="0.2">
      <c r="A149" s="127" t="e">
        <f t="shared" si="5"/>
        <v>#REF!</v>
      </c>
      <c r="B149" s="128">
        <v>1.25</v>
      </c>
      <c r="D149" s="206"/>
      <c r="E149" s="129"/>
      <c r="F149" s="130"/>
      <c r="G149" s="131"/>
      <c r="H149" s="130"/>
    </row>
    <row r="150" spans="1:8" x14ac:dyDescent="0.2">
      <c r="A150" s="127" t="e">
        <f t="shared" si="5"/>
        <v>#REF!</v>
      </c>
      <c r="B150" s="128">
        <v>1.2916666666666701</v>
      </c>
      <c r="D150" s="206"/>
      <c r="E150" s="129"/>
      <c r="F150" s="130"/>
      <c r="G150" s="131"/>
      <c r="H150" s="130"/>
    </row>
    <row r="151" spans="1:8" x14ac:dyDescent="0.2">
      <c r="A151" s="127" t="e">
        <f t="shared" si="5"/>
        <v>#REF!</v>
      </c>
      <c r="B151" s="128">
        <v>1.3333333333333299</v>
      </c>
      <c r="D151" s="206"/>
      <c r="E151" s="129"/>
      <c r="F151" s="130"/>
      <c r="G151" s="131"/>
      <c r="H151" s="130"/>
    </row>
    <row r="152" spans="1:8" x14ac:dyDescent="0.2">
      <c r="A152" s="127" t="e">
        <f t="shared" si="5"/>
        <v>#REF!</v>
      </c>
      <c r="B152" s="128">
        <v>1.375</v>
      </c>
      <c r="D152" s="206"/>
      <c r="E152" s="129"/>
      <c r="F152" s="130"/>
      <c r="G152" s="131"/>
      <c r="H152" s="130"/>
    </row>
    <row r="153" spans="1:8" x14ac:dyDescent="0.2">
      <c r="A153" s="127" t="e">
        <f t="shared" si="5"/>
        <v>#REF!</v>
      </c>
      <c r="B153" s="128">
        <v>1.4166666666666701</v>
      </c>
      <c r="D153" s="206"/>
      <c r="E153" s="129"/>
      <c r="F153" s="130"/>
      <c r="G153" s="131"/>
      <c r="H153" s="130"/>
    </row>
    <row r="154" spans="1:8" x14ac:dyDescent="0.2">
      <c r="D154" s="205" t="s">
        <v>171</v>
      </c>
      <c r="E154" s="133" t="e">
        <f>AVERAGE(E130:E153)</f>
        <v>#DIV/0!</v>
      </c>
      <c r="F154" s="133" t="e">
        <f>AVERAGE(F130:F153)</f>
        <v>#DIV/0!</v>
      </c>
      <c r="G154" s="133" t="e">
        <f>AVERAGE(G130:G153)</f>
        <v>#DIV/0!</v>
      </c>
      <c r="H154" s="133" t="e">
        <f>AVERAGE(H130:H153)</f>
        <v>#DIV/0!</v>
      </c>
    </row>
    <row r="155" spans="1:8" x14ac:dyDescent="0.2">
      <c r="D155" s="122"/>
      <c r="E155" s="122"/>
      <c r="F155" s="122"/>
      <c r="G155" s="122"/>
      <c r="H155" s="122"/>
    </row>
    <row r="156" spans="1:8" x14ac:dyDescent="0.2">
      <c r="D156" s="15"/>
      <c r="E156" s="15"/>
      <c r="F156" s="15"/>
      <c r="G156" s="15"/>
      <c r="H156" s="15"/>
    </row>
    <row r="157" spans="1:8" x14ac:dyDescent="0.2">
      <c r="D157" s="15"/>
      <c r="E157" s="15"/>
      <c r="F157" s="15"/>
      <c r="G157" s="15"/>
      <c r="H157" s="15"/>
    </row>
    <row r="158" spans="1:8" x14ac:dyDescent="0.2">
      <c r="D158" s="15"/>
      <c r="E158" s="15"/>
      <c r="F158" s="15"/>
      <c r="G158" s="15"/>
      <c r="H158" s="15"/>
    </row>
    <row r="159" spans="1:8" x14ac:dyDescent="0.2">
      <c r="D159" s="15"/>
      <c r="E159" s="15"/>
      <c r="F159" s="15"/>
      <c r="G159" s="15"/>
      <c r="H159" s="15"/>
    </row>
    <row r="160" spans="1:8" x14ac:dyDescent="0.2">
      <c r="D160" s="15"/>
      <c r="E160" s="15"/>
      <c r="F160" s="15"/>
      <c r="G160" s="15"/>
      <c r="H160" s="15"/>
    </row>
    <row r="161" spans="4:8" x14ac:dyDescent="0.2">
      <c r="D161" s="15"/>
      <c r="E161" s="15"/>
      <c r="F161" s="15"/>
      <c r="G161" s="15"/>
      <c r="H161" s="15"/>
    </row>
    <row r="162" spans="4:8" x14ac:dyDescent="0.2">
      <c r="D162" s="15"/>
      <c r="E162" s="15"/>
      <c r="F162" s="15"/>
      <c r="G162" s="15"/>
      <c r="H162" s="15"/>
    </row>
    <row r="163" spans="4:8" x14ac:dyDescent="0.2">
      <c r="D163" s="15"/>
      <c r="E163" s="15"/>
      <c r="F163" s="15"/>
      <c r="G163" s="15"/>
      <c r="H163" s="15"/>
    </row>
    <row r="164" spans="4:8" x14ac:dyDescent="0.2">
      <c r="D164" s="15"/>
      <c r="E164" s="15"/>
      <c r="F164" s="15"/>
      <c r="G164" s="15"/>
      <c r="H164" s="15"/>
    </row>
    <row r="165" spans="4:8" x14ac:dyDescent="0.2">
      <c r="D165" s="15"/>
      <c r="E165" s="15"/>
      <c r="F165" s="15"/>
      <c r="G165" s="15"/>
      <c r="H165" s="15"/>
    </row>
    <row r="166" spans="4:8" x14ac:dyDescent="0.2">
      <c r="D166" s="15"/>
      <c r="E166" s="15"/>
      <c r="F166" s="15"/>
      <c r="G166" s="15"/>
      <c r="H166" s="15"/>
    </row>
    <row r="167" spans="4:8" x14ac:dyDescent="0.2">
      <c r="D167" s="15"/>
      <c r="E167" s="15"/>
      <c r="F167" s="15"/>
      <c r="G167" s="15"/>
      <c r="H167" s="15"/>
    </row>
    <row r="168" spans="4:8" x14ac:dyDescent="0.2">
      <c r="D168" s="15"/>
      <c r="E168" s="15"/>
      <c r="F168" s="15"/>
      <c r="G168" s="15"/>
      <c r="H168" s="15"/>
    </row>
    <row r="169" spans="4:8" x14ac:dyDescent="0.2">
      <c r="D169" s="15"/>
      <c r="E169" s="15"/>
      <c r="F169" s="15"/>
      <c r="G169" s="15"/>
      <c r="H169" s="15"/>
    </row>
    <row r="170" spans="4:8" x14ac:dyDescent="0.2">
      <c r="D170" s="15"/>
      <c r="E170" s="15"/>
      <c r="F170" s="15"/>
      <c r="G170" s="15"/>
      <c r="H170" s="15"/>
    </row>
    <row r="171" spans="4:8" x14ac:dyDescent="0.2">
      <c r="D171" s="15"/>
      <c r="E171" s="15"/>
      <c r="F171" s="15"/>
      <c r="G171" s="15"/>
      <c r="H171" s="15"/>
    </row>
    <row r="172" spans="4:8" x14ac:dyDescent="0.2">
      <c r="D172" s="15"/>
      <c r="E172" s="15"/>
      <c r="F172" s="15"/>
      <c r="G172" s="15"/>
      <c r="H172" s="15"/>
    </row>
    <row r="173" spans="4:8" x14ac:dyDescent="0.2">
      <c r="D173" s="15"/>
      <c r="E173" s="15"/>
      <c r="F173" s="15"/>
      <c r="G173" s="15"/>
      <c r="H173" s="15"/>
    </row>
    <row r="174" spans="4:8" x14ac:dyDescent="0.2">
      <c r="D174" s="15"/>
      <c r="E174" s="15"/>
      <c r="F174" s="15"/>
      <c r="G174" s="15"/>
      <c r="H174" s="15"/>
    </row>
    <row r="175" spans="4:8" x14ac:dyDescent="0.2">
      <c r="D175" s="15"/>
      <c r="E175" s="15"/>
      <c r="F175" s="15"/>
      <c r="G175" s="15"/>
      <c r="H175" s="15"/>
    </row>
    <row r="176" spans="4:8" x14ac:dyDescent="0.2">
      <c r="D176" s="15"/>
      <c r="E176" s="15"/>
      <c r="F176" s="15"/>
      <c r="G176" s="15"/>
      <c r="H176" s="15"/>
    </row>
    <row r="177" spans="4:8" x14ac:dyDescent="0.2">
      <c r="D177" s="15"/>
      <c r="E177" s="15"/>
      <c r="F177" s="15"/>
      <c r="G177" s="15"/>
      <c r="H177" s="15"/>
    </row>
    <row r="178" spans="4:8" x14ac:dyDescent="0.2">
      <c r="D178" s="15"/>
      <c r="E178" s="15"/>
      <c r="F178" s="15"/>
      <c r="G178" s="15"/>
      <c r="H178" s="15"/>
    </row>
    <row r="179" spans="4:8" x14ac:dyDescent="0.2">
      <c r="D179" s="15"/>
      <c r="E179" s="15"/>
      <c r="F179" s="15"/>
      <c r="G179" s="15"/>
      <c r="H179" s="15"/>
    </row>
    <row r="180" spans="4:8" x14ac:dyDescent="0.2">
      <c r="D180" s="15"/>
      <c r="E180" s="15"/>
      <c r="F180" s="15"/>
      <c r="G180" s="15"/>
      <c r="H180" s="15"/>
    </row>
    <row r="181" spans="4:8" x14ac:dyDescent="0.2">
      <c r="D181" s="15"/>
      <c r="E181" s="15"/>
      <c r="F181" s="15"/>
      <c r="G181" s="15"/>
      <c r="H181" s="15"/>
    </row>
    <row r="182" spans="4:8" x14ac:dyDescent="0.2">
      <c r="D182" s="15"/>
      <c r="E182" s="15"/>
      <c r="F182" s="15"/>
      <c r="G182" s="15"/>
      <c r="H182" s="15"/>
    </row>
    <row r="183" spans="4:8" x14ac:dyDescent="0.2">
      <c r="D183" s="15"/>
      <c r="E183" s="15"/>
      <c r="F183" s="15"/>
      <c r="G183" s="15"/>
      <c r="H183" s="15"/>
    </row>
    <row r="184" spans="4:8" x14ac:dyDescent="0.2">
      <c r="D184" s="15"/>
      <c r="E184" s="15"/>
      <c r="F184" s="15"/>
      <c r="G184" s="15"/>
      <c r="H184" s="15"/>
    </row>
    <row r="185" spans="4:8" x14ac:dyDescent="0.2">
      <c r="D185" s="15"/>
      <c r="E185" s="15"/>
      <c r="F185" s="15"/>
      <c r="G185" s="15"/>
      <c r="H185" s="15"/>
    </row>
    <row r="186" spans="4:8" x14ac:dyDescent="0.2">
      <c r="D186" s="15"/>
      <c r="E186" s="15"/>
      <c r="F186" s="15"/>
      <c r="G186" s="15"/>
      <c r="H186" s="15"/>
    </row>
    <row r="187" spans="4:8" x14ac:dyDescent="0.2">
      <c r="D187" s="15"/>
      <c r="E187" s="15"/>
      <c r="F187" s="15"/>
      <c r="G187" s="15"/>
      <c r="H187" s="15"/>
    </row>
    <row r="188" spans="4:8" x14ac:dyDescent="0.2">
      <c r="D188" s="15"/>
      <c r="E188" s="15"/>
      <c r="F188" s="15"/>
      <c r="G188" s="15"/>
      <c r="H188" s="15"/>
    </row>
    <row r="189" spans="4:8" x14ac:dyDescent="0.2">
      <c r="D189" s="15"/>
      <c r="E189" s="15"/>
      <c r="F189" s="15"/>
      <c r="G189" s="15"/>
      <c r="H189" s="15"/>
    </row>
    <row r="190" spans="4:8" x14ac:dyDescent="0.2">
      <c r="D190" s="15"/>
      <c r="E190" s="15"/>
      <c r="F190" s="15"/>
      <c r="G190" s="15"/>
      <c r="H190" s="15"/>
    </row>
    <row r="191" spans="4:8" x14ac:dyDescent="0.2">
      <c r="D191" s="15"/>
      <c r="E191" s="15"/>
      <c r="F191" s="15"/>
      <c r="G191" s="15"/>
      <c r="H191" s="15"/>
    </row>
    <row r="192" spans="4:8" x14ac:dyDescent="0.2">
      <c r="D192" s="15"/>
      <c r="E192" s="15"/>
      <c r="F192" s="15"/>
      <c r="G192" s="15"/>
      <c r="H192" s="15"/>
    </row>
    <row r="193" spans="4:8" x14ac:dyDescent="0.2">
      <c r="D193" s="15"/>
      <c r="E193" s="15"/>
      <c r="F193" s="15"/>
      <c r="G193" s="15"/>
      <c r="H193" s="15"/>
    </row>
    <row r="194" spans="4:8" x14ac:dyDescent="0.2">
      <c r="D194" s="15"/>
      <c r="E194" s="15"/>
      <c r="F194" s="15"/>
      <c r="G194" s="15"/>
      <c r="H194" s="15"/>
    </row>
    <row r="195" spans="4:8" x14ac:dyDescent="0.2">
      <c r="D195" s="15"/>
      <c r="E195" s="15"/>
      <c r="F195" s="15"/>
      <c r="G195" s="15"/>
      <c r="H195" s="15"/>
    </row>
    <row r="196" spans="4:8" x14ac:dyDescent="0.2">
      <c r="D196" s="15"/>
      <c r="E196" s="15"/>
      <c r="F196" s="15"/>
      <c r="G196" s="15"/>
      <c r="H196" s="15"/>
    </row>
    <row r="197" spans="4:8" x14ac:dyDescent="0.2">
      <c r="D197" s="15"/>
      <c r="E197" s="15"/>
      <c r="F197" s="15"/>
      <c r="G197" s="15"/>
      <c r="H197" s="15"/>
    </row>
    <row r="198" spans="4:8" x14ac:dyDescent="0.2">
      <c r="D198" s="15"/>
      <c r="E198" s="15"/>
      <c r="F198" s="15"/>
      <c r="G198" s="15"/>
      <c r="H198" s="15"/>
    </row>
    <row r="199" spans="4:8" x14ac:dyDescent="0.2">
      <c r="D199" s="15"/>
      <c r="E199" s="15"/>
      <c r="F199" s="15"/>
      <c r="G199" s="15"/>
      <c r="H199" s="15"/>
    </row>
    <row r="200" spans="4:8" x14ac:dyDescent="0.2">
      <c r="D200" s="15"/>
      <c r="E200" s="15"/>
      <c r="F200" s="15"/>
      <c r="G200" s="15"/>
      <c r="H200" s="15"/>
    </row>
    <row r="201" spans="4:8" x14ac:dyDescent="0.2">
      <c r="D201" s="15"/>
      <c r="E201" s="15"/>
      <c r="F201" s="15"/>
      <c r="G201" s="15"/>
      <c r="H201" s="15"/>
    </row>
    <row r="202" spans="4:8" x14ac:dyDescent="0.2">
      <c r="D202" s="15"/>
      <c r="E202" s="15"/>
      <c r="F202" s="15"/>
      <c r="G202" s="15"/>
      <c r="H202" s="15"/>
    </row>
    <row r="203" spans="4:8" x14ac:dyDescent="0.2">
      <c r="D203" s="15"/>
      <c r="E203" s="15"/>
      <c r="F203" s="15"/>
      <c r="G203" s="15"/>
      <c r="H203" s="15"/>
    </row>
    <row r="204" spans="4:8" x14ac:dyDescent="0.2">
      <c r="D204" s="15"/>
      <c r="E204" s="15"/>
      <c r="F204" s="15"/>
      <c r="G204" s="15"/>
      <c r="H204" s="15"/>
    </row>
    <row r="205" spans="4:8" x14ac:dyDescent="0.2">
      <c r="D205" s="15"/>
      <c r="E205" s="15"/>
      <c r="F205" s="15"/>
      <c r="G205" s="15"/>
      <c r="H205" s="15"/>
    </row>
    <row r="206" spans="4:8" x14ac:dyDescent="0.2">
      <c r="D206" s="15"/>
      <c r="E206" s="15"/>
      <c r="F206" s="15"/>
      <c r="G206" s="15"/>
      <c r="H206" s="15"/>
    </row>
    <row r="207" spans="4:8" x14ac:dyDescent="0.2">
      <c r="D207" s="15"/>
      <c r="E207" s="15"/>
      <c r="F207" s="15"/>
      <c r="G207" s="15"/>
      <c r="H207" s="15"/>
    </row>
    <row r="208" spans="4:8" x14ac:dyDescent="0.2">
      <c r="D208" s="15"/>
      <c r="E208" s="15"/>
      <c r="F208" s="15"/>
      <c r="G208" s="15"/>
      <c r="H208" s="15"/>
    </row>
    <row r="209" spans="4:8" x14ac:dyDescent="0.2">
      <c r="D209" s="15"/>
      <c r="E209" s="15"/>
      <c r="F209" s="15"/>
      <c r="G209" s="15"/>
      <c r="H209" s="15"/>
    </row>
    <row r="210" spans="4:8" x14ac:dyDescent="0.2">
      <c r="D210" s="15"/>
      <c r="E210" s="15"/>
      <c r="F210" s="15"/>
      <c r="G210" s="15"/>
      <c r="H210" s="15"/>
    </row>
    <row r="211" spans="4:8" x14ac:dyDescent="0.2">
      <c r="D211" s="15"/>
      <c r="E211" s="15"/>
      <c r="F211" s="15"/>
      <c r="G211" s="15"/>
      <c r="H211" s="15"/>
    </row>
    <row r="212" spans="4:8" x14ac:dyDescent="0.2">
      <c r="D212" s="15"/>
      <c r="E212" s="15"/>
      <c r="F212" s="15"/>
      <c r="G212" s="15"/>
      <c r="H212" s="15"/>
    </row>
    <row r="213" spans="4:8" x14ac:dyDescent="0.2">
      <c r="D213" s="15"/>
      <c r="E213" s="15"/>
      <c r="F213" s="15"/>
      <c r="G213" s="15"/>
      <c r="H213" s="15"/>
    </row>
    <row r="214" spans="4:8" x14ac:dyDescent="0.2">
      <c r="D214" s="15"/>
      <c r="E214" s="15"/>
      <c r="F214" s="15"/>
      <c r="G214" s="15"/>
      <c r="H214" s="15"/>
    </row>
    <row r="215" spans="4:8" x14ac:dyDescent="0.2">
      <c r="D215" s="15"/>
      <c r="E215" s="15"/>
      <c r="F215" s="15"/>
      <c r="G215" s="15"/>
      <c r="H215" s="15"/>
    </row>
    <row r="216" spans="4:8" x14ac:dyDescent="0.2">
      <c r="D216" s="15"/>
      <c r="E216" s="15"/>
      <c r="F216" s="15"/>
      <c r="G216" s="15"/>
      <c r="H216" s="15"/>
    </row>
    <row r="217" spans="4:8" x14ac:dyDescent="0.2">
      <c r="D217" s="15"/>
      <c r="E217" s="15"/>
      <c r="F217" s="15"/>
      <c r="G217" s="15"/>
      <c r="H217" s="15"/>
    </row>
    <row r="218" spans="4:8" x14ac:dyDescent="0.2">
      <c r="D218" s="15"/>
      <c r="E218" s="15"/>
      <c r="F218" s="15"/>
      <c r="G218" s="15"/>
      <c r="H218" s="15"/>
    </row>
    <row r="219" spans="4:8" x14ac:dyDescent="0.2">
      <c r="D219" s="15"/>
      <c r="E219" s="15"/>
      <c r="F219" s="15"/>
      <c r="G219" s="15"/>
      <c r="H219" s="15"/>
    </row>
    <row r="220" spans="4:8" x14ac:dyDescent="0.2">
      <c r="D220" s="15"/>
      <c r="E220" s="15"/>
      <c r="F220" s="15"/>
      <c r="G220" s="15"/>
      <c r="H220" s="15"/>
    </row>
    <row r="221" spans="4:8" x14ac:dyDescent="0.2">
      <c r="D221" s="15"/>
      <c r="E221" s="15"/>
      <c r="F221" s="15"/>
      <c r="G221" s="15"/>
      <c r="H221" s="15"/>
    </row>
    <row r="222" spans="4:8" x14ac:dyDescent="0.2">
      <c r="D222" s="15"/>
      <c r="E222" s="15"/>
      <c r="F222" s="15"/>
      <c r="G222" s="15"/>
      <c r="H222" s="15"/>
    </row>
    <row r="223" spans="4:8" x14ac:dyDescent="0.2">
      <c r="D223" s="15"/>
      <c r="E223" s="15"/>
      <c r="F223" s="15"/>
      <c r="G223" s="15"/>
      <c r="H223" s="15"/>
    </row>
    <row r="224" spans="4:8" x14ac:dyDescent="0.2">
      <c r="D224" s="15"/>
      <c r="E224" s="15"/>
      <c r="F224" s="15"/>
      <c r="G224" s="15"/>
      <c r="H224" s="15"/>
    </row>
    <row r="225" spans="4:8" x14ac:dyDescent="0.2">
      <c r="D225" s="15"/>
      <c r="E225" s="15"/>
      <c r="F225" s="15"/>
      <c r="G225" s="15"/>
      <c r="H225" s="15"/>
    </row>
    <row r="226" spans="4:8" x14ac:dyDescent="0.2">
      <c r="D226" s="15"/>
      <c r="E226" s="15"/>
      <c r="F226" s="15"/>
      <c r="G226" s="15"/>
      <c r="H226" s="15"/>
    </row>
    <row r="227" spans="4:8" x14ac:dyDescent="0.2">
      <c r="D227" s="15"/>
      <c r="E227" s="15"/>
      <c r="F227" s="15"/>
      <c r="G227" s="15"/>
      <c r="H227" s="15"/>
    </row>
    <row r="228" spans="4:8" x14ac:dyDescent="0.2">
      <c r="D228" s="15"/>
      <c r="E228" s="15"/>
      <c r="F228" s="15"/>
      <c r="G228" s="15"/>
      <c r="H228" s="15"/>
    </row>
    <row r="229" spans="4:8" x14ac:dyDescent="0.2">
      <c r="D229" s="15"/>
      <c r="E229" s="15"/>
      <c r="F229" s="15"/>
      <c r="G229" s="15"/>
      <c r="H229" s="15"/>
    </row>
    <row r="230" spans="4:8" x14ac:dyDescent="0.2">
      <c r="D230" s="15"/>
      <c r="E230" s="15"/>
      <c r="F230" s="15"/>
      <c r="G230" s="15"/>
      <c r="H230" s="15"/>
    </row>
    <row r="231" spans="4:8" x14ac:dyDescent="0.2">
      <c r="D231" s="15"/>
      <c r="E231" s="15"/>
      <c r="F231" s="15"/>
      <c r="G231" s="15"/>
      <c r="H231" s="15"/>
    </row>
    <row r="232" spans="4:8" x14ac:dyDescent="0.2">
      <c r="D232" s="15"/>
      <c r="E232" s="15"/>
      <c r="F232" s="15"/>
      <c r="G232" s="15"/>
      <c r="H232" s="15"/>
    </row>
    <row r="233" spans="4:8" x14ac:dyDescent="0.2">
      <c r="D233" s="15"/>
      <c r="E233" s="15"/>
      <c r="F233" s="15"/>
      <c r="G233" s="15"/>
      <c r="H233" s="15"/>
    </row>
    <row r="234" spans="4:8" x14ac:dyDescent="0.2">
      <c r="D234" s="15"/>
      <c r="E234" s="15"/>
      <c r="F234" s="15"/>
      <c r="G234" s="15"/>
      <c r="H234" s="15"/>
    </row>
    <row r="235" spans="4:8" x14ac:dyDescent="0.2">
      <c r="D235" s="15"/>
      <c r="E235" s="15"/>
      <c r="F235" s="15"/>
      <c r="G235" s="15"/>
      <c r="H235" s="15"/>
    </row>
    <row r="236" spans="4:8" x14ac:dyDescent="0.2">
      <c r="D236" s="15"/>
      <c r="E236" s="15"/>
      <c r="F236" s="15"/>
      <c r="G236" s="15"/>
      <c r="H236" s="15"/>
    </row>
    <row r="237" spans="4:8" x14ac:dyDescent="0.2">
      <c r="D237" s="15"/>
      <c r="E237" s="15"/>
      <c r="F237" s="15"/>
      <c r="G237" s="15"/>
      <c r="H237" s="15"/>
    </row>
    <row r="238" spans="4:8" x14ac:dyDescent="0.2">
      <c r="D238" s="15"/>
      <c r="E238" s="15"/>
      <c r="F238" s="15"/>
      <c r="G238" s="15"/>
      <c r="H238" s="15"/>
    </row>
    <row r="239" spans="4:8" x14ac:dyDescent="0.2">
      <c r="D239" s="15"/>
      <c r="E239" s="15"/>
      <c r="F239" s="15"/>
      <c r="G239" s="15"/>
      <c r="H239" s="15"/>
    </row>
    <row r="240" spans="4:8" x14ac:dyDescent="0.2">
      <c r="D240" s="15"/>
      <c r="E240" s="15"/>
      <c r="F240" s="15"/>
      <c r="G240" s="15"/>
      <c r="H240" s="15"/>
    </row>
    <row r="241" spans="4:8" x14ac:dyDescent="0.2">
      <c r="D241" s="15"/>
      <c r="E241" s="15"/>
      <c r="F241" s="15"/>
      <c r="G241" s="15"/>
      <c r="H241" s="15"/>
    </row>
    <row r="242" spans="4:8" x14ac:dyDescent="0.2">
      <c r="D242" s="15"/>
      <c r="E242" s="15"/>
      <c r="F242" s="15"/>
      <c r="G242" s="15"/>
      <c r="H242" s="15"/>
    </row>
    <row r="243" spans="4:8" x14ac:dyDescent="0.2">
      <c r="D243" s="15"/>
      <c r="E243" s="15"/>
      <c r="F243" s="15"/>
      <c r="G243" s="15"/>
      <c r="H243" s="15"/>
    </row>
    <row r="244" spans="4:8" x14ac:dyDescent="0.2">
      <c r="D244" s="15"/>
      <c r="E244" s="15"/>
      <c r="F244" s="15"/>
      <c r="G244" s="15"/>
      <c r="H244" s="15"/>
    </row>
    <row r="245" spans="4:8" x14ac:dyDescent="0.2">
      <c r="D245" s="15"/>
      <c r="E245" s="15"/>
      <c r="F245" s="15"/>
      <c r="G245" s="15"/>
      <c r="H245" s="15"/>
    </row>
    <row r="246" spans="4:8" x14ac:dyDescent="0.2">
      <c r="D246" s="15"/>
      <c r="E246" s="15"/>
      <c r="F246" s="15"/>
      <c r="G246" s="15"/>
      <c r="H246" s="15"/>
    </row>
    <row r="247" spans="4:8" x14ac:dyDescent="0.2">
      <c r="D247" s="15"/>
      <c r="E247" s="15"/>
      <c r="F247" s="15"/>
      <c r="G247" s="15"/>
      <c r="H247" s="15"/>
    </row>
    <row r="248" spans="4:8" x14ac:dyDescent="0.2">
      <c r="D248" s="15"/>
      <c r="E248" s="15"/>
      <c r="F248" s="15"/>
      <c r="G248" s="15"/>
      <c r="H248" s="15"/>
    </row>
    <row r="249" spans="4:8" x14ac:dyDescent="0.2">
      <c r="D249" s="15"/>
      <c r="E249" s="15"/>
      <c r="F249" s="15"/>
      <c r="G249" s="15"/>
      <c r="H249" s="15"/>
    </row>
    <row r="250" spans="4:8" x14ac:dyDescent="0.2">
      <c r="D250" s="15"/>
      <c r="E250" s="15"/>
      <c r="F250" s="15"/>
      <c r="G250" s="15"/>
      <c r="H250" s="15"/>
    </row>
    <row r="251" spans="4:8" x14ac:dyDescent="0.2">
      <c r="D251" s="15"/>
      <c r="E251" s="15"/>
      <c r="F251" s="15"/>
      <c r="G251" s="15"/>
      <c r="H251" s="15"/>
    </row>
    <row r="252" spans="4:8" x14ac:dyDescent="0.2">
      <c r="D252" s="15"/>
      <c r="E252" s="15"/>
      <c r="F252" s="15"/>
      <c r="G252" s="15"/>
      <c r="H252" s="15"/>
    </row>
    <row r="253" spans="4:8" x14ac:dyDescent="0.2">
      <c r="D253" s="15"/>
      <c r="E253" s="15"/>
      <c r="F253" s="15"/>
      <c r="G253" s="15"/>
      <c r="H253" s="15"/>
    </row>
    <row r="254" spans="4:8" x14ac:dyDescent="0.2">
      <c r="D254" s="15"/>
      <c r="E254" s="15"/>
      <c r="F254" s="15"/>
      <c r="G254" s="15"/>
      <c r="H254" s="15"/>
    </row>
    <row r="255" spans="4:8" x14ac:dyDescent="0.2">
      <c r="D255" s="15"/>
      <c r="E255" s="15"/>
      <c r="F255" s="15"/>
      <c r="G255" s="15"/>
      <c r="H255" s="15"/>
    </row>
    <row r="256" spans="4:8" x14ac:dyDescent="0.2">
      <c r="D256" s="15"/>
      <c r="E256" s="15"/>
      <c r="F256" s="15"/>
      <c r="G256" s="15"/>
      <c r="H256" s="15"/>
    </row>
    <row r="257" spans="4:8" x14ac:dyDescent="0.2">
      <c r="D257" s="15"/>
      <c r="E257" s="15"/>
      <c r="F257" s="15"/>
      <c r="G257" s="15"/>
      <c r="H257" s="15"/>
    </row>
    <row r="258" spans="4:8" x14ac:dyDescent="0.2">
      <c r="D258" s="15"/>
      <c r="E258" s="15"/>
      <c r="F258" s="15"/>
      <c r="G258" s="15"/>
      <c r="H258" s="15"/>
    </row>
    <row r="259" spans="4:8" x14ac:dyDescent="0.2">
      <c r="D259" s="15"/>
      <c r="E259" s="15"/>
      <c r="F259" s="15"/>
      <c r="G259" s="15"/>
      <c r="H259" s="15"/>
    </row>
    <row r="260" spans="4:8" x14ac:dyDescent="0.2">
      <c r="D260" s="15"/>
      <c r="E260" s="15"/>
      <c r="F260" s="15"/>
      <c r="G260" s="15"/>
      <c r="H260" s="15"/>
    </row>
    <row r="261" spans="4:8" x14ac:dyDescent="0.2">
      <c r="D261" s="15"/>
      <c r="E261" s="15"/>
      <c r="F261" s="15"/>
      <c r="G261" s="15"/>
      <c r="H261" s="15"/>
    </row>
    <row r="262" spans="4:8" x14ac:dyDescent="0.2">
      <c r="D262" s="15"/>
      <c r="E262" s="15"/>
      <c r="F262" s="15"/>
      <c r="G262" s="15"/>
      <c r="H262" s="15"/>
    </row>
    <row r="263" spans="4:8" x14ac:dyDescent="0.2">
      <c r="D263" s="15"/>
      <c r="E263" s="15"/>
      <c r="F263" s="15"/>
      <c r="G263" s="15"/>
      <c r="H263" s="15"/>
    </row>
    <row r="264" spans="4:8" x14ac:dyDescent="0.2">
      <c r="D264" s="15"/>
      <c r="E264" s="15"/>
      <c r="F264" s="15"/>
      <c r="G264" s="15"/>
      <c r="H264" s="15"/>
    </row>
    <row r="265" spans="4:8" x14ac:dyDescent="0.2">
      <c r="D265" s="15"/>
      <c r="E265" s="15"/>
      <c r="F265" s="15"/>
      <c r="G265" s="15"/>
      <c r="H265" s="15"/>
    </row>
    <row r="266" spans="4:8" x14ac:dyDescent="0.2">
      <c r="D266" s="15"/>
      <c r="E266" s="15"/>
      <c r="F266" s="15"/>
      <c r="G266" s="15"/>
      <c r="H266" s="15"/>
    </row>
    <row r="267" spans="4:8" x14ac:dyDescent="0.2">
      <c r="D267" s="15"/>
      <c r="E267" s="15"/>
      <c r="F267" s="15"/>
      <c r="G267" s="15"/>
      <c r="H267" s="15"/>
    </row>
    <row r="268" spans="4:8" x14ac:dyDescent="0.2">
      <c r="D268" s="15"/>
      <c r="E268" s="15"/>
      <c r="F268" s="15"/>
      <c r="G268" s="15"/>
      <c r="H268" s="15"/>
    </row>
    <row r="269" spans="4:8" x14ac:dyDescent="0.2">
      <c r="D269" s="15"/>
      <c r="E269" s="15"/>
      <c r="F269" s="15"/>
      <c r="G269" s="15"/>
      <c r="H269" s="15"/>
    </row>
    <row r="270" spans="4:8" x14ac:dyDescent="0.2">
      <c r="D270" s="15"/>
      <c r="E270" s="15"/>
      <c r="F270" s="15"/>
      <c r="G270" s="15"/>
      <c r="H270" s="15"/>
    </row>
    <row r="271" spans="4:8" x14ac:dyDescent="0.2">
      <c r="D271" s="15"/>
      <c r="E271" s="15"/>
      <c r="F271" s="15"/>
      <c r="G271" s="15"/>
      <c r="H271" s="15"/>
    </row>
    <row r="272" spans="4:8" x14ac:dyDescent="0.2">
      <c r="D272" s="15"/>
      <c r="E272" s="15"/>
      <c r="F272" s="15"/>
      <c r="G272" s="15"/>
      <c r="H272" s="15"/>
    </row>
    <row r="273" spans="4:8" x14ac:dyDescent="0.2">
      <c r="D273" s="15"/>
      <c r="E273" s="15"/>
      <c r="F273" s="15"/>
      <c r="G273" s="15"/>
      <c r="H273" s="15"/>
    </row>
    <row r="274" spans="4:8" x14ac:dyDescent="0.2">
      <c r="D274" s="15"/>
      <c r="E274" s="15"/>
      <c r="F274" s="15"/>
      <c r="G274" s="15"/>
      <c r="H274" s="15"/>
    </row>
    <row r="275" spans="4:8" x14ac:dyDescent="0.2">
      <c r="D275" s="15"/>
      <c r="E275" s="15"/>
      <c r="F275" s="15"/>
      <c r="G275" s="15"/>
      <c r="H275" s="15"/>
    </row>
    <row r="276" spans="4:8" x14ac:dyDescent="0.2">
      <c r="D276" s="15"/>
      <c r="E276" s="15"/>
      <c r="F276" s="15"/>
      <c r="G276" s="15"/>
      <c r="H276" s="15"/>
    </row>
    <row r="277" spans="4:8" x14ac:dyDescent="0.2">
      <c r="D277" s="15"/>
      <c r="E277" s="15"/>
      <c r="F277" s="15"/>
      <c r="G277" s="15"/>
      <c r="H277" s="15"/>
    </row>
    <row r="278" spans="4:8" x14ac:dyDescent="0.2">
      <c r="D278" s="15"/>
      <c r="E278" s="15"/>
      <c r="F278" s="15"/>
      <c r="G278" s="15"/>
      <c r="H278" s="15"/>
    </row>
    <row r="279" spans="4:8" x14ac:dyDescent="0.2">
      <c r="D279" s="15"/>
      <c r="E279" s="15"/>
      <c r="F279" s="15"/>
      <c r="G279" s="15"/>
      <c r="H279" s="15"/>
    </row>
    <row r="280" spans="4:8" x14ac:dyDescent="0.2">
      <c r="D280" s="15"/>
      <c r="E280" s="15"/>
      <c r="F280" s="15"/>
      <c r="G280" s="15"/>
      <c r="H280" s="15"/>
    </row>
    <row r="281" spans="4:8" x14ac:dyDescent="0.2">
      <c r="D281" s="15"/>
      <c r="E281" s="15"/>
      <c r="F281" s="15"/>
      <c r="G281" s="15"/>
      <c r="H281" s="15"/>
    </row>
    <row r="282" spans="4:8" x14ac:dyDescent="0.2">
      <c r="D282" s="15"/>
      <c r="E282" s="15"/>
      <c r="F282" s="15"/>
      <c r="G282" s="15"/>
      <c r="H282" s="15"/>
    </row>
    <row r="283" spans="4:8" x14ac:dyDescent="0.2">
      <c r="D283" s="15"/>
      <c r="E283" s="15"/>
      <c r="F283" s="15"/>
      <c r="G283" s="15"/>
      <c r="H283" s="15"/>
    </row>
    <row r="284" spans="4:8" x14ac:dyDescent="0.2">
      <c r="D284" s="15"/>
      <c r="E284" s="15"/>
      <c r="F284" s="15"/>
      <c r="G284" s="15"/>
      <c r="H284" s="15"/>
    </row>
    <row r="285" spans="4:8" x14ac:dyDescent="0.2">
      <c r="D285" s="15"/>
      <c r="E285" s="15"/>
      <c r="F285" s="15"/>
      <c r="G285" s="15"/>
      <c r="H285" s="15"/>
    </row>
    <row r="286" spans="4:8" x14ac:dyDescent="0.2">
      <c r="D286" s="15"/>
      <c r="E286" s="15"/>
      <c r="F286" s="15"/>
      <c r="G286" s="15"/>
      <c r="H286" s="15"/>
    </row>
    <row r="287" spans="4:8" x14ac:dyDescent="0.2">
      <c r="D287" s="15"/>
      <c r="E287" s="15"/>
      <c r="F287" s="15"/>
      <c r="G287" s="15"/>
      <c r="H287" s="15"/>
    </row>
    <row r="288" spans="4:8" x14ac:dyDescent="0.2">
      <c r="D288" s="15"/>
      <c r="E288" s="15"/>
      <c r="F288" s="15"/>
      <c r="G288" s="15"/>
      <c r="H288" s="15"/>
    </row>
    <row r="289" spans="4:8" x14ac:dyDescent="0.2">
      <c r="D289" s="15"/>
      <c r="E289" s="15"/>
      <c r="F289" s="15"/>
      <c r="G289" s="15"/>
      <c r="H289" s="15"/>
    </row>
    <row r="290" spans="4:8" x14ac:dyDescent="0.2">
      <c r="D290" s="15"/>
      <c r="E290" s="15"/>
      <c r="F290" s="15"/>
      <c r="G290" s="15"/>
      <c r="H290" s="15"/>
    </row>
    <row r="291" spans="4:8" x14ac:dyDescent="0.2">
      <c r="D291" s="15"/>
      <c r="E291" s="15"/>
      <c r="F291" s="15"/>
      <c r="G291" s="15"/>
      <c r="H291" s="15"/>
    </row>
    <row r="292" spans="4:8" x14ac:dyDescent="0.2">
      <c r="D292" s="15"/>
      <c r="E292" s="15"/>
      <c r="F292" s="15"/>
      <c r="G292" s="15"/>
      <c r="H292" s="15"/>
    </row>
    <row r="293" spans="4:8" x14ac:dyDescent="0.2">
      <c r="D293" s="15"/>
      <c r="E293" s="15"/>
      <c r="F293" s="15"/>
      <c r="G293" s="15"/>
      <c r="H293" s="15"/>
    </row>
    <row r="294" spans="4:8" x14ac:dyDescent="0.2">
      <c r="D294" s="15"/>
      <c r="E294" s="15"/>
      <c r="F294" s="15"/>
      <c r="G294" s="15"/>
      <c r="H294" s="15"/>
    </row>
    <row r="295" spans="4:8" x14ac:dyDescent="0.2">
      <c r="D295" s="15"/>
      <c r="E295" s="15"/>
      <c r="F295" s="15"/>
      <c r="G295" s="15"/>
      <c r="H295" s="15"/>
    </row>
    <row r="296" spans="4:8" x14ac:dyDescent="0.2">
      <c r="D296" s="15"/>
      <c r="E296" s="15"/>
      <c r="F296" s="15"/>
      <c r="G296" s="15"/>
      <c r="H296" s="15"/>
    </row>
    <row r="297" spans="4:8" x14ac:dyDescent="0.2">
      <c r="D297" s="15"/>
      <c r="E297" s="15"/>
      <c r="F297" s="15"/>
      <c r="G297" s="15"/>
      <c r="H297" s="15"/>
    </row>
    <row r="298" spans="4:8" x14ac:dyDescent="0.2">
      <c r="D298" s="15"/>
      <c r="E298" s="15"/>
      <c r="F298" s="15"/>
      <c r="G298" s="15"/>
      <c r="H298" s="15"/>
    </row>
    <row r="299" spans="4:8" x14ac:dyDescent="0.2">
      <c r="D299" s="15"/>
      <c r="E299" s="15"/>
      <c r="F299" s="15"/>
      <c r="G299" s="15"/>
      <c r="H299" s="15"/>
    </row>
    <row r="300" spans="4:8" x14ac:dyDescent="0.2">
      <c r="D300" s="15"/>
      <c r="E300" s="15"/>
      <c r="F300" s="15"/>
      <c r="G300" s="15"/>
      <c r="H300" s="15"/>
    </row>
    <row r="301" spans="4:8" x14ac:dyDescent="0.2">
      <c r="D301" s="15"/>
      <c r="E301" s="15"/>
      <c r="F301" s="15"/>
      <c r="G301" s="15"/>
      <c r="H301" s="15"/>
    </row>
    <row r="302" spans="4:8" x14ac:dyDescent="0.2">
      <c r="D302" s="15"/>
      <c r="E302" s="15"/>
      <c r="F302" s="15"/>
      <c r="G302" s="15"/>
      <c r="H302" s="15"/>
    </row>
    <row r="303" spans="4:8" x14ac:dyDescent="0.2">
      <c r="D303" s="15"/>
      <c r="E303" s="15"/>
      <c r="F303" s="15"/>
      <c r="G303" s="15"/>
      <c r="H303" s="15"/>
    </row>
    <row r="304" spans="4:8" x14ac:dyDescent="0.2">
      <c r="D304" s="15"/>
      <c r="E304" s="15"/>
      <c r="F304" s="15"/>
      <c r="G304" s="15"/>
      <c r="H304" s="15"/>
    </row>
    <row r="305" spans="4:8" x14ac:dyDescent="0.2">
      <c r="D305" s="15"/>
      <c r="E305" s="15"/>
      <c r="F305" s="15"/>
      <c r="G305" s="15"/>
      <c r="H305" s="15"/>
    </row>
    <row r="306" spans="4:8" x14ac:dyDescent="0.2">
      <c r="D306" s="15"/>
      <c r="E306" s="15"/>
      <c r="F306" s="15"/>
      <c r="G306" s="15"/>
      <c r="H306" s="15"/>
    </row>
    <row r="307" spans="4:8" x14ac:dyDescent="0.2">
      <c r="D307" s="15"/>
      <c r="E307" s="15"/>
      <c r="F307" s="15"/>
      <c r="G307" s="15"/>
      <c r="H307" s="15"/>
    </row>
    <row r="308" spans="4:8" x14ac:dyDescent="0.2">
      <c r="D308" s="15"/>
      <c r="E308" s="15"/>
      <c r="F308" s="15"/>
      <c r="G308" s="15"/>
      <c r="H308" s="15"/>
    </row>
    <row r="309" spans="4:8" x14ac:dyDescent="0.2">
      <c r="D309" s="15"/>
      <c r="E309" s="15"/>
      <c r="F309" s="15"/>
      <c r="G309" s="15"/>
      <c r="H309" s="15"/>
    </row>
    <row r="310" spans="4:8" x14ac:dyDescent="0.2">
      <c r="D310" s="15"/>
      <c r="E310" s="15"/>
      <c r="F310" s="15"/>
      <c r="G310" s="15"/>
      <c r="H310" s="15"/>
    </row>
    <row r="311" spans="4:8" x14ac:dyDescent="0.2">
      <c r="D311" s="15"/>
      <c r="E311" s="15"/>
      <c r="F311" s="15"/>
      <c r="G311" s="15"/>
      <c r="H311" s="15"/>
    </row>
    <row r="312" spans="4:8" x14ac:dyDescent="0.2">
      <c r="D312" s="15"/>
      <c r="E312" s="15"/>
      <c r="F312" s="15"/>
      <c r="G312" s="15"/>
      <c r="H312" s="15"/>
    </row>
    <row r="313" spans="4:8" x14ac:dyDescent="0.2">
      <c r="D313" s="15"/>
      <c r="E313" s="15"/>
      <c r="F313" s="15"/>
      <c r="G313" s="15"/>
      <c r="H313" s="15"/>
    </row>
    <row r="314" spans="4:8" x14ac:dyDescent="0.2">
      <c r="D314" s="15"/>
      <c r="E314" s="15"/>
      <c r="F314" s="15"/>
      <c r="G314" s="15"/>
      <c r="H314" s="15"/>
    </row>
    <row r="315" spans="4:8" x14ac:dyDescent="0.2">
      <c r="D315" s="15"/>
      <c r="E315" s="15"/>
      <c r="F315" s="15"/>
      <c r="G315" s="15"/>
      <c r="H315" s="15"/>
    </row>
    <row r="316" spans="4:8" x14ac:dyDescent="0.2">
      <c r="D316" s="15"/>
      <c r="E316" s="15"/>
      <c r="F316" s="15"/>
      <c r="G316" s="15"/>
      <c r="H316" s="15"/>
    </row>
    <row r="317" spans="4:8" x14ac:dyDescent="0.2">
      <c r="D317" s="15"/>
      <c r="E317" s="15"/>
      <c r="F317" s="15"/>
      <c r="G317" s="15"/>
      <c r="H317" s="15"/>
    </row>
    <row r="318" spans="4:8" x14ac:dyDescent="0.2">
      <c r="D318" s="15"/>
      <c r="E318" s="15"/>
      <c r="F318" s="15"/>
      <c r="G318" s="15"/>
      <c r="H318" s="15"/>
    </row>
    <row r="319" spans="4:8" x14ac:dyDescent="0.2">
      <c r="D319" s="15"/>
      <c r="E319" s="15"/>
      <c r="F319" s="15"/>
      <c r="G319" s="15"/>
      <c r="H319" s="15"/>
    </row>
    <row r="320" spans="4:8" x14ac:dyDescent="0.2">
      <c r="D320" s="15"/>
      <c r="E320" s="15"/>
      <c r="F320" s="15"/>
      <c r="G320" s="15"/>
      <c r="H320" s="15"/>
    </row>
    <row r="321" spans="4:8" x14ac:dyDescent="0.2">
      <c r="D321" s="15"/>
      <c r="E321" s="15"/>
      <c r="F321" s="15"/>
      <c r="G321" s="15"/>
      <c r="H321" s="15"/>
    </row>
    <row r="322" spans="4:8" x14ac:dyDescent="0.2">
      <c r="D322" s="15"/>
      <c r="E322" s="15"/>
      <c r="F322" s="15"/>
      <c r="G322" s="15"/>
      <c r="H322" s="15"/>
    </row>
    <row r="323" spans="4:8" x14ac:dyDescent="0.2">
      <c r="D323" s="15"/>
      <c r="E323" s="15"/>
      <c r="F323" s="15"/>
      <c r="G323" s="15"/>
      <c r="H323" s="15"/>
    </row>
    <row r="324" spans="4:8" x14ac:dyDescent="0.2">
      <c r="D324" s="15"/>
      <c r="E324" s="15"/>
      <c r="F324" s="15"/>
      <c r="G324" s="15"/>
      <c r="H324" s="15"/>
    </row>
    <row r="325" spans="4:8" x14ac:dyDescent="0.2">
      <c r="D325" s="15"/>
      <c r="E325" s="15"/>
      <c r="F325" s="15"/>
      <c r="G325" s="15"/>
      <c r="H325" s="15"/>
    </row>
    <row r="326" spans="4:8" x14ac:dyDescent="0.2">
      <c r="D326" s="15"/>
      <c r="E326" s="15"/>
      <c r="F326" s="15"/>
      <c r="G326" s="15"/>
      <c r="H326" s="15"/>
    </row>
    <row r="327" spans="4:8" x14ac:dyDescent="0.2">
      <c r="D327" s="15"/>
      <c r="E327" s="15"/>
      <c r="F327" s="15"/>
      <c r="G327" s="15"/>
      <c r="H327" s="15"/>
    </row>
    <row r="328" spans="4:8" x14ac:dyDescent="0.2">
      <c r="D328" s="15"/>
      <c r="E328" s="15"/>
      <c r="F328" s="15"/>
      <c r="G328" s="15"/>
      <c r="H328" s="15"/>
    </row>
    <row r="329" spans="4:8" x14ac:dyDescent="0.2">
      <c r="D329" s="15"/>
      <c r="E329" s="15"/>
      <c r="F329" s="15"/>
      <c r="G329" s="15"/>
      <c r="H329" s="15"/>
    </row>
    <row r="330" spans="4:8" x14ac:dyDescent="0.2">
      <c r="D330" s="15"/>
      <c r="E330" s="15"/>
      <c r="F330" s="15"/>
      <c r="G330" s="15"/>
      <c r="H330" s="15"/>
    </row>
    <row r="331" spans="4:8" x14ac:dyDescent="0.2">
      <c r="D331" s="15"/>
      <c r="E331" s="15"/>
      <c r="F331" s="15"/>
      <c r="G331" s="15"/>
      <c r="H331" s="15"/>
    </row>
    <row r="332" spans="4:8" x14ac:dyDescent="0.2">
      <c r="D332" s="15"/>
      <c r="E332" s="15"/>
      <c r="F332" s="15"/>
      <c r="G332" s="15"/>
      <c r="H332" s="15"/>
    </row>
    <row r="333" spans="4:8" x14ac:dyDescent="0.2">
      <c r="D333" s="15"/>
      <c r="E333" s="15"/>
      <c r="F333" s="15"/>
      <c r="G333" s="15"/>
      <c r="H333" s="15"/>
    </row>
    <row r="334" spans="4:8" x14ac:dyDescent="0.2">
      <c r="D334" s="15"/>
      <c r="E334" s="15"/>
      <c r="F334" s="15"/>
      <c r="G334" s="15"/>
      <c r="H334" s="15"/>
    </row>
    <row r="335" spans="4:8" x14ac:dyDescent="0.2">
      <c r="D335" s="15"/>
      <c r="E335" s="15"/>
      <c r="F335" s="15"/>
      <c r="G335" s="15"/>
      <c r="H335" s="15"/>
    </row>
    <row r="336" spans="4:8" x14ac:dyDescent="0.2">
      <c r="D336" s="15"/>
      <c r="E336" s="15"/>
      <c r="F336" s="15"/>
      <c r="G336" s="15"/>
      <c r="H336" s="15"/>
    </row>
    <row r="337" spans="4:8" x14ac:dyDescent="0.2">
      <c r="D337" s="15"/>
      <c r="E337" s="15"/>
      <c r="F337" s="15"/>
      <c r="G337" s="15"/>
      <c r="H337" s="15"/>
    </row>
    <row r="338" spans="4:8" x14ac:dyDescent="0.2">
      <c r="D338" s="15"/>
      <c r="E338" s="15"/>
      <c r="F338" s="15"/>
      <c r="G338" s="15"/>
      <c r="H338" s="15"/>
    </row>
    <row r="339" spans="4:8" x14ac:dyDescent="0.2">
      <c r="D339" s="15"/>
      <c r="E339" s="15"/>
      <c r="F339" s="15"/>
      <c r="G339" s="15"/>
      <c r="H339" s="15"/>
    </row>
    <row r="340" spans="4:8" x14ac:dyDescent="0.2">
      <c r="D340" s="15"/>
      <c r="E340" s="15"/>
      <c r="F340" s="15"/>
      <c r="G340" s="15"/>
      <c r="H340" s="15"/>
    </row>
    <row r="341" spans="4:8" x14ac:dyDescent="0.2">
      <c r="D341" s="15"/>
      <c r="E341" s="15"/>
      <c r="F341" s="15"/>
      <c r="G341" s="15"/>
      <c r="H341" s="15"/>
    </row>
    <row r="342" spans="4:8" x14ac:dyDescent="0.2">
      <c r="D342" s="15"/>
      <c r="E342" s="15"/>
      <c r="F342" s="15"/>
      <c r="G342" s="15"/>
      <c r="H342" s="15"/>
    </row>
    <row r="343" spans="4:8" x14ac:dyDescent="0.2">
      <c r="D343" s="15"/>
      <c r="E343" s="15"/>
      <c r="F343" s="15"/>
      <c r="G343" s="15"/>
      <c r="H343" s="15"/>
    </row>
    <row r="344" spans="4:8" x14ac:dyDescent="0.2">
      <c r="D344" s="15"/>
      <c r="E344" s="15"/>
      <c r="F344" s="15"/>
      <c r="G344" s="15"/>
      <c r="H344" s="15"/>
    </row>
    <row r="345" spans="4:8" x14ac:dyDescent="0.2">
      <c r="D345" s="15"/>
      <c r="E345" s="15"/>
      <c r="F345" s="15"/>
      <c r="G345" s="15"/>
      <c r="H345" s="15"/>
    </row>
    <row r="346" spans="4:8" x14ac:dyDescent="0.2">
      <c r="D346" s="15"/>
      <c r="E346" s="15"/>
      <c r="F346" s="15"/>
      <c r="G346" s="15"/>
      <c r="H346" s="15"/>
    </row>
    <row r="347" spans="4:8" x14ac:dyDescent="0.2">
      <c r="D347" s="15"/>
      <c r="E347" s="15"/>
      <c r="F347" s="15"/>
      <c r="G347" s="15"/>
      <c r="H347" s="15"/>
    </row>
    <row r="348" spans="4:8" x14ac:dyDescent="0.2">
      <c r="D348" s="15"/>
      <c r="E348" s="15"/>
      <c r="F348" s="15"/>
      <c r="G348" s="15"/>
      <c r="H348" s="15"/>
    </row>
    <row r="349" spans="4:8" x14ac:dyDescent="0.2">
      <c r="D349" s="15"/>
      <c r="E349" s="15"/>
      <c r="F349" s="15"/>
      <c r="G349" s="15"/>
      <c r="H349" s="15"/>
    </row>
    <row r="350" spans="4:8" x14ac:dyDescent="0.2">
      <c r="D350" s="15"/>
      <c r="E350" s="15"/>
      <c r="F350" s="15"/>
      <c r="G350" s="15"/>
      <c r="H350" s="15"/>
    </row>
    <row r="351" spans="4:8" x14ac:dyDescent="0.2">
      <c r="D351" s="15"/>
      <c r="E351" s="15"/>
      <c r="F351" s="15"/>
      <c r="G351" s="15"/>
      <c r="H351" s="15"/>
    </row>
    <row r="352" spans="4:8" x14ac:dyDescent="0.2">
      <c r="D352" s="15"/>
      <c r="E352" s="15"/>
      <c r="F352" s="15"/>
      <c r="G352" s="15"/>
      <c r="H352" s="15"/>
    </row>
    <row r="353" spans="4:8" x14ac:dyDescent="0.2">
      <c r="D353" s="15"/>
      <c r="E353" s="15"/>
      <c r="F353" s="15"/>
      <c r="G353" s="15"/>
      <c r="H353" s="15"/>
    </row>
    <row r="354" spans="4:8" x14ac:dyDescent="0.2">
      <c r="D354" s="15"/>
      <c r="E354" s="15"/>
      <c r="F354" s="15"/>
      <c r="G354" s="15"/>
      <c r="H354" s="15"/>
    </row>
    <row r="355" spans="4:8" x14ac:dyDescent="0.2">
      <c r="D355" s="15"/>
      <c r="E355" s="15"/>
      <c r="F355" s="15"/>
      <c r="G355" s="15"/>
      <c r="H355" s="15"/>
    </row>
    <row r="356" spans="4:8" x14ac:dyDescent="0.2">
      <c r="D356" s="15"/>
      <c r="E356" s="15"/>
      <c r="F356" s="15"/>
      <c r="G356" s="15"/>
      <c r="H356" s="15"/>
    </row>
    <row r="357" spans="4:8" x14ac:dyDescent="0.2">
      <c r="D357" s="15"/>
      <c r="E357" s="15"/>
      <c r="F357" s="15"/>
      <c r="G357" s="15"/>
      <c r="H357" s="15"/>
    </row>
    <row r="358" spans="4:8" x14ac:dyDescent="0.2">
      <c r="D358" s="15"/>
      <c r="E358" s="15"/>
      <c r="F358" s="15"/>
      <c r="G358" s="15"/>
      <c r="H358" s="15"/>
    </row>
    <row r="359" spans="4:8" x14ac:dyDescent="0.2">
      <c r="D359" s="15"/>
      <c r="E359" s="15"/>
      <c r="F359" s="15"/>
      <c r="G359" s="15"/>
      <c r="H359" s="15"/>
    </row>
    <row r="360" spans="4:8" x14ac:dyDescent="0.2">
      <c r="D360" s="15"/>
      <c r="E360" s="15"/>
      <c r="F360" s="15"/>
      <c r="G360" s="15"/>
      <c r="H360" s="15"/>
    </row>
    <row r="361" spans="4:8" x14ac:dyDescent="0.2">
      <c r="D361" s="15"/>
      <c r="E361" s="15"/>
      <c r="F361" s="15"/>
      <c r="G361" s="15"/>
      <c r="H361" s="15"/>
    </row>
    <row r="362" spans="4:8" x14ac:dyDescent="0.2">
      <c r="D362" s="15"/>
      <c r="E362" s="15"/>
      <c r="F362" s="15"/>
      <c r="G362" s="15"/>
      <c r="H362" s="15"/>
    </row>
    <row r="363" spans="4:8" x14ac:dyDescent="0.2">
      <c r="D363" s="15"/>
      <c r="E363" s="15"/>
      <c r="F363" s="15"/>
      <c r="G363" s="15"/>
      <c r="H363" s="15"/>
    </row>
    <row r="364" spans="4:8" x14ac:dyDescent="0.2">
      <c r="D364" s="15"/>
      <c r="E364" s="15"/>
      <c r="F364" s="15"/>
      <c r="G364" s="15"/>
      <c r="H364" s="15"/>
    </row>
    <row r="365" spans="4:8" x14ac:dyDescent="0.2">
      <c r="D365" s="15"/>
      <c r="E365" s="15"/>
      <c r="F365" s="15"/>
      <c r="G365" s="15"/>
      <c r="H365" s="15"/>
    </row>
    <row r="366" spans="4:8" x14ac:dyDescent="0.2">
      <c r="D366" s="15"/>
      <c r="E366" s="15"/>
      <c r="F366" s="15"/>
      <c r="G366" s="15"/>
      <c r="H366" s="15"/>
    </row>
    <row r="367" spans="4:8" x14ac:dyDescent="0.2">
      <c r="D367" s="15"/>
      <c r="E367" s="15"/>
      <c r="F367" s="15"/>
      <c r="G367" s="15"/>
      <c r="H367" s="15"/>
    </row>
    <row r="368" spans="4:8" x14ac:dyDescent="0.2">
      <c r="D368" s="15"/>
      <c r="E368" s="15"/>
      <c r="F368" s="15"/>
      <c r="G368" s="15"/>
      <c r="H368" s="15"/>
    </row>
    <row r="369" spans="4:8" x14ac:dyDescent="0.2">
      <c r="D369" s="15"/>
      <c r="E369" s="15"/>
      <c r="F369" s="15"/>
      <c r="G369" s="15"/>
      <c r="H369" s="15"/>
    </row>
    <row r="370" spans="4:8" x14ac:dyDescent="0.2">
      <c r="D370" s="15"/>
      <c r="E370" s="15"/>
      <c r="F370" s="15"/>
      <c r="G370" s="15"/>
      <c r="H370" s="15"/>
    </row>
    <row r="371" spans="4:8" x14ac:dyDescent="0.2">
      <c r="D371" s="15"/>
      <c r="E371" s="15"/>
      <c r="F371" s="15"/>
      <c r="G371" s="15"/>
      <c r="H371" s="15"/>
    </row>
    <row r="372" spans="4:8" x14ac:dyDescent="0.2">
      <c r="D372" s="15"/>
      <c r="E372" s="15"/>
      <c r="F372" s="15"/>
      <c r="G372" s="15"/>
      <c r="H372" s="15"/>
    </row>
    <row r="373" spans="4:8" x14ac:dyDescent="0.2">
      <c r="D373" s="15"/>
      <c r="E373" s="15"/>
      <c r="F373" s="15"/>
      <c r="G373" s="15"/>
      <c r="H373" s="15"/>
    </row>
    <row r="374" spans="4:8" x14ac:dyDescent="0.2">
      <c r="D374" s="15"/>
      <c r="E374" s="15"/>
      <c r="F374" s="15"/>
      <c r="G374" s="15"/>
      <c r="H374" s="15"/>
    </row>
    <row r="375" spans="4:8" x14ac:dyDescent="0.2">
      <c r="D375" s="15"/>
      <c r="E375" s="15"/>
      <c r="F375" s="15"/>
      <c r="G375" s="15"/>
      <c r="H375" s="15"/>
    </row>
    <row r="376" spans="4:8" x14ac:dyDescent="0.2">
      <c r="D376" s="15"/>
      <c r="E376" s="15"/>
      <c r="F376" s="15"/>
      <c r="G376" s="15"/>
      <c r="H376" s="15"/>
    </row>
    <row r="377" spans="4:8" x14ac:dyDescent="0.2">
      <c r="D377" s="15"/>
      <c r="E377" s="15"/>
      <c r="F377" s="15"/>
      <c r="G377" s="15"/>
      <c r="H377" s="15"/>
    </row>
    <row r="378" spans="4:8" x14ac:dyDescent="0.2">
      <c r="D378" s="15"/>
      <c r="E378" s="15"/>
      <c r="F378" s="15"/>
      <c r="G378" s="15"/>
      <c r="H378" s="15"/>
    </row>
    <row r="379" spans="4:8" x14ac:dyDescent="0.2">
      <c r="D379" s="15"/>
      <c r="E379" s="15"/>
      <c r="F379" s="15"/>
      <c r="G379" s="15"/>
      <c r="H379" s="15"/>
    </row>
    <row r="380" spans="4:8" x14ac:dyDescent="0.2">
      <c r="D380" s="15"/>
      <c r="E380" s="15"/>
      <c r="F380" s="15"/>
      <c r="G380" s="15"/>
      <c r="H380" s="15"/>
    </row>
    <row r="381" spans="4:8" x14ac:dyDescent="0.2">
      <c r="D381" s="15"/>
      <c r="E381" s="15"/>
      <c r="F381" s="15"/>
      <c r="G381" s="15"/>
      <c r="H381" s="15"/>
    </row>
    <row r="382" spans="4:8" x14ac:dyDescent="0.2">
      <c r="D382" s="15"/>
      <c r="E382" s="15"/>
      <c r="F382" s="15"/>
      <c r="G382" s="15"/>
      <c r="H382" s="15"/>
    </row>
    <row r="383" spans="4:8" x14ac:dyDescent="0.2">
      <c r="D383" s="15"/>
      <c r="E383" s="15"/>
      <c r="F383" s="15"/>
      <c r="G383" s="15"/>
      <c r="H383" s="15"/>
    </row>
    <row r="384" spans="4:8" x14ac:dyDescent="0.2">
      <c r="D384" s="15"/>
      <c r="E384" s="15"/>
      <c r="F384" s="15"/>
      <c r="G384" s="15"/>
      <c r="H384" s="15"/>
    </row>
    <row r="385" spans="4:8" x14ac:dyDescent="0.2">
      <c r="D385" s="15"/>
      <c r="E385" s="15"/>
      <c r="F385" s="15"/>
      <c r="G385" s="15"/>
      <c r="H385" s="15"/>
    </row>
    <row r="386" spans="4:8" x14ac:dyDescent="0.2">
      <c r="D386" s="15"/>
      <c r="E386" s="15"/>
      <c r="F386" s="15"/>
      <c r="G386" s="15"/>
      <c r="H386" s="15"/>
    </row>
    <row r="387" spans="4:8" x14ac:dyDescent="0.2">
      <c r="D387" s="15"/>
      <c r="E387" s="15"/>
      <c r="F387" s="15"/>
      <c r="G387" s="15"/>
      <c r="H387" s="15"/>
    </row>
    <row r="388" spans="4:8" x14ac:dyDescent="0.2">
      <c r="D388" s="15"/>
      <c r="E388" s="15"/>
      <c r="F388" s="15"/>
      <c r="G388" s="15"/>
      <c r="H388" s="15"/>
    </row>
    <row r="389" spans="4:8" x14ac:dyDescent="0.2">
      <c r="D389" s="15"/>
      <c r="E389" s="15"/>
      <c r="F389" s="15"/>
      <c r="G389" s="15"/>
      <c r="H389" s="15"/>
    </row>
    <row r="390" spans="4:8" x14ac:dyDescent="0.2">
      <c r="D390" s="15"/>
      <c r="E390" s="15"/>
      <c r="F390" s="15"/>
      <c r="G390" s="15"/>
      <c r="H390" s="15"/>
    </row>
    <row r="391" spans="4:8" x14ac:dyDescent="0.2">
      <c r="D391" s="15"/>
      <c r="E391" s="15"/>
      <c r="F391" s="15"/>
      <c r="G391" s="15"/>
      <c r="H391" s="15"/>
    </row>
    <row r="392" spans="4:8" x14ac:dyDescent="0.2">
      <c r="D392" s="15"/>
      <c r="E392" s="15"/>
      <c r="F392" s="15"/>
      <c r="G392" s="15"/>
      <c r="H392" s="15"/>
    </row>
    <row r="393" spans="4:8" x14ac:dyDescent="0.2">
      <c r="D393" s="15"/>
      <c r="E393" s="15"/>
      <c r="F393" s="15"/>
      <c r="G393" s="15"/>
      <c r="H393" s="15"/>
    </row>
    <row r="394" spans="4:8" x14ac:dyDescent="0.2">
      <c r="D394" s="15"/>
      <c r="E394" s="15"/>
      <c r="F394" s="15"/>
      <c r="G394" s="15"/>
      <c r="H394" s="15"/>
    </row>
    <row r="395" spans="4:8" x14ac:dyDescent="0.2">
      <c r="D395" s="15"/>
      <c r="E395" s="15"/>
      <c r="F395" s="15"/>
      <c r="G395" s="15"/>
      <c r="H395" s="15"/>
    </row>
    <row r="396" spans="4:8" x14ac:dyDescent="0.2">
      <c r="D396" s="15"/>
      <c r="E396" s="15"/>
      <c r="F396" s="15"/>
      <c r="G396" s="15"/>
      <c r="H396" s="15"/>
    </row>
    <row r="397" spans="4:8" x14ac:dyDescent="0.2">
      <c r="D397" s="15"/>
      <c r="E397" s="15"/>
      <c r="F397" s="15"/>
      <c r="G397" s="15"/>
      <c r="H397" s="15"/>
    </row>
    <row r="398" spans="4:8" x14ac:dyDescent="0.2">
      <c r="D398" s="15"/>
      <c r="E398" s="15"/>
      <c r="F398" s="15"/>
      <c r="G398" s="15"/>
      <c r="H398" s="15"/>
    </row>
    <row r="399" spans="4:8" x14ac:dyDescent="0.2">
      <c r="D399" s="15"/>
      <c r="E399" s="15"/>
      <c r="F399" s="15"/>
      <c r="G399" s="15"/>
      <c r="H399" s="15"/>
    </row>
    <row r="400" spans="4:8" x14ac:dyDescent="0.2">
      <c r="D400" s="15"/>
      <c r="E400" s="15"/>
      <c r="F400" s="15"/>
      <c r="G400" s="15"/>
      <c r="H400" s="15"/>
    </row>
    <row r="401" spans="4:8" x14ac:dyDescent="0.2">
      <c r="D401" s="15"/>
      <c r="E401" s="15"/>
      <c r="F401" s="15"/>
      <c r="G401" s="15"/>
      <c r="H401" s="15"/>
    </row>
    <row r="402" spans="4:8" x14ac:dyDescent="0.2">
      <c r="D402" s="15"/>
      <c r="E402" s="15"/>
      <c r="F402" s="15"/>
      <c r="G402" s="15"/>
      <c r="H402" s="15"/>
    </row>
    <row r="403" spans="4:8" x14ac:dyDescent="0.2">
      <c r="D403" s="15"/>
      <c r="E403" s="15"/>
      <c r="F403" s="15"/>
      <c r="G403" s="15"/>
      <c r="H403" s="15"/>
    </row>
    <row r="404" spans="4:8" x14ac:dyDescent="0.2">
      <c r="D404" s="15"/>
      <c r="E404" s="15"/>
      <c r="F404" s="15"/>
      <c r="G404" s="15"/>
      <c r="H404" s="15"/>
    </row>
    <row r="405" spans="4:8" x14ac:dyDescent="0.2">
      <c r="D405" s="15"/>
      <c r="E405" s="15"/>
      <c r="F405" s="15"/>
      <c r="G405" s="15"/>
      <c r="H405" s="15"/>
    </row>
    <row r="406" spans="4:8" x14ac:dyDescent="0.2">
      <c r="D406" s="15"/>
      <c r="E406" s="15"/>
      <c r="F406" s="15"/>
      <c r="G406" s="15"/>
      <c r="H406" s="15"/>
    </row>
    <row r="407" spans="4:8" x14ac:dyDescent="0.2">
      <c r="D407" s="15"/>
      <c r="E407" s="15"/>
      <c r="F407" s="15"/>
      <c r="G407" s="15"/>
      <c r="H407" s="15"/>
    </row>
    <row r="408" spans="4:8" x14ac:dyDescent="0.2">
      <c r="D408" s="15"/>
      <c r="E408" s="15"/>
      <c r="F408" s="15"/>
      <c r="G408" s="15"/>
      <c r="H408" s="15"/>
    </row>
    <row r="409" spans="4:8" x14ac:dyDescent="0.2">
      <c r="D409" s="15"/>
      <c r="E409" s="15"/>
      <c r="F409" s="15"/>
      <c r="G409" s="15"/>
      <c r="H409" s="15"/>
    </row>
    <row r="410" spans="4:8" x14ac:dyDescent="0.2">
      <c r="D410" s="15"/>
      <c r="E410" s="15"/>
      <c r="F410" s="15"/>
      <c r="G410" s="15"/>
      <c r="H410" s="15"/>
    </row>
    <row r="411" spans="4:8" x14ac:dyDescent="0.2">
      <c r="D411" s="15"/>
      <c r="E411" s="15"/>
      <c r="F411" s="15"/>
      <c r="G411" s="15"/>
      <c r="H411" s="15"/>
    </row>
    <row r="412" spans="4:8" x14ac:dyDescent="0.2">
      <c r="D412" s="15"/>
      <c r="E412" s="15"/>
      <c r="F412" s="15"/>
      <c r="G412" s="15"/>
      <c r="H412" s="15"/>
    </row>
    <row r="413" spans="4:8" x14ac:dyDescent="0.2">
      <c r="D413" s="15"/>
      <c r="E413" s="15"/>
      <c r="F413" s="15"/>
      <c r="G413" s="15"/>
      <c r="H413" s="15"/>
    </row>
    <row r="414" spans="4:8" x14ac:dyDescent="0.2">
      <c r="D414" s="15"/>
      <c r="E414" s="15"/>
      <c r="F414" s="15"/>
      <c r="G414" s="15"/>
      <c r="H414" s="15"/>
    </row>
    <row r="415" spans="4:8" x14ac:dyDescent="0.2">
      <c r="D415" s="15"/>
      <c r="E415" s="15"/>
      <c r="F415" s="15"/>
      <c r="G415" s="15"/>
      <c r="H415" s="15"/>
    </row>
    <row r="416" spans="4:8" x14ac:dyDescent="0.2">
      <c r="D416" s="15"/>
      <c r="E416" s="15"/>
      <c r="F416" s="15"/>
      <c r="G416" s="15"/>
      <c r="H416" s="15"/>
    </row>
    <row r="417" spans="4:8" x14ac:dyDescent="0.2">
      <c r="D417" s="15"/>
      <c r="E417" s="15"/>
      <c r="F417" s="15"/>
      <c r="G417" s="15"/>
      <c r="H417" s="15"/>
    </row>
    <row r="418" spans="4:8" x14ac:dyDescent="0.2">
      <c r="D418" s="15"/>
      <c r="E418" s="15"/>
      <c r="F418" s="15"/>
      <c r="G418" s="15"/>
      <c r="H418" s="15"/>
    </row>
    <row r="419" spans="4:8" x14ac:dyDescent="0.2">
      <c r="D419" s="15"/>
      <c r="E419" s="15"/>
      <c r="F419" s="15"/>
      <c r="G419" s="15"/>
      <c r="H419" s="15"/>
    </row>
    <row r="420" spans="4:8" x14ac:dyDescent="0.2">
      <c r="D420" s="15"/>
      <c r="E420" s="15"/>
      <c r="F420" s="15"/>
      <c r="G420" s="15"/>
      <c r="H420" s="15"/>
    </row>
    <row r="421" spans="4:8" x14ac:dyDescent="0.2">
      <c r="D421" s="15"/>
      <c r="E421" s="15"/>
      <c r="F421" s="15"/>
      <c r="G421" s="15"/>
      <c r="H421" s="15"/>
    </row>
    <row r="422" spans="4:8" x14ac:dyDescent="0.2">
      <c r="D422" s="15"/>
      <c r="E422" s="15"/>
      <c r="F422" s="15"/>
      <c r="G422" s="15"/>
      <c r="H422" s="15"/>
    </row>
    <row r="423" spans="4:8" x14ac:dyDescent="0.2">
      <c r="D423" s="15"/>
      <c r="E423" s="15"/>
      <c r="F423" s="15"/>
      <c r="G423" s="15"/>
      <c r="H423" s="15"/>
    </row>
    <row r="424" spans="4:8" x14ac:dyDescent="0.2">
      <c r="D424" s="15"/>
      <c r="E424" s="15"/>
      <c r="F424" s="15"/>
      <c r="G424" s="15"/>
      <c r="H424" s="15"/>
    </row>
    <row r="425" spans="4:8" x14ac:dyDescent="0.2">
      <c r="D425" s="15"/>
      <c r="E425" s="15"/>
      <c r="F425" s="15"/>
      <c r="G425" s="15"/>
      <c r="H425" s="15"/>
    </row>
    <row r="426" spans="4:8" x14ac:dyDescent="0.2">
      <c r="D426" s="15"/>
      <c r="E426" s="15"/>
      <c r="F426" s="15"/>
      <c r="G426" s="15"/>
      <c r="H426" s="15"/>
    </row>
    <row r="427" spans="4:8" x14ac:dyDescent="0.2">
      <c r="D427" s="15"/>
      <c r="E427" s="15"/>
      <c r="F427" s="15"/>
      <c r="G427" s="15"/>
      <c r="H427" s="15"/>
    </row>
    <row r="428" spans="4:8" x14ac:dyDescent="0.2">
      <c r="D428" s="15"/>
      <c r="E428" s="15"/>
      <c r="F428" s="15"/>
      <c r="G428" s="15"/>
      <c r="H428" s="15"/>
    </row>
    <row r="429" spans="4:8" x14ac:dyDescent="0.2">
      <c r="D429" s="15"/>
      <c r="E429" s="15"/>
      <c r="F429" s="15"/>
      <c r="G429" s="15"/>
      <c r="H429" s="15"/>
    </row>
    <row r="430" spans="4:8" x14ac:dyDescent="0.2">
      <c r="D430" s="15"/>
      <c r="E430" s="15"/>
      <c r="F430" s="15"/>
      <c r="G430" s="15"/>
      <c r="H430" s="15"/>
    </row>
    <row r="431" spans="4:8" x14ac:dyDescent="0.2">
      <c r="D431" s="15"/>
      <c r="E431" s="15"/>
      <c r="F431" s="15"/>
      <c r="G431" s="15"/>
      <c r="H431" s="15"/>
    </row>
    <row r="432" spans="4:8" x14ac:dyDescent="0.2">
      <c r="D432" s="15"/>
      <c r="E432" s="15"/>
      <c r="F432" s="15"/>
      <c r="G432" s="15"/>
      <c r="H432" s="15"/>
    </row>
    <row r="433" spans="4:8" x14ac:dyDescent="0.2">
      <c r="D433" s="15"/>
      <c r="E433" s="15"/>
      <c r="F433" s="15"/>
      <c r="G433" s="15"/>
      <c r="H433" s="15"/>
    </row>
    <row r="434" spans="4:8" x14ac:dyDescent="0.2">
      <c r="D434" s="15"/>
      <c r="E434" s="15"/>
      <c r="F434" s="15"/>
      <c r="G434" s="15"/>
      <c r="H434" s="15"/>
    </row>
    <row r="435" spans="4:8" x14ac:dyDescent="0.2">
      <c r="D435" s="15"/>
      <c r="E435" s="15"/>
      <c r="F435" s="15"/>
      <c r="G435" s="15"/>
      <c r="H435" s="15"/>
    </row>
    <row r="436" spans="4:8" x14ac:dyDescent="0.2">
      <c r="D436" s="15"/>
      <c r="E436" s="15"/>
      <c r="F436" s="15"/>
      <c r="G436" s="15"/>
      <c r="H436" s="15"/>
    </row>
    <row r="437" spans="4:8" x14ac:dyDescent="0.2">
      <c r="D437" s="15"/>
      <c r="E437" s="15"/>
      <c r="F437" s="15"/>
      <c r="G437" s="15"/>
      <c r="H437" s="15"/>
    </row>
    <row r="438" spans="4:8" x14ac:dyDescent="0.2">
      <c r="D438" s="15"/>
      <c r="E438" s="15"/>
      <c r="F438" s="15"/>
      <c r="G438" s="15"/>
      <c r="H438" s="15"/>
    </row>
    <row r="439" spans="4:8" x14ac:dyDescent="0.2">
      <c r="D439" s="15"/>
      <c r="E439" s="15"/>
      <c r="F439" s="15"/>
      <c r="G439" s="15"/>
      <c r="H439" s="15"/>
    </row>
    <row r="440" spans="4:8" x14ac:dyDescent="0.2">
      <c r="D440" s="15"/>
      <c r="E440" s="15"/>
      <c r="F440" s="15"/>
      <c r="G440" s="15"/>
      <c r="H440" s="15"/>
    </row>
    <row r="441" spans="4:8" x14ac:dyDescent="0.2">
      <c r="D441" s="15"/>
      <c r="E441" s="15"/>
      <c r="F441" s="15"/>
      <c r="G441" s="15"/>
      <c r="H441" s="15"/>
    </row>
    <row r="442" spans="4:8" x14ac:dyDescent="0.2">
      <c r="D442" s="15"/>
      <c r="E442" s="15"/>
      <c r="F442" s="15"/>
      <c r="G442" s="15"/>
      <c r="H442" s="15"/>
    </row>
    <row r="443" spans="4:8" x14ac:dyDescent="0.2">
      <c r="D443" s="15"/>
      <c r="E443" s="15"/>
      <c r="F443" s="15"/>
      <c r="G443" s="15"/>
      <c r="H443" s="15"/>
    </row>
    <row r="444" spans="4:8" x14ac:dyDescent="0.2">
      <c r="D444" s="15"/>
      <c r="E444" s="15"/>
      <c r="F444" s="15"/>
      <c r="G444" s="15"/>
      <c r="H444" s="15"/>
    </row>
    <row r="445" spans="4:8" x14ac:dyDescent="0.2">
      <c r="D445" s="15"/>
      <c r="E445" s="15"/>
      <c r="F445" s="15"/>
      <c r="G445" s="15"/>
      <c r="H445" s="15"/>
    </row>
    <row r="446" spans="4:8" x14ac:dyDescent="0.2">
      <c r="D446" s="15"/>
      <c r="E446" s="15"/>
      <c r="F446" s="15"/>
      <c r="G446" s="15"/>
      <c r="H446" s="15"/>
    </row>
    <row r="447" spans="4:8" x14ac:dyDescent="0.2">
      <c r="D447" s="15"/>
      <c r="E447" s="15"/>
      <c r="F447" s="15"/>
      <c r="G447" s="15"/>
      <c r="H447" s="15"/>
    </row>
    <row r="448" spans="4:8" x14ac:dyDescent="0.2">
      <c r="D448" s="15"/>
      <c r="E448" s="15"/>
      <c r="F448" s="15"/>
      <c r="G448" s="15"/>
      <c r="H448" s="15"/>
    </row>
    <row r="449" spans="4:8" x14ac:dyDescent="0.2">
      <c r="D449" s="15"/>
      <c r="E449" s="15"/>
      <c r="F449" s="15"/>
      <c r="G449" s="15"/>
      <c r="H449" s="15"/>
    </row>
    <row r="450" spans="4:8" x14ac:dyDescent="0.2">
      <c r="D450" s="15"/>
      <c r="E450" s="15"/>
      <c r="F450" s="15"/>
      <c r="G450" s="15"/>
      <c r="H450" s="15"/>
    </row>
    <row r="451" spans="4:8" x14ac:dyDescent="0.2">
      <c r="D451" s="15"/>
      <c r="E451" s="15"/>
      <c r="F451" s="15"/>
      <c r="G451" s="15"/>
      <c r="H451" s="15"/>
    </row>
    <row r="452" spans="4:8" x14ac:dyDescent="0.2">
      <c r="D452" s="15"/>
      <c r="E452" s="15"/>
      <c r="F452" s="15"/>
      <c r="G452" s="15"/>
      <c r="H452" s="15"/>
    </row>
    <row r="453" spans="4:8" x14ac:dyDescent="0.2">
      <c r="D453" s="15"/>
      <c r="E453" s="15"/>
      <c r="F453" s="15"/>
      <c r="G453" s="15"/>
      <c r="H453" s="15"/>
    </row>
    <row r="454" spans="4:8" x14ac:dyDescent="0.2">
      <c r="D454" s="15"/>
      <c r="E454" s="15"/>
      <c r="F454" s="15"/>
      <c r="G454" s="15"/>
      <c r="H454" s="15"/>
    </row>
    <row r="455" spans="4:8" x14ac:dyDescent="0.2">
      <c r="D455" s="15"/>
      <c r="E455" s="15"/>
      <c r="F455" s="15"/>
      <c r="G455" s="15"/>
      <c r="H455" s="15"/>
    </row>
    <row r="456" spans="4:8" x14ac:dyDescent="0.2">
      <c r="D456" s="15"/>
      <c r="E456" s="15"/>
      <c r="F456" s="15"/>
      <c r="G456" s="15"/>
      <c r="H456" s="15"/>
    </row>
    <row r="457" spans="4:8" x14ac:dyDescent="0.2">
      <c r="D457" s="15"/>
      <c r="E457" s="15"/>
      <c r="F457" s="15"/>
      <c r="G457" s="15"/>
      <c r="H457" s="15"/>
    </row>
    <row r="458" spans="4:8" x14ac:dyDescent="0.2">
      <c r="D458" s="15"/>
      <c r="E458" s="15"/>
      <c r="F458" s="15"/>
      <c r="G458" s="15"/>
      <c r="H458" s="15"/>
    </row>
    <row r="459" spans="4:8" x14ac:dyDescent="0.2">
      <c r="D459" s="15"/>
      <c r="E459" s="15"/>
      <c r="F459" s="15"/>
      <c r="G459" s="15"/>
      <c r="H459" s="15"/>
    </row>
    <row r="460" spans="4:8" x14ac:dyDescent="0.2">
      <c r="D460" s="15"/>
      <c r="E460" s="15"/>
      <c r="F460" s="15"/>
      <c r="G460" s="15"/>
      <c r="H460" s="15"/>
    </row>
    <row r="461" spans="4:8" x14ac:dyDescent="0.2">
      <c r="D461" s="15"/>
      <c r="E461" s="15"/>
      <c r="F461" s="15"/>
      <c r="G461" s="15"/>
      <c r="H461" s="15"/>
    </row>
    <row r="462" spans="4:8" x14ac:dyDescent="0.2">
      <c r="D462" s="15"/>
      <c r="E462" s="15"/>
      <c r="F462" s="15"/>
      <c r="G462" s="15"/>
      <c r="H462" s="15"/>
    </row>
    <row r="463" spans="4:8" x14ac:dyDescent="0.2">
      <c r="D463" s="15"/>
      <c r="E463" s="15"/>
      <c r="F463" s="15"/>
      <c r="G463" s="15"/>
      <c r="H463" s="15"/>
    </row>
    <row r="464" spans="4:8" x14ac:dyDescent="0.2">
      <c r="D464" s="15"/>
      <c r="E464" s="15"/>
      <c r="F464" s="15"/>
      <c r="G464" s="15"/>
      <c r="H464" s="15"/>
    </row>
    <row r="465" spans="4:8" x14ac:dyDescent="0.2">
      <c r="D465" s="15"/>
      <c r="E465" s="15"/>
      <c r="F465" s="15"/>
      <c r="G465" s="15"/>
      <c r="H465" s="15"/>
    </row>
    <row r="466" spans="4:8" x14ac:dyDescent="0.2">
      <c r="D466" s="15"/>
      <c r="E466" s="15"/>
      <c r="F466" s="15"/>
      <c r="G466" s="15"/>
      <c r="H466" s="15"/>
    </row>
    <row r="467" spans="4:8" x14ac:dyDescent="0.2">
      <c r="D467" s="15"/>
      <c r="E467" s="15"/>
      <c r="F467" s="15"/>
      <c r="G467" s="15"/>
      <c r="H467" s="15"/>
    </row>
    <row r="468" spans="4:8" x14ac:dyDescent="0.2">
      <c r="D468" s="15"/>
      <c r="E468" s="15"/>
      <c r="F468" s="15"/>
      <c r="G468" s="15"/>
      <c r="H468" s="15"/>
    </row>
    <row r="469" spans="4:8" x14ac:dyDescent="0.2">
      <c r="D469" s="15"/>
      <c r="E469" s="15"/>
      <c r="F469" s="15"/>
      <c r="G469" s="15"/>
      <c r="H469" s="15"/>
    </row>
    <row r="470" spans="4:8" x14ac:dyDescent="0.2">
      <c r="D470" s="15"/>
      <c r="E470" s="15"/>
      <c r="F470" s="15"/>
      <c r="G470" s="15"/>
      <c r="H470" s="15"/>
    </row>
    <row r="471" spans="4:8" x14ac:dyDescent="0.2">
      <c r="D471" s="15"/>
      <c r="E471" s="15"/>
      <c r="F471" s="15"/>
      <c r="G471" s="15"/>
      <c r="H471" s="15"/>
    </row>
    <row r="472" spans="4:8" x14ac:dyDescent="0.2">
      <c r="D472" s="15"/>
      <c r="E472" s="15"/>
      <c r="F472" s="15"/>
      <c r="G472" s="15"/>
      <c r="H472" s="15"/>
    </row>
    <row r="473" spans="4:8" x14ac:dyDescent="0.2">
      <c r="D473" s="15"/>
      <c r="E473" s="15"/>
      <c r="F473" s="15"/>
      <c r="G473" s="15"/>
      <c r="H473" s="15"/>
    </row>
    <row r="474" spans="4:8" x14ac:dyDescent="0.2">
      <c r="D474" s="15"/>
      <c r="E474" s="15"/>
      <c r="F474" s="15"/>
      <c r="G474" s="15"/>
      <c r="H474" s="15"/>
    </row>
    <row r="475" spans="4:8" x14ac:dyDescent="0.2">
      <c r="D475" s="15"/>
      <c r="E475" s="15"/>
      <c r="F475" s="15"/>
      <c r="G475" s="15"/>
      <c r="H475" s="15"/>
    </row>
    <row r="476" spans="4:8" x14ac:dyDescent="0.2">
      <c r="D476" s="15"/>
      <c r="E476" s="15"/>
      <c r="F476" s="15"/>
      <c r="G476" s="15"/>
      <c r="H476" s="15"/>
    </row>
    <row r="477" spans="4:8" x14ac:dyDescent="0.2">
      <c r="D477" s="15"/>
      <c r="E477" s="15"/>
      <c r="F477" s="15"/>
      <c r="G477" s="15"/>
      <c r="H477" s="15"/>
    </row>
    <row r="478" spans="4:8" x14ac:dyDescent="0.2">
      <c r="D478" s="15"/>
      <c r="E478" s="15"/>
      <c r="F478" s="15"/>
      <c r="G478" s="15"/>
      <c r="H478" s="15"/>
    </row>
    <row r="479" spans="4:8" x14ac:dyDescent="0.2">
      <c r="D479" s="15"/>
      <c r="E479" s="15"/>
      <c r="F479" s="15"/>
      <c r="G479" s="15"/>
      <c r="H479" s="15"/>
    </row>
    <row r="480" spans="4:8" x14ac:dyDescent="0.2">
      <c r="D480" s="15"/>
      <c r="E480" s="15"/>
      <c r="F480" s="15"/>
      <c r="G480" s="15"/>
      <c r="H480" s="15"/>
    </row>
    <row r="481" spans="4:8" x14ac:dyDescent="0.2">
      <c r="D481" s="15"/>
      <c r="E481" s="15"/>
      <c r="F481" s="15"/>
      <c r="G481" s="15"/>
      <c r="H481" s="15"/>
    </row>
    <row r="482" spans="4:8" x14ac:dyDescent="0.2">
      <c r="D482" s="15"/>
      <c r="E482" s="15"/>
      <c r="F482" s="15"/>
      <c r="G482" s="15"/>
      <c r="H482" s="15"/>
    </row>
    <row r="483" spans="4:8" x14ac:dyDescent="0.2">
      <c r="D483" s="15"/>
      <c r="E483" s="15"/>
      <c r="F483" s="15"/>
      <c r="G483" s="15"/>
      <c r="H483" s="15"/>
    </row>
    <row r="484" spans="4:8" x14ac:dyDescent="0.2">
      <c r="D484" s="15"/>
      <c r="E484" s="15"/>
      <c r="F484" s="15"/>
      <c r="G484" s="15"/>
      <c r="H484" s="15"/>
    </row>
    <row r="485" spans="4:8" x14ac:dyDescent="0.2">
      <c r="D485" s="15"/>
      <c r="E485" s="15"/>
      <c r="F485" s="15"/>
      <c r="G485" s="15"/>
      <c r="H485" s="15"/>
    </row>
    <row r="486" spans="4:8" x14ac:dyDescent="0.2">
      <c r="D486" s="15"/>
      <c r="E486" s="15"/>
      <c r="F486" s="15"/>
      <c r="G486" s="15"/>
      <c r="H486" s="15"/>
    </row>
    <row r="487" spans="4:8" x14ac:dyDescent="0.2">
      <c r="D487" s="15"/>
      <c r="E487" s="15"/>
      <c r="F487" s="15"/>
      <c r="G487" s="15"/>
      <c r="H487" s="15"/>
    </row>
    <row r="488" spans="4:8" x14ac:dyDescent="0.2">
      <c r="D488" s="15"/>
      <c r="E488" s="15"/>
      <c r="F488" s="15"/>
      <c r="G488" s="15"/>
      <c r="H488" s="15"/>
    </row>
    <row r="489" spans="4:8" x14ac:dyDescent="0.2">
      <c r="D489" s="15"/>
      <c r="E489" s="15"/>
      <c r="F489" s="15"/>
      <c r="G489" s="15"/>
      <c r="H489" s="15"/>
    </row>
    <row r="490" spans="4:8" x14ac:dyDescent="0.2">
      <c r="D490" s="15"/>
      <c r="E490" s="15"/>
      <c r="F490" s="15"/>
      <c r="G490" s="15"/>
      <c r="H490" s="15"/>
    </row>
    <row r="491" spans="4:8" x14ac:dyDescent="0.2">
      <c r="D491" s="15"/>
      <c r="E491" s="15"/>
      <c r="F491" s="15"/>
      <c r="G491" s="15"/>
      <c r="H491" s="15"/>
    </row>
    <row r="492" spans="4:8" x14ac:dyDescent="0.2">
      <c r="D492" s="15"/>
      <c r="E492" s="15"/>
      <c r="F492" s="15"/>
      <c r="G492" s="15"/>
      <c r="H492" s="15"/>
    </row>
    <row r="493" spans="4:8" x14ac:dyDescent="0.2">
      <c r="D493" s="15"/>
      <c r="E493" s="15"/>
      <c r="F493" s="15"/>
      <c r="G493" s="15"/>
      <c r="H493" s="15"/>
    </row>
    <row r="494" spans="4:8" x14ac:dyDescent="0.2">
      <c r="D494" s="15"/>
      <c r="E494" s="15"/>
      <c r="F494" s="15"/>
      <c r="G494" s="15"/>
      <c r="H494" s="15"/>
    </row>
    <row r="495" spans="4:8" x14ac:dyDescent="0.2">
      <c r="D495" s="15"/>
      <c r="E495" s="15"/>
      <c r="F495" s="15"/>
      <c r="G495" s="15"/>
      <c r="H495" s="15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1" customWidth="1"/>
    <col min="3" max="3" width="9.5703125" style="1" customWidth="1"/>
    <col min="4" max="4" width="16.42578125" style="1" customWidth="1"/>
    <col min="5" max="5" width="6.7109375" style="1" customWidth="1"/>
    <col min="6" max="6" width="10" style="1" customWidth="1"/>
    <col min="7" max="7" width="15" style="1" customWidth="1"/>
    <col min="8" max="8" width="6.7109375" style="1" customWidth="1"/>
    <col min="9" max="9" width="10.42578125" style="1" customWidth="1"/>
    <col min="10" max="10" width="3.85546875" style="1" customWidth="1"/>
    <col min="11" max="11" width="3.5703125" style="1" customWidth="1"/>
    <col min="12" max="12" width="6.7109375" style="1" customWidth="1"/>
    <col min="13" max="13" width="7" style="1" customWidth="1"/>
    <col min="14" max="14" width="5.28515625" style="1" customWidth="1"/>
    <col min="15" max="15" width="4.42578125" style="1" customWidth="1"/>
    <col min="16" max="16" width="2.140625" style="47" customWidth="1"/>
    <col min="17" max="16384" width="11.42578125" style="1"/>
  </cols>
  <sheetData>
    <row r="1" spans="1:18" ht="12" customHeight="1" thickBot="1" x14ac:dyDescent="0.25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</row>
    <row r="2" spans="1:18" ht="16.5" customHeight="1" x14ac:dyDescent="0.2">
      <c r="A2" s="45"/>
      <c r="B2" s="387"/>
      <c r="C2" s="387"/>
      <c r="D2" s="387"/>
      <c r="E2" s="387"/>
      <c r="F2" s="378" t="s">
        <v>180</v>
      </c>
      <c r="G2" s="378"/>
      <c r="H2" s="378"/>
      <c r="I2" s="378"/>
      <c r="J2" s="378"/>
      <c r="K2" s="378"/>
      <c r="L2" s="378"/>
      <c r="M2" s="378"/>
      <c r="N2" s="378"/>
      <c r="O2" s="379"/>
    </row>
    <row r="3" spans="1:18" ht="16.5" customHeight="1" x14ac:dyDescent="0.2">
      <c r="A3" s="45"/>
      <c r="B3" s="388"/>
      <c r="C3" s="388"/>
      <c r="D3" s="388"/>
      <c r="E3" s="388"/>
      <c r="F3" s="380"/>
      <c r="G3" s="380"/>
      <c r="H3" s="380"/>
      <c r="I3" s="380"/>
      <c r="J3" s="380"/>
      <c r="K3" s="380"/>
      <c r="L3" s="380"/>
      <c r="M3" s="380"/>
      <c r="N3" s="380"/>
      <c r="O3" s="381"/>
    </row>
    <row r="4" spans="1:18" ht="16.5" customHeight="1" x14ac:dyDescent="0.2">
      <c r="A4" s="45"/>
      <c r="B4" s="388"/>
      <c r="C4" s="388"/>
      <c r="D4" s="388"/>
      <c r="E4" s="388"/>
      <c r="F4" s="380"/>
      <c r="G4" s="380"/>
      <c r="H4" s="380"/>
      <c r="I4" s="380"/>
      <c r="J4" s="380"/>
      <c r="K4" s="380"/>
      <c r="L4" s="380"/>
      <c r="M4" s="380"/>
      <c r="N4" s="380"/>
      <c r="O4" s="381"/>
    </row>
    <row r="5" spans="1:18" ht="16.5" customHeight="1" thickBot="1" x14ac:dyDescent="0.25">
      <c r="A5" s="45"/>
      <c r="B5" s="389"/>
      <c r="C5" s="389"/>
      <c r="D5" s="389"/>
      <c r="E5" s="389"/>
      <c r="F5" s="382"/>
      <c r="G5" s="382"/>
      <c r="H5" s="382"/>
      <c r="I5" s="382"/>
      <c r="J5" s="382"/>
      <c r="K5" s="382"/>
      <c r="L5" s="382"/>
      <c r="M5" s="382"/>
      <c r="N5" s="382"/>
      <c r="O5" s="383"/>
    </row>
    <row r="6" spans="1:18" ht="13.15" customHeight="1" x14ac:dyDescent="0.2">
      <c r="A6" s="45"/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  <c r="M6" s="92"/>
      <c r="N6" s="92"/>
      <c r="O6" s="92"/>
    </row>
    <row r="7" spans="1:18" ht="30.6" customHeight="1" x14ac:dyDescent="0.2">
      <c r="A7" s="45"/>
      <c r="B7" s="393" t="s">
        <v>188</v>
      </c>
      <c r="C7" s="393"/>
      <c r="D7" s="385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5"/>
      <c r="F7" s="385"/>
      <c r="G7" s="385"/>
      <c r="H7" s="385"/>
      <c r="I7" s="385"/>
      <c r="J7" s="385"/>
      <c r="K7" s="385"/>
      <c r="L7" s="385"/>
      <c r="M7" s="385"/>
      <c r="N7" s="385"/>
      <c r="O7" s="385"/>
    </row>
    <row r="8" spans="1:18" ht="9.6" customHeight="1" x14ac:dyDescent="0.2">
      <c r="A8" s="45"/>
      <c r="B8" s="92"/>
      <c r="C8" s="92"/>
      <c r="D8" s="92"/>
      <c r="E8" s="92"/>
      <c r="F8" s="92"/>
      <c r="G8" s="92"/>
      <c r="H8" s="92"/>
      <c r="I8" s="92"/>
      <c r="J8" s="92"/>
      <c r="K8" s="92"/>
      <c r="L8" s="92"/>
      <c r="M8" s="92"/>
      <c r="N8" s="92"/>
      <c r="O8" s="92"/>
    </row>
    <row r="9" spans="1:18" ht="15" customHeight="1" x14ac:dyDescent="0.2">
      <c r="A9" s="45"/>
      <c r="B9" s="393" t="s">
        <v>146</v>
      </c>
      <c r="C9" s="393"/>
      <c r="D9" s="395" t="str">
        <f>+'A.2.1. Promedio meteorologia'!E8</f>
        <v>CA-VMP-6</v>
      </c>
      <c r="E9" s="395"/>
      <c r="F9" s="393" t="s">
        <v>189</v>
      </c>
      <c r="G9" s="393"/>
      <c r="H9" s="394" t="str">
        <f>+'A.2.1. Promedio meteorologia'!G8</f>
        <v>0001-7-2020-411</v>
      </c>
      <c r="I9" s="394"/>
      <c r="J9" s="396" t="s">
        <v>176</v>
      </c>
      <c r="K9" s="396"/>
      <c r="L9" s="396"/>
      <c r="M9" s="396"/>
      <c r="N9" s="94">
        <v>5</v>
      </c>
      <c r="O9" s="94"/>
    </row>
    <row r="10" spans="1:18" ht="13.15" customHeight="1" x14ac:dyDescent="0.2">
      <c r="A10" s="45"/>
      <c r="B10" s="96"/>
      <c r="C10" s="96"/>
      <c r="D10" s="96"/>
      <c r="E10" s="96"/>
      <c r="F10" s="96"/>
      <c r="G10" s="96"/>
      <c r="H10" s="96"/>
      <c r="I10" s="96"/>
      <c r="J10" s="96"/>
      <c r="K10" s="96"/>
      <c r="L10" s="96"/>
      <c r="M10" s="96"/>
      <c r="N10" s="96"/>
      <c r="O10" s="96"/>
    </row>
    <row r="11" spans="1:18" ht="19.5" customHeight="1" x14ac:dyDescent="0.2">
      <c r="A11" s="45"/>
      <c r="B11" s="392" t="s">
        <v>136</v>
      </c>
      <c r="C11" s="392"/>
      <c r="D11" s="392"/>
      <c r="E11" s="392"/>
      <c r="F11" s="392"/>
      <c r="G11" s="392"/>
      <c r="H11" s="392"/>
      <c r="I11" s="392"/>
      <c r="J11" s="392"/>
      <c r="K11" s="392"/>
      <c r="L11" s="392"/>
      <c r="M11" s="392"/>
      <c r="N11" s="392"/>
      <c r="O11" s="392"/>
    </row>
    <row r="12" spans="1:18" ht="11.25" customHeight="1" thickBot="1" x14ac:dyDescent="0.25">
      <c r="A12" s="45"/>
      <c r="B12" s="92"/>
      <c r="C12" s="92"/>
      <c r="D12" s="92"/>
      <c r="E12" s="92"/>
      <c r="F12" s="92"/>
      <c r="G12" s="92"/>
      <c r="H12" s="92"/>
      <c r="I12" s="92"/>
      <c r="J12" s="92"/>
      <c r="K12" s="92"/>
      <c r="L12" s="92"/>
      <c r="M12" s="92"/>
      <c r="N12" s="92"/>
      <c r="O12" s="92"/>
    </row>
    <row r="13" spans="1:18" s="2" customFormat="1" ht="21" customHeight="1" thickBot="1" x14ac:dyDescent="0.25">
      <c r="A13" s="45"/>
      <c r="B13" s="76" t="s">
        <v>137</v>
      </c>
      <c r="C13" s="97" t="s">
        <v>66</v>
      </c>
      <c r="D13" s="98"/>
      <c r="E13" s="99"/>
      <c r="F13" s="97" t="s">
        <v>4</v>
      </c>
      <c r="G13" s="98"/>
      <c r="H13" s="100"/>
      <c r="I13" s="97" t="s">
        <v>5</v>
      </c>
      <c r="J13" s="391">
        <f>G13-D13</f>
        <v>0</v>
      </c>
      <c r="K13" s="391"/>
      <c r="L13" s="101" t="s">
        <v>6</v>
      </c>
      <c r="M13" s="102">
        <f>$J13*60*24</f>
        <v>0</v>
      </c>
      <c r="N13" s="103" t="s">
        <v>7</v>
      </c>
      <c r="O13" s="104"/>
      <c r="P13" s="142"/>
      <c r="R13" s="4"/>
    </row>
    <row r="14" spans="1:18" ht="9.75" customHeight="1" x14ac:dyDescent="0.2">
      <c r="A14" s="47"/>
      <c r="B14" s="76"/>
      <c r="C14" s="105"/>
      <c r="D14" s="106"/>
      <c r="E14" s="106"/>
      <c r="F14" s="105"/>
      <c r="G14" s="106"/>
      <c r="H14" s="100"/>
      <c r="I14" s="105"/>
      <c r="J14" s="107"/>
      <c r="K14" s="107"/>
      <c r="L14" s="108"/>
      <c r="M14" s="109"/>
      <c r="N14" s="109"/>
      <c r="O14" s="105"/>
      <c r="P14" s="142"/>
      <c r="R14" s="4"/>
    </row>
    <row r="15" spans="1:18" s="2" customFormat="1" ht="18.75" customHeight="1" x14ac:dyDescent="0.2">
      <c r="A15" s="45"/>
      <c r="B15" s="390" t="s">
        <v>12</v>
      </c>
      <c r="C15" s="390"/>
      <c r="D15" s="390"/>
      <c r="E15" s="110">
        <f>J13</f>
        <v>0</v>
      </c>
      <c r="F15" s="111" t="s">
        <v>6</v>
      </c>
      <c r="G15" s="104"/>
      <c r="H15" s="112"/>
      <c r="I15" s="112"/>
      <c r="J15" s="113"/>
      <c r="K15" s="112"/>
      <c r="L15" s="112"/>
      <c r="M15" s="76"/>
      <c r="N15" s="76"/>
      <c r="O15" s="76"/>
      <c r="P15" s="45"/>
    </row>
    <row r="16" spans="1:18" ht="9.75" customHeight="1" x14ac:dyDescent="0.2">
      <c r="A16" s="47"/>
      <c r="B16" s="105"/>
      <c r="C16" s="105"/>
      <c r="D16" s="105"/>
      <c r="E16" s="114"/>
      <c r="F16" s="59"/>
      <c r="G16" s="114"/>
      <c r="H16" s="112"/>
      <c r="I16" s="112"/>
      <c r="J16" s="112"/>
      <c r="K16" s="112"/>
      <c r="L16" s="112"/>
      <c r="M16" s="76"/>
      <c r="N16" s="76"/>
      <c r="O16" s="76"/>
    </row>
    <row r="17" spans="1:18" ht="19.5" customHeight="1" x14ac:dyDescent="0.2">
      <c r="A17" s="45"/>
      <c r="B17" s="397" t="s">
        <v>11</v>
      </c>
      <c r="C17" s="397"/>
      <c r="D17" s="397"/>
      <c r="E17" s="115" t="e">
        <f>'A.2.1. Promedio meteorologia'!F42</f>
        <v>#DIV/0!</v>
      </c>
      <c r="F17" s="397" t="s">
        <v>65</v>
      </c>
      <c r="G17" s="397"/>
      <c r="H17" s="115" t="e">
        <f>'A.2.1. Promedio meteorologia'!E42</f>
        <v>#DIV/0!</v>
      </c>
      <c r="I17" s="59"/>
      <c r="J17" s="47"/>
      <c r="K17" s="47"/>
      <c r="L17" s="47"/>
      <c r="M17" s="47"/>
      <c r="N17" s="47"/>
      <c r="O17" s="47"/>
    </row>
    <row r="18" spans="1:18" ht="13.5" thickBot="1" x14ac:dyDescent="0.25">
      <c r="A18" s="45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</row>
    <row r="19" spans="1:18" ht="11.25" customHeight="1" thickTop="1" thickBot="1" x14ac:dyDescent="0.25">
      <c r="A19" s="45"/>
      <c r="B19" s="117"/>
      <c r="C19" s="117"/>
      <c r="D19" s="117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</row>
    <row r="20" spans="1:18" s="2" customFormat="1" ht="21" customHeight="1" thickBot="1" x14ac:dyDescent="0.25">
      <c r="A20" s="45"/>
      <c r="B20" s="76" t="s">
        <v>138</v>
      </c>
      <c r="C20" s="97" t="s">
        <v>66</v>
      </c>
      <c r="D20" s="98"/>
      <c r="E20" s="99"/>
      <c r="F20" s="97" t="s">
        <v>4</v>
      </c>
      <c r="G20" s="98"/>
      <c r="H20" s="100"/>
      <c r="I20" s="97" t="s">
        <v>5</v>
      </c>
      <c r="J20" s="391">
        <f>G20-D20</f>
        <v>0</v>
      </c>
      <c r="K20" s="391"/>
      <c r="L20" s="101" t="s">
        <v>6</v>
      </c>
      <c r="M20" s="102">
        <f>$J20*60*24</f>
        <v>0</v>
      </c>
      <c r="N20" s="103" t="s">
        <v>7</v>
      </c>
      <c r="O20" s="104"/>
      <c r="P20" s="142"/>
      <c r="R20" s="4"/>
    </row>
    <row r="21" spans="1:18" ht="9.75" customHeight="1" x14ac:dyDescent="0.2">
      <c r="A21" s="47"/>
      <c r="B21" s="76"/>
      <c r="C21" s="105"/>
      <c r="D21" s="106"/>
      <c r="E21" s="106"/>
      <c r="F21" s="105"/>
      <c r="G21" s="106"/>
      <c r="H21" s="100"/>
      <c r="I21" s="105"/>
      <c r="J21" s="107"/>
      <c r="K21" s="107"/>
      <c r="L21" s="108"/>
      <c r="M21" s="109"/>
      <c r="N21" s="109"/>
      <c r="O21" s="105"/>
      <c r="P21" s="142"/>
      <c r="R21" s="4"/>
    </row>
    <row r="22" spans="1:18" s="2" customFormat="1" ht="18.75" customHeight="1" x14ac:dyDescent="0.2">
      <c r="A22" s="45"/>
      <c r="B22" s="390" t="s">
        <v>12</v>
      </c>
      <c r="C22" s="390"/>
      <c r="D22" s="390"/>
      <c r="E22" s="110">
        <f>J20</f>
        <v>0</v>
      </c>
      <c r="F22" s="111" t="s">
        <v>6</v>
      </c>
      <c r="G22" s="104"/>
      <c r="H22" s="112"/>
      <c r="I22" s="112"/>
      <c r="J22" s="112"/>
      <c r="K22" s="112"/>
      <c r="L22" s="112"/>
      <c r="M22" s="76"/>
      <c r="N22" s="76"/>
      <c r="O22" s="76"/>
      <c r="P22" s="45"/>
    </row>
    <row r="23" spans="1:18" ht="9.75" customHeight="1" x14ac:dyDescent="0.2">
      <c r="A23" s="47"/>
      <c r="B23" s="105"/>
      <c r="C23" s="105"/>
      <c r="D23" s="105"/>
      <c r="E23" s="114"/>
      <c r="F23" s="59"/>
      <c r="G23" s="114"/>
      <c r="H23" s="112"/>
      <c r="I23" s="112"/>
      <c r="J23" s="112"/>
      <c r="K23" s="112"/>
      <c r="L23" s="112"/>
      <c r="M23" s="76"/>
      <c r="N23" s="76"/>
      <c r="O23" s="76"/>
    </row>
    <row r="24" spans="1:18" ht="19.5" customHeight="1" x14ac:dyDescent="0.2">
      <c r="A24" s="45"/>
      <c r="B24" s="397" t="s">
        <v>11</v>
      </c>
      <c r="C24" s="397"/>
      <c r="D24" s="397"/>
      <c r="E24" s="115" t="e">
        <f>'A.2.1. Promedio meteorologia'!F70</f>
        <v>#DIV/0!</v>
      </c>
      <c r="F24" s="397" t="s">
        <v>65</v>
      </c>
      <c r="G24" s="397"/>
      <c r="H24" s="115" t="e">
        <f>'A.2.1. Promedio meteorologia'!E70</f>
        <v>#DIV/0!</v>
      </c>
      <c r="I24" s="59"/>
      <c r="J24" s="47"/>
      <c r="K24" s="47"/>
      <c r="L24" s="47"/>
      <c r="M24" s="47"/>
      <c r="N24" s="47"/>
      <c r="O24" s="47"/>
    </row>
    <row r="25" spans="1:18" ht="13.5" thickBot="1" x14ac:dyDescent="0.25">
      <c r="A25" s="45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</row>
    <row r="26" spans="1:18" ht="11.25" customHeight="1" thickTop="1" thickBot="1" x14ac:dyDescent="0.25">
      <c r="A26" s="45"/>
      <c r="B26" s="117"/>
      <c r="C26" s="117"/>
      <c r="D26" s="117"/>
      <c r="E26" s="117"/>
      <c r="F26" s="117"/>
      <c r="G26" s="117"/>
      <c r="H26" s="117"/>
      <c r="I26" s="117"/>
      <c r="J26" s="117"/>
      <c r="K26" s="117"/>
      <c r="L26" s="117"/>
      <c r="M26" s="117"/>
      <c r="N26" s="117"/>
      <c r="O26" s="117"/>
    </row>
    <row r="27" spans="1:18" s="2" customFormat="1" ht="21" customHeight="1" thickBot="1" x14ac:dyDescent="0.25">
      <c r="A27" s="45"/>
      <c r="B27" s="76" t="s">
        <v>139</v>
      </c>
      <c r="C27" s="97" t="s">
        <v>66</v>
      </c>
      <c r="D27" s="98"/>
      <c r="E27" s="99"/>
      <c r="F27" s="97" t="s">
        <v>4</v>
      </c>
      <c r="G27" s="98"/>
      <c r="H27" s="100"/>
      <c r="I27" s="97" t="s">
        <v>5</v>
      </c>
      <c r="J27" s="391">
        <f>G27-D27</f>
        <v>0</v>
      </c>
      <c r="K27" s="391"/>
      <c r="L27" s="101" t="s">
        <v>6</v>
      </c>
      <c r="M27" s="102">
        <f>$J27*60*24</f>
        <v>0</v>
      </c>
      <c r="N27" s="103" t="s">
        <v>7</v>
      </c>
      <c r="O27" s="104"/>
      <c r="P27" s="142"/>
      <c r="R27" s="4"/>
    </row>
    <row r="28" spans="1:18" ht="9.75" customHeight="1" x14ac:dyDescent="0.2">
      <c r="A28" s="47"/>
      <c r="B28" s="76"/>
      <c r="C28" s="105"/>
      <c r="D28" s="106"/>
      <c r="E28" s="106"/>
      <c r="F28" s="105"/>
      <c r="G28" s="106"/>
      <c r="H28" s="100"/>
      <c r="I28" s="105"/>
      <c r="J28" s="107"/>
      <c r="K28" s="107"/>
      <c r="L28" s="108"/>
      <c r="M28" s="109"/>
      <c r="N28" s="109"/>
      <c r="O28" s="105"/>
      <c r="P28" s="142"/>
      <c r="R28" s="4"/>
    </row>
    <row r="29" spans="1:18" s="2" customFormat="1" ht="18.75" customHeight="1" x14ac:dyDescent="0.2">
      <c r="A29" s="45"/>
      <c r="B29" s="390" t="s">
        <v>12</v>
      </c>
      <c r="C29" s="390"/>
      <c r="D29" s="390"/>
      <c r="E29" s="110">
        <f>J27</f>
        <v>0</v>
      </c>
      <c r="F29" s="111" t="s">
        <v>6</v>
      </c>
      <c r="G29" s="104"/>
      <c r="H29" s="112"/>
      <c r="I29" s="112"/>
      <c r="J29" s="112"/>
      <c r="K29" s="112"/>
      <c r="L29" s="112"/>
      <c r="M29" s="76"/>
      <c r="N29" s="76"/>
      <c r="O29" s="76"/>
      <c r="P29" s="45"/>
    </row>
    <row r="30" spans="1:18" ht="9.75" customHeight="1" x14ac:dyDescent="0.2">
      <c r="A30" s="47"/>
      <c r="B30" s="105"/>
      <c r="C30" s="105"/>
      <c r="D30" s="105"/>
      <c r="E30" s="114"/>
      <c r="F30" s="59"/>
      <c r="G30" s="114"/>
      <c r="H30" s="112"/>
      <c r="I30" s="112"/>
      <c r="J30" s="112"/>
      <c r="K30" s="112"/>
      <c r="L30" s="112"/>
      <c r="M30" s="76"/>
      <c r="N30" s="76"/>
      <c r="O30" s="76"/>
    </row>
    <row r="31" spans="1:18" ht="19.5" customHeight="1" x14ac:dyDescent="0.2">
      <c r="A31" s="45"/>
      <c r="B31" s="397" t="s">
        <v>11</v>
      </c>
      <c r="C31" s="397"/>
      <c r="D31" s="397"/>
      <c r="E31" s="115" t="e">
        <f>'A.2.1. Promedio meteorologia'!F98</f>
        <v>#DIV/0!</v>
      </c>
      <c r="F31" s="397" t="s">
        <v>65</v>
      </c>
      <c r="G31" s="397"/>
      <c r="H31" s="115" t="e">
        <f>'A.2.1. Promedio meteorologia'!E98</f>
        <v>#DIV/0!</v>
      </c>
      <c r="I31" s="118"/>
      <c r="J31" s="47"/>
      <c r="K31" s="47"/>
      <c r="L31" s="47"/>
      <c r="M31" s="47"/>
      <c r="N31" s="47"/>
      <c r="O31" s="47"/>
    </row>
    <row r="32" spans="1:18" ht="13.5" thickBot="1" x14ac:dyDescent="0.25">
      <c r="A32" s="45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</row>
    <row r="33" spans="1:18" ht="11.25" customHeight="1" thickTop="1" thickBot="1" x14ac:dyDescent="0.25">
      <c r="A33" s="45"/>
      <c r="B33" s="117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</row>
    <row r="34" spans="1:18" s="2" customFormat="1" ht="21" customHeight="1" thickBot="1" x14ac:dyDescent="0.25">
      <c r="A34" s="45"/>
      <c r="B34" s="76" t="s">
        <v>140</v>
      </c>
      <c r="C34" s="97" t="s">
        <v>66</v>
      </c>
      <c r="D34" s="98"/>
      <c r="E34" s="99"/>
      <c r="F34" s="97" t="s">
        <v>4</v>
      </c>
      <c r="G34" s="98"/>
      <c r="H34" s="100"/>
      <c r="I34" s="97" t="s">
        <v>5</v>
      </c>
      <c r="J34" s="391">
        <f>G34-D34</f>
        <v>0</v>
      </c>
      <c r="K34" s="391"/>
      <c r="L34" s="101" t="s">
        <v>6</v>
      </c>
      <c r="M34" s="102">
        <f>$J34*60*24</f>
        <v>0</v>
      </c>
      <c r="N34" s="103" t="s">
        <v>7</v>
      </c>
      <c r="O34" s="104"/>
      <c r="P34" s="142"/>
      <c r="R34" s="4"/>
    </row>
    <row r="35" spans="1:18" ht="9.75" customHeight="1" x14ac:dyDescent="0.2">
      <c r="A35" s="47"/>
      <c r="B35" s="76"/>
      <c r="C35" s="105"/>
      <c r="D35" s="106"/>
      <c r="E35" s="106"/>
      <c r="F35" s="105"/>
      <c r="G35" s="106"/>
      <c r="H35" s="100"/>
      <c r="I35" s="105"/>
      <c r="J35" s="107"/>
      <c r="K35" s="107"/>
      <c r="L35" s="108"/>
      <c r="M35" s="109"/>
      <c r="N35" s="109"/>
      <c r="O35" s="105"/>
      <c r="P35" s="142"/>
      <c r="R35" s="4"/>
    </row>
    <row r="36" spans="1:18" s="2" customFormat="1" ht="18.75" customHeight="1" x14ac:dyDescent="0.2">
      <c r="A36" s="45"/>
      <c r="B36" s="390" t="s">
        <v>12</v>
      </c>
      <c r="C36" s="390"/>
      <c r="D36" s="390"/>
      <c r="E36" s="110">
        <f>J34</f>
        <v>0</v>
      </c>
      <c r="F36" s="111" t="s">
        <v>6</v>
      </c>
      <c r="G36" s="104"/>
      <c r="H36" s="112"/>
      <c r="I36" s="112"/>
      <c r="J36" s="112"/>
      <c r="K36" s="112"/>
      <c r="L36" s="112"/>
      <c r="M36" s="76"/>
      <c r="N36" s="76"/>
      <c r="O36" s="76"/>
      <c r="P36" s="45"/>
    </row>
    <row r="37" spans="1:18" ht="9.75" customHeight="1" x14ac:dyDescent="0.2">
      <c r="A37" s="47"/>
      <c r="B37" s="105"/>
      <c r="C37" s="105"/>
      <c r="D37" s="105"/>
      <c r="E37" s="114"/>
      <c r="F37" s="59"/>
      <c r="G37" s="114"/>
      <c r="H37" s="112"/>
      <c r="I37" s="112"/>
      <c r="J37" s="112"/>
      <c r="K37" s="112"/>
      <c r="L37" s="112"/>
      <c r="M37" s="76"/>
      <c r="N37" s="76"/>
      <c r="O37" s="76"/>
    </row>
    <row r="38" spans="1:18" ht="19.5" customHeight="1" x14ac:dyDescent="0.2">
      <c r="A38" s="45"/>
      <c r="B38" s="397" t="s">
        <v>11</v>
      </c>
      <c r="C38" s="397"/>
      <c r="D38" s="397"/>
      <c r="E38" s="115" t="e">
        <f>'A.2.1. Promedio meteorologia'!F126</f>
        <v>#DIV/0!</v>
      </c>
      <c r="F38" s="397" t="s">
        <v>65</v>
      </c>
      <c r="G38" s="397"/>
      <c r="H38" s="115" t="e">
        <f>'A.2.1. Promedio meteorologia'!E126</f>
        <v>#DIV/0!</v>
      </c>
      <c r="I38" s="118"/>
      <c r="J38" s="47"/>
      <c r="K38" s="47"/>
      <c r="L38" s="47"/>
      <c r="M38" s="47"/>
      <c r="N38" s="47"/>
      <c r="O38" s="47"/>
    </row>
    <row r="39" spans="1:18" ht="13.5" thickBot="1" x14ac:dyDescent="0.25">
      <c r="A39" s="45"/>
      <c r="B39" s="116"/>
      <c r="C39" s="116"/>
      <c r="D39" s="116"/>
      <c r="E39" s="116"/>
      <c r="F39" s="116"/>
      <c r="G39" s="116"/>
      <c r="H39" s="116"/>
      <c r="I39" s="116"/>
      <c r="J39" s="116"/>
      <c r="K39" s="116"/>
      <c r="L39" s="116"/>
      <c r="M39" s="116"/>
      <c r="N39" s="116"/>
      <c r="O39" s="116"/>
    </row>
    <row r="40" spans="1:18" ht="14.25" thickTop="1" thickBot="1" x14ac:dyDescent="0.25">
      <c r="A40" s="45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</row>
    <row r="41" spans="1:18" s="2" customFormat="1" ht="21" customHeight="1" thickBot="1" x14ac:dyDescent="0.25">
      <c r="A41" s="45"/>
      <c r="B41" s="76" t="s">
        <v>141</v>
      </c>
      <c r="C41" s="97" t="s">
        <v>66</v>
      </c>
      <c r="D41" s="98"/>
      <c r="E41" s="99"/>
      <c r="F41" s="97" t="s">
        <v>4</v>
      </c>
      <c r="G41" s="98"/>
      <c r="H41" s="100"/>
      <c r="I41" s="97" t="s">
        <v>5</v>
      </c>
      <c r="J41" s="391">
        <f>G41-D41</f>
        <v>0</v>
      </c>
      <c r="K41" s="391"/>
      <c r="L41" s="101" t="s">
        <v>6</v>
      </c>
      <c r="M41" s="102">
        <f>$J41*60*24</f>
        <v>0</v>
      </c>
      <c r="N41" s="103" t="s">
        <v>7</v>
      </c>
      <c r="O41" s="104"/>
      <c r="P41" s="142"/>
      <c r="R41" s="4"/>
    </row>
    <row r="42" spans="1:18" ht="9.75" customHeight="1" x14ac:dyDescent="0.2">
      <c r="A42" s="47"/>
      <c r="B42" s="76"/>
      <c r="C42" s="105"/>
      <c r="D42" s="106"/>
      <c r="E42" s="106"/>
      <c r="F42" s="105"/>
      <c r="G42" s="106"/>
      <c r="H42" s="100"/>
      <c r="I42" s="105"/>
      <c r="J42" s="107"/>
      <c r="K42" s="107"/>
      <c r="L42" s="108"/>
      <c r="M42" s="109"/>
      <c r="N42" s="109"/>
      <c r="O42" s="105"/>
      <c r="P42" s="142"/>
      <c r="R42" s="4"/>
    </row>
    <row r="43" spans="1:18" s="2" customFormat="1" ht="18.75" customHeight="1" x14ac:dyDescent="0.2">
      <c r="A43" s="45"/>
      <c r="B43" s="390" t="s">
        <v>12</v>
      </c>
      <c r="C43" s="390"/>
      <c r="D43" s="390"/>
      <c r="E43" s="110">
        <f>J41</f>
        <v>0</v>
      </c>
      <c r="F43" s="111" t="s">
        <v>6</v>
      </c>
      <c r="G43" s="104"/>
      <c r="H43" s="112"/>
      <c r="I43" s="112"/>
      <c r="J43" s="112"/>
      <c r="K43" s="112"/>
      <c r="L43" s="112"/>
      <c r="M43" s="76"/>
      <c r="N43" s="76"/>
      <c r="O43" s="76"/>
      <c r="P43" s="45"/>
    </row>
    <row r="44" spans="1:18" ht="9.75" customHeight="1" x14ac:dyDescent="0.2">
      <c r="A44" s="47"/>
      <c r="B44" s="105"/>
      <c r="C44" s="105"/>
      <c r="D44" s="105"/>
      <c r="E44" s="114"/>
      <c r="F44" s="59"/>
      <c r="G44" s="114"/>
      <c r="H44" s="112"/>
      <c r="I44" s="112"/>
      <c r="J44" s="112"/>
      <c r="K44" s="112"/>
      <c r="L44" s="112"/>
      <c r="M44" s="76"/>
      <c r="N44" s="76"/>
      <c r="O44" s="76"/>
    </row>
    <row r="45" spans="1:18" ht="19.5" customHeight="1" x14ac:dyDescent="0.2">
      <c r="A45" s="45"/>
      <c r="B45" s="397" t="s">
        <v>11</v>
      </c>
      <c r="C45" s="397"/>
      <c r="D45" s="397"/>
      <c r="E45" s="115" t="e">
        <f>'A.2.1. Promedio meteorologia'!F154</f>
        <v>#DIV/0!</v>
      </c>
      <c r="F45" s="397" t="s">
        <v>65</v>
      </c>
      <c r="G45" s="397"/>
      <c r="H45" s="115" t="e">
        <f>'A.2.1. Promedio meteorologia'!E154</f>
        <v>#DIV/0!</v>
      </c>
      <c r="I45" s="118"/>
      <c r="J45" s="47"/>
      <c r="K45" s="47"/>
      <c r="L45" s="47"/>
      <c r="M45" s="47"/>
      <c r="N45" s="47"/>
      <c r="O45" s="47"/>
    </row>
    <row r="46" spans="1:18" ht="13.5" thickBot="1" x14ac:dyDescent="0.25">
      <c r="A46" s="45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</row>
    <row r="47" spans="1:18" ht="13.5" thickTop="1" x14ac:dyDescent="0.2">
      <c r="A47" s="45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</row>
    <row r="48" spans="1:18" x14ac:dyDescent="0.2">
      <c r="A48" s="45"/>
      <c r="B48" s="398" t="s">
        <v>13</v>
      </c>
      <c r="C48" s="398"/>
      <c r="D48" s="398"/>
      <c r="E48" s="398"/>
      <c r="F48" s="398"/>
      <c r="G48" s="398"/>
      <c r="H48" s="398"/>
      <c r="I48" s="398"/>
      <c r="J48" s="398"/>
      <c r="K48" s="398"/>
      <c r="L48" s="398"/>
      <c r="M48" s="398"/>
      <c r="N48" s="398"/>
      <c r="O48" s="398"/>
    </row>
    <row r="49" spans="1:15" ht="35.25" customHeight="1" x14ac:dyDescent="0.2">
      <c r="A49" s="45"/>
      <c r="B49" s="399" t="s">
        <v>174</v>
      </c>
      <c r="C49" s="399"/>
      <c r="D49" s="399"/>
      <c r="E49" s="399"/>
      <c r="F49" s="399"/>
      <c r="G49" s="399"/>
      <c r="H49" s="399"/>
      <c r="I49" s="399"/>
      <c r="J49" s="399"/>
      <c r="K49" s="399"/>
      <c r="L49" s="399"/>
      <c r="M49" s="399"/>
      <c r="N49" s="399"/>
      <c r="O49" s="399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1" customWidth="1"/>
    <col min="5" max="5" width="15.7109375" style="8" customWidth="1"/>
    <col min="6" max="8" width="15.7109375" style="1" customWidth="1"/>
    <col min="9" max="9" width="19" style="1" customWidth="1"/>
    <col min="10" max="10" width="15.7109375" style="1" customWidth="1"/>
    <col min="11" max="11" width="1.7109375" style="1" customWidth="1"/>
    <col min="12" max="16384" width="11.42578125" style="1"/>
  </cols>
  <sheetData>
    <row r="1" spans="1:15" ht="13.5" thickBot="1" x14ac:dyDescent="0.25">
      <c r="A1" s="45"/>
      <c r="B1" s="45"/>
      <c r="C1" s="45"/>
      <c r="D1" s="45"/>
      <c r="E1" s="46"/>
      <c r="F1" s="45"/>
      <c r="G1" s="45"/>
      <c r="H1" s="45"/>
      <c r="I1" s="45"/>
      <c r="J1" s="45"/>
      <c r="K1" s="47"/>
    </row>
    <row r="2" spans="1:15" ht="12.75" customHeight="1" x14ac:dyDescent="0.2">
      <c r="A2" s="45"/>
      <c r="B2" s="435"/>
      <c r="C2" s="436"/>
      <c r="D2" s="380" t="s">
        <v>219</v>
      </c>
      <c r="E2" s="380"/>
      <c r="F2" s="380"/>
      <c r="G2" s="380"/>
      <c r="H2" s="380"/>
      <c r="I2" s="380"/>
      <c r="J2" s="381"/>
      <c r="K2" s="47"/>
    </row>
    <row r="3" spans="1:15" ht="12.75" customHeight="1" x14ac:dyDescent="0.2">
      <c r="A3" s="45"/>
      <c r="B3" s="437"/>
      <c r="C3" s="438"/>
      <c r="D3" s="380"/>
      <c r="E3" s="380"/>
      <c r="F3" s="380"/>
      <c r="G3" s="380"/>
      <c r="H3" s="380"/>
      <c r="I3" s="380"/>
      <c r="J3" s="381"/>
      <c r="K3" s="47"/>
    </row>
    <row r="4" spans="1:15" ht="12.75" customHeight="1" x14ac:dyDescent="0.2">
      <c r="A4" s="45"/>
      <c r="B4" s="437"/>
      <c r="C4" s="438"/>
      <c r="D4" s="380"/>
      <c r="E4" s="380"/>
      <c r="F4" s="380"/>
      <c r="G4" s="380"/>
      <c r="H4" s="380"/>
      <c r="I4" s="380"/>
      <c r="J4" s="381"/>
      <c r="K4" s="136"/>
    </row>
    <row r="5" spans="1:15" ht="13.5" customHeight="1" thickBot="1" x14ac:dyDescent="0.25">
      <c r="A5" s="45"/>
      <c r="B5" s="439"/>
      <c r="C5" s="440"/>
      <c r="D5" s="380"/>
      <c r="E5" s="380"/>
      <c r="F5" s="380"/>
      <c r="G5" s="380"/>
      <c r="H5" s="380"/>
      <c r="I5" s="380"/>
      <c r="J5" s="381"/>
      <c r="K5" s="47"/>
    </row>
    <row r="6" spans="1:15" ht="13.15" customHeight="1" x14ac:dyDescent="0.2">
      <c r="A6" s="45"/>
      <c r="B6" s="45"/>
      <c r="C6" s="45"/>
      <c r="D6" s="45"/>
      <c r="E6" s="46"/>
      <c r="F6" s="45"/>
      <c r="G6" s="45"/>
      <c r="H6" s="45"/>
      <c r="I6" s="45"/>
      <c r="J6" s="45"/>
      <c r="K6" s="47"/>
    </row>
    <row r="7" spans="1:15" ht="30.6" customHeight="1" x14ac:dyDescent="0.2">
      <c r="A7" s="45"/>
      <c r="B7" s="393" t="s">
        <v>188</v>
      </c>
      <c r="C7" s="393"/>
      <c r="D7" s="40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1"/>
      <c r="F7" s="401"/>
      <c r="G7" s="401"/>
      <c r="H7" s="401"/>
      <c r="I7" s="401"/>
      <c r="J7" s="401"/>
      <c r="K7" s="135"/>
      <c r="L7" s="135"/>
      <c r="M7" s="135"/>
      <c r="N7" s="135"/>
      <c r="O7" s="135"/>
    </row>
    <row r="8" spans="1:15" ht="9.6" customHeight="1" x14ac:dyDescent="0.2">
      <c r="A8" s="45"/>
      <c r="B8" s="117"/>
      <c r="C8" s="117"/>
      <c r="D8" s="117"/>
      <c r="E8" s="117"/>
      <c r="F8" s="117"/>
      <c r="G8" s="117"/>
      <c r="H8" s="117"/>
      <c r="I8" s="117"/>
      <c r="J8" s="117"/>
      <c r="K8" s="47"/>
    </row>
    <row r="9" spans="1:15" ht="15.6" customHeight="1" x14ac:dyDescent="0.2">
      <c r="A9" s="45"/>
      <c r="B9" s="393" t="s">
        <v>236</v>
      </c>
      <c r="C9" s="393"/>
      <c r="D9" s="94" t="str">
        <f>'A.2.2. Promedio diarios (T y P)'!D9:D9</f>
        <v>CA-VMP-6</v>
      </c>
      <c r="E9" s="137"/>
      <c r="F9" s="393" t="s">
        <v>189</v>
      </c>
      <c r="G9" s="393"/>
      <c r="H9" s="93" t="str">
        <f>+'A.2.2. Promedio diarios (T y P)'!H9</f>
        <v>0001-7-2020-411</v>
      </c>
      <c r="I9" s="123" t="s">
        <v>175</v>
      </c>
      <c r="J9" s="93">
        <f>+'A.2.2. Promedio diarios (T y P)'!N9</f>
        <v>5</v>
      </c>
      <c r="K9" s="47"/>
    </row>
    <row r="10" spans="1:15" ht="12.6" customHeight="1" x14ac:dyDescent="0.2">
      <c r="A10" s="45"/>
      <c r="B10" s="50"/>
      <c r="C10" s="50"/>
      <c r="D10" s="50"/>
      <c r="E10" s="50"/>
      <c r="F10" s="50"/>
      <c r="G10" s="50"/>
      <c r="H10" s="50"/>
      <c r="I10" s="50"/>
      <c r="J10" s="50"/>
      <c r="K10" s="47"/>
    </row>
    <row r="11" spans="1:15" ht="19.5" customHeight="1" x14ac:dyDescent="0.2">
      <c r="A11" s="45"/>
      <c r="B11" s="400" t="s">
        <v>15</v>
      </c>
      <c r="C11" s="400"/>
      <c r="D11" s="400"/>
      <c r="E11" s="400"/>
      <c r="F11" s="400"/>
      <c r="G11" s="400"/>
      <c r="H11" s="400"/>
      <c r="I11" s="400"/>
      <c r="J11" s="400"/>
      <c r="K11" s="47"/>
    </row>
    <row r="12" spans="1:15" ht="9" customHeight="1" x14ac:dyDescent="0.2">
      <c r="A12" s="45"/>
      <c r="B12" s="50"/>
      <c r="C12" s="50"/>
      <c r="D12" s="50"/>
      <c r="E12" s="50"/>
      <c r="F12" s="50"/>
      <c r="G12" s="50"/>
      <c r="H12" s="50"/>
      <c r="I12" s="50"/>
      <c r="J12" s="50"/>
      <c r="K12" s="47"/>
    </row>
    <row r="13" spans="1:15" ht="19.5" customHeight="1" x14ac:dyDescent="0.2">
      <c r="A13" s="45"/>
      <c r="B13" s="417" t="s">
        <v>17</v>
      </c>
      <c r="C13" s="418"/>
      <c r="D13" s="51" t="s">
        <v>8</v>
      </c>
      <c r="E13" s="52" t="s">
        <v>131</v>
      </c>
      <c r="F13" s="51" t="s">
        <v>9</v>
      </c>
      <c r="G13" s="52" t="s">
        <v>131</v>
      </c>
      <c r="H13" s="51" t="s">
        <v>10</v>
      </c>
      <c r="I13" s="415" t="s">
        <v>131</v>
      </c>
      <c r="J13" s="416"/>
      <c r="K13" s="50"/>
    </row>
    <row r="14" spans="1:15" x14ac:dyDescent="0.2">
      <c r="A14" s="45"/>
      <c r="B14" s="50"/>
      <c r="C14" s="50"/>
      <c r="D14" s="50"/>
      <c r="E14" s="50"/>
      <c r="F14" s="50"/>
      <c r="G14" s="50"/>
      <c r="H14" s="50"/>
      <c r="I14" s="50"/>
      <c r="J14" s="50"/>
      <c r="K14" s="47"/>
    </row>
    <row r="15" spans="1:15" ht="19.5" customHeight="1" x14ac:dyDescent="0.2">
      <c r="A15" s="45"/>
      <c r="B15" s="414" t="s">
        <v>16</v>
      </c>
      <c r="C15" s="414"/>
      <c r="D15" s="407" t="s">
        <v>8</v>
      </c>
      <c r="E15" s="407"/>
      <c r="F15" s="408" t="s">
        <v>14</v>
      </c>
      <c r="G15" s="409"/>
      <c r="H15" s="409"/>
      <c r="I15" s="409"/>
      <c r="J15" s="410"/>
      <c r="K15" s="50"/>
    </row>
    <row r="16" spans="1:15" x14ac:dyDescent="0.2">
      <c r="A16" s="45"/>
      <c r="B16" s="414"/>
      <c r="C16" s="414"/>
      <c r="D16" s="407" t="s">
        <v>9</v>
      </c>
      <c r="E16" s="407"/>
      <c r="F16" s="408" t="s">
        <v>67</v>
      </c>
      <c r="G16" s="409"/>
      <c r="H16" s="409"/>
      <c r="I16" s="409"/>
      <c r="J16" s="410"/>
      <c r="K16" s="50"/>
    </row>
    <row r="17" spans="1:14" ht="19.5" customHeight="1" x14ac:dyDescent="0.2">
      <c r="A17" s="45"/>
      <c r="B17" s="414"/>
      <c r="C17" s="414"/>
      <c r="D17" s="407" t="s">
        <v>10</v>
      </c>
      <c r="E17" s="407"/>
      <c r="F17" s="408" t="s">
        <v>205</v>
      </c>
      <c r="G17" s="409"/>
      <c r="H17" s="409"/>
      <c r="I17" s="409"/>
      <c r="J17" s="410"/>
      <c r="K17" s="50"/>
    </row>
    <row r="18" spans="1:14" ht="10.5" customHeight="1" x14ac:dyDescent="0.2">
      <c r="A18" s="45"/>
      <c r="B18" s="50"/>
      <c r="C18" s="50"/>
      <c r="D18" s="50"/>
      <c r="E18" s="50"/>
      <c r="F18" s="50"/>
      <c r="G18" s="50"/>
      <c r="H18" s="50"/>
      <c r="I18" s="50"/>
      <c r="J18" s="50"/>
      <c r="K18" s="47"/>
    </row>
    <row r="19" spans="1:14" ht="19.5" customHeight="1" x14ac:dyDescent="0.2">
      <c r="A19" s="45"/>
      <c r="B19" s="400" t="s">
        <v>18</v>
      </c>
      <c r="C19" s="400"/>
      <c r="D19" s="400"/>
      <c r="E19" s="400"/>
      <c r="F19" s="400"/>
      <c r="G19" s="400"/>
      <c r="H19" s="400"/>
      <c r="I19" s="400"/>
      <c r="J19" s="400"/>
      <c r="K19" s="47"/>
    </row>
    <row r="20" spans="1:14" ht="11.25" customHeight="1" x14ac:dyDescent="0.2">
      <c r="A20" s="45"/>
      <c r="B20" s="48"/>
      <c r="C20" s="48"/>
      <c r="D20" s="48"/>
      <c r="E20" s="48"/>
      <c r="F20" s="48"/>
      <c r="G20" s="48"/>
      <c r="H20" s="48"/>
      <c r="I20" s="48"/>
      <c r="J20" s="48"/>
      <c r="K20" s="47"/>
    </row>
    <row r="21" spans="1:14" ht="21" customHeight="1" x14ac:dyDescent="0.2">
      <c r="A21" s="45"/>
      <c r="B21" s="411" t="s">
        <v>3</v>
      </c>
      <c r="C21" s="412"/>
      <c r="D21" s="412"/>
      <c r="E21" s="412"/>
      <c r="F21" s="412"/>
      <c r="G21" s="412"/>
      <c r="H21" s="412"/>
      <c r="I21" s="412"/>
      <c r="J21" s="413"/>
      <c r="K21" s="53"/>
    </row>
    <row r="22" spans="1:14" ht="18" x14ac:dyDescent="0.2">
      <c r="A22" s="45"/>
      <c r="B22" s="54" t="s">
        <v>137</v>
      </c>
      <c r="C22" s="404" t="s">
        <v>25</v>
      </c>
      <c r="D22" s="404"/>
      <c r="E22" s="405">
        <f>+'A.2.2. Promedio diarios (T y P)'!D13</f>
        <v>0</v>
      </c>
      <c r="F22" s="405"/>
      <c r="G22" s="404" t="s">
        <v>26</v>
      </c>
      <c r="H22" s="404"/>
      <c r="I22" s="405">
        <f>+'A.2.2. Promedio diarios (T y P)'!G13</f>
        <v>0</v>
      </c>
      <c r="J22" s="406"/>
      <c r="K22" s="55"/>
      <c r="M22" s="207" t="s">
        <v>230</v>
      </c>
      <c r="N22" s="208">
        <f>AVERAGE(M24,M32,M40,M48,M56)</f>
        <v>0.67000000000000026</v>
      </c>
    </row>
    <row r="23" spans="1:14" ht="6" customHeight="1" x14ac:dyDescent="0.2">
      <c r="A23" s="45"/>
      <c r="B23" s="56"/>
      <c r="C23" s="56"/>
      <c r="D23" s="56"/>
      <c r="E23" s="56"/>
      <c r="F23" s="56"/>
      <c r="G23" s="56"/>
      <c r="H23" s="56"/>
      <c r="I23" s="56"/>
      <c r="J23" s="56"/>
      <c r="K23" s="55"/>
    </row>
    <row r="24" spans="1:14" x14ac:dyDescent="0.2">
      <c r="A24" s="45"/>
      <c r="B24" s="402" t="s">
        <v>21</v>
      </c>
      <c r="C24" s="403"/>
      <c r="D24" s="57">
        <v>20.2</v>
      </c>
      <c r="E24" s="58" t="s">
        <v>62</v>
      </c>
      <c r="F24" s="59"/>
      <c r="G24" s="402" t="s">
        <v>22</v>
      </c>
      <c r="H24" s="403"/>
      <c r="I24" s="60">
        <v>21.4</v>
      </c>
      <c r="J24" s="61" t="s">
        <v>62</v>
      </c>
      <c r="K24" s="47"/>
      <c r="M24" s="209">
        <f>I24-D24</f>
        <v>1.1999999999999993</v>
      </c>
    </row>
    <row r="25" spans="1:14" x14ac:dyDescent="0.2">
      <c r="A25" s="45"/>
      <c r="B25" s="47"/>
      <c r="C25" s="47"/>
      <c r="D25" s="47"/>
      <c r="E25" s="49"/>
      <c r="F25" s="47"/>
      <c r="G25" s="47"/>
      <c r="H25" s="47"/>
      <c r="I25" s="47"/>
      <c r="J25" s="47"/>
      <c r="K25" s="47"/>
    </row>
    <row r="26" spans="1:14" ht="24" customHeight="1" x14ac:dyDescent="0.2">
      <c r="A26" s="45"/>
      <c r="B26" s="419" t="s">
        <v>177</v>
      </c>
      <c r="C26" s="419"/>
      <c r="D26" s="419"/>
      <c r="E26" s="419"/>
      <c r="F26" s="419" t="s">
        <v>19</v>
      </c>
      <c r="G26" s="62" t="s">
        <v>1</v>
      </c>
      <c r="H26" s="63" t="s">
        <v>0</v>
      </c>
      <c r="I26" s="419" t="s">
        <v>179</v>
      </c>
      <c r="J26" s="419"/>
      <c r="K26" s="47"/>
    </row>
    <row r="27" spans="1:14" ht="26.25" customHeight="1" x14ac:dyDescent="0.2">
      <c r="A27" s="45"/>
      <c r="B27" s="62" t="s">
        <v>23</v>
      </c>
      <c r="C27" s="62" t="s">
        <v>63</v>
      </c>
      <c r="D27" s="62" t="s">
        <v>64</v>
      </c>
      <c r="E27" s="62" t="s">
        <v>20</v>
      </c>
      <c r="F27" s="419"/>
      <c r="G27" s="64" t="e">
        <f>+H27-2</f>
        <v>#DIV/0!</v>
      </c>
      <c r="H27" s="65" t="e">
        <f>EVEN(F28)</f>
        <v>#DIV/0!</v>
      </c>
      <c r="I27" s="419"/>
      <c r="J27" s="419"/>
      <c r="K27" s="47"/>
    </row>
    <row r="28" spans="1:14" x14ac:dyDescent="0.2">
      <c r="A28" s="45"/>
      <c r="B28" s="66">
        <f>AVERAGE(D24,I24)</f>
        <v>20.799999999999997</v>
      </c>
      <c r="C28" s="66">
        <f>25.4*B28/13.61</f>
        <v>38.81851579720793</v>
      </c>
      <c r="D28" s="66" t="e">
        <f>+'A.2.2. Promedio diarios (T y P)'!H17</f>
        <v>#DIV/0!</v>
      </c>
      <c r="E28" s="67" t="e">
        <f>1-(C28/D28)</f>
        <v>#DIV/0!</v>
      </c>
      <c r="F28" s="66" t="e">
        <f>+'A.2.2. Promedio diarios (T y P)'!E17</f>
        <v>#DIV/0!</v>
      </c>
      <c r="G28" s="68">
        <v>1.1499999999999999</v>
      </c>
      <c r="H28" s="69">
        <v>1.153</v>
      </c>
      <c r="I28" s="434" t="e">
        <f>-(H28-G28)/(H27-G27)*(H27-F28)+H28</f>
        <v>#DIV/0!</v>
      </c>
      <c r="J28" s="434"/>
      <c r="K28" s="47"/>
    </row>
    <row r="29" spans="1:14" x14ac:dyDescent="0.2">
      <c r="A29" s="45"/>
      <c r="B29" s="45"/>
      <c r="C29" s="47"/>
      <c r="D29" s="47"/>
      <c r="E29" s="49"/>
      <c r="F29" s="47"/>
      <c r="G29" s="47"/>
      <c r="H29" s="47"/>
      <c r="I29" s="47"/>
      <c r="J29" s="47"/>
      <c r="K29" s="47"/>
    </row>
    <row r="30" spans="1:14" ht="18.75" customHeight="1" x14ac:dyDescent="0.2">
      <c r="A30" s="45"/>
      <c r="B30" s="54" t="s">
        <v>138</v>
      </c>
      <c r="C30" s="404" t="s">
        <v>25</v>
      </c>
      <c r="D30" s="404"/>
      <c r="E30" s="405">
        <f>+'A.2.2. Promedio diarios (T y P)'!D20</f>
        <v>0</v>
      </c>
      <c r="F30" s="405"/>
      <c r="G30" s="404" t="s">
        <v>26</v>
      </c>
      <c r="H30" s="404"/>
      <c r="I30" s="405">
        <f>+'A.2.2. Promedio diarios (T y P)'!G20</f>
        <v>0</v>
      </c>
      <c r="J30" s="406"/>
      <c r="K30" s="47"/>
    </row>
    <row r="31" spans="1:14" ht="6" customHeight="1" x14ac:dyDescent="0.2">
      <c r="A31" s="45"/>
      <c r="B31" s="56"/>
      <c r="C31" s="56"/>
      <c r="D31" s="56"/>
      <c r="E31" s="56"/>
      <c r="F31" s="56"/>
      <c r="G31" s="56"/>
      <c r="H31" s="56"/>
      <c r="I31" s="56"/>
      <c r="J31" s="56"/>
      <c r="K31" s="47"/>
    </row>
    <row r="32" spans="1:14" x14ac:dyDescent="0.2">
      <c r="A32" s="45"/>
      <c r="B32" s="402" t="s">
        <v>21</v>
      </c>
      <c r="C32" s="403"/>
      <c r="D32" s="70">
        <v>21.3</v>
      </c>
      <c r="E32" s="58" t="s">
        <v>62</v>
      </c>
      <c r="F32" s="59"/>
      <c r="G32" s="402" t="s">
        <v>22</v>
      </c>
      <c r="H32" s="403"/>
      <c r="I32" s="70">
        <v>21.6</v>
      </c>
      <c r="J32" s="58" t="s">
        <v>62</v>
      </c>
      <c r="K32" s="47"/>
      <c r="M32" s="209">
        <f>I32-D32</f>
        <v>0.30000000000000071</v>
      </c>
    </row>
    <row r="33" spans="1:13" x14ac:dyDescent="0.2">
      <c r="A33" s="45"/>
      <c r="B33" s="47"/>
      <c r="C33" s="47"/>
      <c r="D33" s="47"/>
      <c r="E33" s="49"/>
      <c r="F33" s="47"/>
      <c r="G33" s="47"/>
      <c r="H33" s="47"/>
      <c r="I33" s="47"/>
      <c r="J33" s="47"/>
      <c r="K33" s="47"/>
    </row>
    <row r="34" spans="1:13" ht="27" customHeight="1" x14ac:dyDescent="0.2">
      <c r="A34" s="45"/>
      <c r="B34" s="419" t="s">
        <v>177</v>
      </c>
      <c r="C34" s="419"/>
      <c r="D34" s="419"/>
      <c r="E34" s="419"/>
      <c r="F34" s="419" t="s">
        <v>19</v>
      </c>
      <c r="G34" s="62" t="s">
        <v>1</v>
      </c>
      <c r="H34" s="63" t="s">
        <v>0</v>
      </c>
      <c r="I34" s="419" t="s">
        <v>179</v>
      </c>
      <c r="J34" s="419"/>
      <c r="K34" s="47"/>
    </row>
    <row r="35" spans="1:13" ht="34.5" customHeight="1" x14ac:dyDescent="0.2">
      <c r="A35" s="45"/>
      <c r="B35" s="62" t="s">
        <v>23</v>
      </c>
      <c r="C35" s="62" t="s">
        <v>63</v>
      </c>
      <c r="D35" s="62" t="s">
        <v>64</v>
      </c>
      <c r="E35" s="62" t="s">
        <v>20</v>
      </c>
      <c r="F35" s="419"/>
      <c r="G35" s="64" t="e">
        <f>+H35-2</f>
        <v>#DIV/0!</v>
      </c>
      <c r="H35" s="65" t="e">
        <f>EVEN(F36)</f>
        <v>#DIV/0!</v>
      </c>
      <c r="I35" s="419"/>
      <c r="J35" s="419"/>
      <c r="K35" s="47"/>
    </row>
    <row r="36" spans="1:13" x14ac:dyDescent="0.2">
      <c r="A36" s="45"/>
      <c r="B36" s="66">
        <f>AVERAGE(D32,I32)</f>
        <v>21.450000000000003</v>
      </c>
      <c r="C36" s="66">
        <f>25.4*B36/13.61</f>
        <v>40.031594415870686</v>
      </c>
      <c r="D36" s="66" t="e">
        <f>+'A.2.2. Promedio diarios (T y P)'!H24</f>
        <v>#DIV/0!</v>
      </c>
      <c r="E36" s="67" t="e">
        <f>1-(C36/D36)</f>
        <v>#DIV/0!</v>
      </c>
      <c r="F36" s="66" t="e">
        <f>+'A.2.2. Promedio diarios (T y P)'!E24</f>
        <v>#DIV/0!</v>
      </c>
      <c r="G36" s="71">
        <v>1.147</v>
      </c>
      <c r="H36" s="72">
        <v>1.151</v>
      </c>
      <c r="I36" s="434" t="e">
        <f>-(H36-G36)/(H35-G35)*(H35-F36)+H36</f>
        <v>#DIV/0!</v>
      </c>
      <c r="J36" s="434"/>
      <c r="K36" s="47"/>
    </row>
    <row r="37" spans="1:13" x14ac:dyDescent="0.2">
      <c r="A37" s="45"/>
      <c r="B37" s="45"/>
      <c r="C37" s="47"/>
      <c r="D37" s="47"/>
      <c r="E37" s="49"/>
      <c r="F37" s="47"/>
      <c r="G37" s="47"/>
      <c r="H37" s="47"/>
      <c r="I37" s="47"/>
      <c r="J37" s="47"/>
      <c r="K37" s="47"/>
    </row>
    <row r="38" spans="1:13" ht="18" x14ac:dyDescent="0.2">
      <c r="A38" s="45"/>
      <c r="B38" s="54" t="s">
        <v>139</v>
      </c>
      <c r="C38" s="404" t="s">
        <v>25</v>
      </c>
      <c r="D38" s="404"/>
      <c r="E38" s="405">
        <f>+'A.2.2. Promedio diarios (T y P)'!D27</f>
        <v>0</v>
      </c>
      <c r="F38" s="405"/>
      <c r="G38" s="404" t="s">
        <v>26</v>
      </c>
      <c r="H38" s="404"/>
      <c r="I38" s="405">
        <f>+'A.2.2. Promedio diarios (T y P)'!G27</f>
        <v>0</v>
      </c>
      <c r="J38" s="406"/>
      <c r="K38" s="55"/>
    </row>
    <row r="39" spans="1:13" ht="10.5" customHeight="1" x14ac:dyDescent="0.2">
      <c r="A39" s="45"/>
      <c r="B39" s="56"/>
      <c r="C39" s="56"/>
      <c r="D39" s="56"/>
      <c r="E39" s="56"/>
      <c r="F39" s="56"/>
      <c r="G39" s="56"/>
      <c r="H39" s="56"/>
      <c r="I39" s="56"/>
      <c r="J39" s="56"/>
      <c r="K39" s="55"/>
    </row>
    <row r="40" spans="1:13" x14ac:dyDescent="0.2">
      <c r="A40" s="45"/>
      <c r="B40" s="402" t="s">
        <v>21</v>
      </c>
      <c r="C40" s="403"/>
      <c r="D40" s="70">
        <v>20.9</v>
      </c>
      <c r="E40" s="58" t="s">
        <v>62</v>
      </c>
      <c r="F40" s="59"/>
      <c r="G40" s="402" t="s">
        <v>22</v>
      </c>
      <c r="H40" s="403"/>
      <c r="I40" s="70">
        <v>21.5</v>
      </c>
      <c r="J40" s="58" t="s">
        <v>62</v>
      </c>
      <c r="K40" s="47"/>
      <c r="M40" s="209">
        <f>I40-D40</f>
        <v>0.60000000000000142</v>
      </c>
    </row>
    <row r="41" spans="1:13" x14ac:dyDescent="0.2">
      <c r="A41" s="45"/>
      <c r="B41" s="47"/>
      <c r="C41" s="47"/>
      <c r="D41" s="47"/>
      <c r="E41" s="49"/>
      <c r="F41" s="47"/>
      <c r="G41" s="47"/>
      <c r="H41" s="47"/>
      <c r="I41" s="47"/>
      <c r="J41" s="47"/>
      <c r="K41" s="47"/>
    </row>
    <row r="42" spans="1:13" ht="24" customHeight="1" x14ac:dyDescent="0.2">
      <c r="A42" s="45"/>
      <c r="B42" s="419" t="s">
        <v>177</v>
      </c>
      <c r="C42" s="419"/>
      <c r="D42" s="419"/>
      <c r="E42" s="419"/>
      <c r="F42" s="419" t="s">
        <v>19</v>
      </c>
      <c r="G42" s="62" t="s">
        <v>1</v>
      </c>
      <c r="H42" s="63" t="s">
        <v>0</v>
      </c>
      <c r="I42" s="419" t="s">
        <v>179</v>
      </c>
      <c r="J42" s="419"/>
      <c r="K42" s="47"/>
    </row>
    <row r="43" spans="1:13" ht="26.25" customHeight="1" x14ac:dyDescent="0.2">
      <c r="A43" s="45"/>
      <c r="B43" s="62" t="s">
        <v>23</v>
      </c>
      <c r="C43" s="62" t="s">
        <v>63</v>
      </c>
      <c r="D43" s="62" t="s">
        <v>64</v>
      </c>
      <c r="E43" s="62" t="s">
        <v>20</v>
      </c>
      <c r="F43" s="419"/>
      <c r="G43" s="64" t="e">
        <f>+H43-2</f>
        <v>#DIV/0!</v>
      </c>
      <c r="H43" s="65" t="e">
        <f>EVEN(F44)</f>
        <v>#DIV/0!</v>
      </c>
      <c r="I43" s="419"/>
      <c r="J43" s="419"/>
      <c r="K43" s="47"/>
    </row>
    <row r="44" spans="1:13" x14ac:dyDescent="0.2">
      <c r="A44" s="45"/>
      <c r="B44" s="66">
        <f>AVERAGE(D40,I40)</f>
        <v>21.2</v>
      </c>
      <c r="C44" s="66">
        <f>25.4*B44/13.61</f>
        <v>39.565025716385009</v>
      </c>
      <c r="D44" s="66" t="e">
        <f>+'A.2.2. Promedio diarios (T y P)'!H31</f>
        <v>#DIV/0!</v>
      </c>
      <c r="E44" s="67" t="e">
        <f>1-(C44/D44)</f>
        <v>#DIV/0!</v>
      </c>
      <c r="F44" s="66" t="e">
        <f>+'A.2.2. Promedio diarios (T y P)'!E31</f>
        <v>#DIV/0!</v>
      </c>
      <c r="G44" s="68">
        <v>1.1479999999999999</v>
      </c>
      <c r="H44" s="69">
        <v>1.1519999999999999</v>
      </c>
      <c r="I44" s="434" t="e">
        <f>-(H44-G44)/(H43-G43)*(H43-F44)+H44</f>
        <v>#DIV/0!</v>
      </c>
      <c r="J44" s="434"/>
      <c r="K44" s="47"/>
    </row>
    <row r="45" spans="1:13" x14ac:dyDescent="0.2">
      <c r="A45" s="45"/>
      <c r="B45" s="45"/>
      <c r="C45" s="47"/>
      <c r="D45" s="47"/>
      <c r="E45" s="49"/>
      <c r="F45" s="47"/>
      <c r="G45" s="47"/>
      <c r="H45" s="47"/>
      <c r="I45" s="47"/>
      <c r="J45" s="47"/>
      <c r="K45" s="47"/>
    </row>
    <row r="46" spans="1:13" ht="18.75" customHeight="1" x14ac:dyDescent="0.2">
      <c r="A46" s="45"/>
      <c r="B46" s="54" t="s">
        <v>140</v>
      </c>
      <c r="C46" s="404" t="s">
        <v>25</v>
      </c>
      <c r="D46" s="404"/>
      <c r="E46" s="405">
        <f>+'A.2.2. Promedio diarios (T y P)'!D34</f>
        <v>0</v>
      </c>
      <c r="F46" s="405"/>
      <c r="G46" s="404" t="s">
        <v>26</v>
      </c>
      <c r="H46" s="404"/>
      <c r="I46" s="405">
        <f>+'A.2.2. Promedio diarios (T y P)'!G34</f>
        <v>0</v>
      </c>
      <c r="J46" s="406"/>
      <c r="K46" s="47"/>
    </row>
    <row r="47" spans="1:13" ht="5.25" customHeight="1" x14ac:dyDescent="0.2">
      <c r="A47" s="45"/>
      <c r="B47" s="56"/>
      <c r="C47" s="56"/>
      <c r="D47" s="56"/>
      <c r="E47" s="56"/>
      <c r="F47" s="56"/>
      <c r="G47" s="56"/>
      <c r="H47" s="56"/>
      <c r="I47" s="56"/>
      <c r="J47" s="56"/>
      <c r="K47" s="47"/>
    </row>
    <row r="48" spans="1:13" x14ac:dyDescent="0.2">
      <c r="A48" s="45"/>
      <c r="B48" s="402" t="s">
        <v>21</v>
      </c>
      <c r="C48" s="403"/>
      <c r="D48" s="70">
        <v>21.7</v>
      </c>
      <c r="E48" s="58" t="s">
        <v>62</v>
      </c>
      <c r="F48" s="59"/>
      <c r="G48" s="402" t="s">
        <v>22</v>
      </c>
      <c r="H48" s="403"/>
      <c r="I48" s="70">
        <v>22.25</v>
      </c>
      <c r="J48" s="58" t="s">
        <v>62</v>
      </c>
      <c r="K48" s="47"/>
      <c r="M48" s="209">
        <f>I48-D48</f>
        <v>0.55000000000000071</v>
      </c>
    </row>
    <row r="49" spans="1:13" x14ac:dyDescent="0.2">
      <c r="A49" s="45"/>
      <c r="B49" s="47"/>
      <c r="C49" s="47"/>
      <c r="D49" s="47"/>
      <c r="E49" s="49"/>
      <c r="F49" s="47"/>
      <c r="G49" s="47"/>
      <c r="H49" s="47"/>
      <c r="I49" s="47"/>
      <c r="J49" s="47"/>
      <c r="K49" s="47"/>
    </row>
    <row r="50" spans="1:13" ht="27" customHeight="1" x14ac:dyDescent="0.2">
      <c r="A50" s="45"/>
      <c r="B50" s="419" t="s">
        <v>177</v>
      </c>
      <c r="C50" s="419"/>
      <c r="D50" s="419"/>
      <c r="E50" s="419"/>
      <c r="F50" s="419" t="s">
        <v>19</v>
      </c>
      <c r="G50" s="62" t="s">
        <v>1</v>
      </c>
      <c r="H50" s="63" t="s">
        <v>0</v>
      </c>
      <c r="I50" s="419" t="s">
        <v>179</v>
      </c>
      <c r="J50" s="419"/>
      <c r="K50" s="47"/>
    </row>
    <row r="51" spans="1:13" ht="27.75" customHeight="1" x14ac:dyDescent="0.2">
      <c r="A51" s="45"/>
      <c r="B51" s="62" t="s">
        <v>23</v>
      </c>
      <c r="C51" s="62" t="s">
        <v>63</v>
      </c>
      <c r="D51" s="62" t="s">
        <v>64</v>
      </c>
      <c r="E51" s="62" t="s">
        <v>20</v>
      </c>
      <c r="F51" s="419"/>
      <c r="G51" s="64" t="e">
        <f>+H51-2</f>
        <v>#DIV/0!</v>
      </c>
      <c r="H51" s="65" t="e">
        <f>EVEN(F52)</f>
        <v>#DIV/0!</v>
      </c>
      <c r="I51" s="419"/>
      <c r="J51" s="419"/>
      <c r="K51" s="47"/>
    </row>
    <row r="52" spans="1:13" x14ac:dyDescent="0.2">
      <c r="A52" s="45"/>
      <c r="B52" s="66">
        <f>AVERAGE(D48,I48)</f>
        <v>21.975000000000001</v>
      </c>
      <c r="C52" s="66">
        <f>25.4*B52/13.61</f>
        <v>41.011388684790596</v>
      </c>
      <c r="D52" s="66" t="e">
        <f>+'A.2.2. Promedio diarios (T y P)'!H38</f>
        <v>#DIV/0!</v>
      </c>
      <c r="E52" s="67" t="e">
        <f>1-(C52/D52)</f>
        <v>#DIV/0!</v>
      </c>
      <c r="F52" s="66" t="e">
        <f>+'A.2.2. Promedio diarios (T y P)'!E38</f>
        <v>#DIV/0!</v>
      </c>
      <c r="G52" s="71">
        <v>1.1459999999999999</v>
      </c>
      <c r="H52" s="72">
        <v>1.149</v>
      </c>
      <c r="I52" s="434" t="e">
        <f>-(H52-G52)/(H51-G51)*(H51-F52)+H52</f>
        <v>#DIV/0!</v>
      </c>
      <c r="J52" s="434"/>
      <c r="K52" s="47"/>
    </row>
    <row r="53" spans="1:13" x14ac:dyDescent="0.2">
      <c r="A53" s="45"/>
      <c r="B53" s="45"/>
      <c r="C53" s="47"/>
      <c r="D53" s="47"/>
      <c r="E53" s="49"/>
      <c r="F53" s="47"/>
      <c r="G53" s="47"/>
      <c r="H53" s="47"/>
      <c r="I53" s="47"/>
      <c r="J53" s="47"/>
      <c r="K53" s="47"/>
    </row>
    <row r="54" spans="1:13" ht="18.75" customHeight="1" x14ac:dyDescent="0.2">
      <c r="A54" s="45"/>
      <c r="B54" s="54" t="s">
        <v>141</v>
      </c>
      <c r="C54" s="404" t="s">
        <v>25</v>
      </c>
      <c r="D54" s="404"/>
      <c r="E54" s="405">
        <f>+'A.2.2. Promedio diarios (T y P)'!D41</f>
        <v>0</v>
      </c>
      <c r="F54" s="405"/>
      <c r="G54" s="404" t="s">
        <v>26</v>
      </c>
      <c r="H54" s="404"/>
      <c r="I54" s="405">
        <f>+'A.2.2. Promedio diarios (T y P)'!G41</f>
        <v>0</v>
      </c>
      <c r="J54" s="406"/>
      <c r="K54" s="47"/>
    </row>
    <row r="55" spans="1:13" ht="6" customHeight="1" x14ac:dyDescent="0.2">
      <c r="A55" s="45"/>
      <c r="B55" s="56"/>
      <c r="C55" s="56"/>
      <c r="D55" s="56"/>
      <c r="E55" s="56"/>
      <c r="F55" s="56"/>
      <c r="G55" s="56"/>
      <c r="H55" s="56"/>
      <c r="I55" s="56"/>
      <c r="J55" s="56"/>
      <c r="K55" s="47"/>
    </row>
    <row r="56" spans="1:13" x14ac:dyDescent="0.2">
      <c r="A56" s="45"/>
      <c r="B56" s="402" t="s">
        <v>21</v>
      </c>
      <c r="C56" s="403"/>
      <c r="D56" s="57">
        <v>21.6</v>
      </c>
      <c r="E56" s="58" t="s">
        <v>62</v>
      </c>
      <c r="F56" s="59"/>
      <c r="G56" s="402" t="s">
        <v>22</v>
      </c>
      <c r="H56" s="403"/>
      <c r="I56" s="70">
        <v>22.3</v>
      </c>
      <c r="J56" s="58" t="s">
        <v>62</v>
      </c>
      <c r="K56" s="47"/>
      <c r="M56" s="209">
        <f>I56-D56</f>
        <v>0.69999999999999929</v>
      </c>
    </row>
    <row r="57" spans="1:13" x14ac:dyDescent="0.2">
      <c r="A57" s="45"/>
      <c r="B57" s="47"/>
      <c r="C57" s="47"/>
      <c r="D57" s="47"/>
      <c r="E57" s="49"/>
      <c r="F57" s="47"/>
      <c r="G57" s="47"/>
      <c r="H57" s="47"/>
      <c r="I57" s="47"/>
      <c r="J57" s="47"/>
      <c r="K57" s="47"/>
    </row>
    <row r="58" spans="1:13" ht="26.25" customHeight="1" x14ac:dyDescent="0.2">
      <c r="A58" s="45"/>
      <c r="B58" s="419" t="s">
        <v>177</v>
      </c>
      <c r="C58" s="419"/>
      <c r="D58" s="419"/>
      <c r="E58" s="419"/>
      <c r="F58" s="419" t="s">
        <v>19</v>
      </c>
      <c r="G58" s="62" t="s">
        <v>1</v>
      </c>
      <c r="H58" s="63" t="s">
        <v>0</v>
      </c>
      <c r="I58" s="419" t="s">
        <v>179</v>
      </c>
      <c r="J58" s="419"/>
      <c r="K58" s="47"/>
    </row>
    <row r="59" spans="1:13" ht="27.75" customHeight="1" x14ac:dyDescent="0.2">
      <c r="A59" s="45"/>
      <c r="B59" s="62" t="s">
        <v>23</v>
      </c>
      <c r="C59" s="62" t="s">
        <v>63</v>
      </c>
      <c r="D59" s="62" t="s">
        <v>64</v>
      </c>
      <c r="E59" s="62" t="s">
        <v>20</v>
      </c>
      <c r="F59" s="419"/>
      <c r="G59" s="64" t="e">
        <f>+H59-2</f>
        <v>#DIV/0!</v>
      </c>
      <c r="H59" s="65" t="e">
        <f>EVEN(F60)</f>
        <v>#DIV/0!</v>
      </c>
      <c r="I59" s="419"/>
      <c r="J59" s="419"/>
      <c r="K59" s="47"/>
    </row>
    <row r="60" spans="1:13" x14ac:dyDescent="0.2">
      <c r="A60" s="45"/>
      <c r="B60" s="66">
        <f>AVERAGE(D56,I56)</f>
        <v>21.950000000000003</v>
      </c>
      <c r="C60" s="66">
        <f>25.4*B60/13.61</f>
        <v>40.964731814842033</v>
      </c>
      <c r="D60" s="66" t="e">
        <f>+'A.2.2. Promedio diarios (T y P)'!H45</f>
        <v>#DIV/0!</v>
      </c>
      <c r="E60" s="67" t="e">
        <f>1-(C60/D60)</f>
        <v>#DIV/0!</v>
      </c>
      <c r="F60" s="66" t="e">
        <f>+'A.2.2. Promedio diarios (T y P)'!E45</f>
        <v>#DIV/0!</v>
      </c>
      <c r="G60" s="71">
        <v>1.1459999999999999</v>
      </c>
      <c r="H60" s="72">
        <v>1.149</v>
      </c>
      <c r="I60" s="434" t="e">
        <f>-(H60-G60)/(H59-G59)*(H59-F60)+H60</f>
        <v>#DIV/0!</v>
      </c>
      <c r="J60" s="434"/>
      <c r="K60" s="47"/>
    </row>
    <row r="61" spans="1:13" x14ac:dyDescent="0.2">
      <c r="A61" s="45"/>
      <c r="B61" s="45"/>
      <c r="C61" s="47"/>
      <c r="D61" s="47"/>
      <c r="E61" s="49"/>
      <c r="F61" s="47"/>
      <c r="G61" s="47"/>
      <c r="H61" s="47"/>
      <c r="I61" s="47"/>
      <c r="J61" s="47"/>
      <c r="K61" s="47"/>
    </row>
    <row r="62" spans="1:13" ht="18" hidden="1" x14ac:dyDescent="0.2">
      <c r="A62" s="45"/>
      <c r="B62" s="54" t="s">
        <v>142</v>
      </c>
      <c r="C62" s="404" t="s">
        <v>25</v>
      </c>
      <c r="D62" s="404"/>
      <c r="E62" s="405" t="e">
        <f>+'A.2.2. Promedio diarios (T y P)'!#REF!</f>
        <v>#REF!</v>
      </c>
      <c r="F62" s="405"/>
      <c r="G62" s="404" t="s">
        <v>26</v>
      </c>
      <c r="H62" s="404"/>
      <c r="I62" s="405" t="e">
        <f>+'A.2.2. Promedio diarios (T y P)'!#REF!</f>
        <v>#REF!</v>
      </c>
      <c r="J62" s="406"/>
      <c r="K62" s="55"/>
    </row>
    <row r="63" spans="1:13" ht="6" hidden="1" customHeight="1" x14ac:dyDescent="0.2">
      <c r="A63" s="45"/>
      <c r="B63" s="56"/>
      <c r="C63" s="56"/>
      <c r="D63" s="56"/>
      <c r="E63" s="56"/>
      <c r="F63" s="56"/>
      <c r="G63" s="56"/>
      <c r="H63" s="56"/>
      <c r="I63" s="56"/>
      <c r="J63" s="56"/>
      <c r="K63" s="55"/>
    </row>
    <row r="64" spans="1:13" hidden="1" x14ac:dyDescent="0.2">
      <c r="A64" s="45"/>
      <c r="B64" s="402" t="s">
        <v>21</v>
      </c>
      <c r="C64" s="403"/>
      <c r="D64" s="57"/>
      <c r="E64" s="58" t="s">
        <v>62</v>
      </c>
      <c r="F64" s="59"/>
      <c r="G64" s="402" t="s">
        <v>22</v>
      </c>
      <c r="H64" s="403"/>
      <c r="I64" s="70"/>
      <c r="J64" s="58" t="s">
        <v>62</v>
      </c>
      <c r="K64" s="47"/>
    </row>
    <row r="65" spans="1:11" hidden="1" x14ac:dyDescent="0.2">
      <c r="A65" s="45"/>
      <c r="B65" s="47"/>
      <c r="C65" s="47"/>
      <c r="D65" s="47"/>
      <c r="E65" s="49"/>
      <c r="F65" s="47"/>
      <c r="G65" s="47"/>
      <c r="H65" s="47"/>
      <c r="I65" s="47"/>
      <c r="J65" s="47"/>
      <c r="K65" s="47"/>
    </row>
    <row r="66" spans="1:11" ht="24" hidden="1" customHeight="1" x14ac:dyDescent="0.2">
      <c r="A66" s="45"/>
      <c r="B66" s="419" t="s">
        <v>177</v>
      </c>
      <c r="C66" s="419"/>
      <c r="D66" s="419"/>
      <c r="E66" s="419"/>
      <c r="F66" s="419" t="s">
        <v>19</v>
      </c>
      <c r="G66" s="62" t="s">
        <v>1</v>
      </c>
      <c r="H66" s="62" t="s">
        <v>0</v>
      </c>
      <c r="I66" s="419" t="s">
        <v>179</v>
      </c>
      <c r="J66" s="419"/>
      <c r="K66" s="47"/>
    </row>
    <row r="67" spans="1:11" ht="26.25" hidden="1" customHeight="1" x14ac:dyDescent="0.2">
      <c r="A67" s="45"/>
      <c r="B67" s="62" t="s">
        <v>23</v>
      </c>
      <c r="C67" s="62" t="s">
        <v>63</v>
      </c>
      <c r="D67" s="62" t="s">
        <v>64</v>
      </c>
      <c r="E67" s="62" t="s">
        <v>20</v>
      </c>
      <c r="F67" s="419"/>
      <c r="G67" s="64" t="e">
        <f>+H67-2</f>
        <v>#REF!</v>
      </c>
      <c r="H67" s="64" t="e">
        <f>EVEN(F68)</f>
        <v>#REF!</v>
      </c>
      <c r="I67" s="419"/>
      <c r="J67" s="419"/>
      <c r="K67" s="47"/>
    </row>
    <row r="68" spans="1:11" hidden="1" x14ac:dyDescent="0.2">
      <c r="A68" s="45"/>
      <c r="B68" s="66" t="e">
        <f>AVERAGE(D64,I64)</f>
        <v>#DIV/0!</v>
      </c>
      <c r="C68" s="66" t="e">
        <f>25.4*B68/13.61</f>
        <v>#DIV/0!</v>
      </c>
      <c r="D68" s="66" t="e">
        <f>+'A.2.2. Promedio diarios (T y P)'!#REF!</f>
        <v>#REF!</v>
      </c>
      <c r="E68" s="67" t="e">
        <f>1-(C68/D68)</f>
        <v>#DIV/0!</v>
      </c>
      <c r="F68" s="66" t="e">
        <f>+'A.2.2. Promedio diarios (T y P)'!#REF!</f>
        <v>#REF!</v>
      </c>
      <c r="G68" s="71"/>
      <c r="H68" s="69"/>
      <c r="I68" s="421" t="e">
        <f>-(H68-G68)/(H67-G67)*(H67-F68)+H68</f>
        <v>#REF!</v>
      </c>
      <c r="J68" s="422"/>
      <c r="K68" s="47"/>
    </row>
    <row r="69" spans="1:11" hidden="1" x14ac:dyDescent="0.2">
      <c r="A69" s="45"/>
      <c r="B69" s="45"/>
      <c r="C69" s="47"/>
      <c r="D69" s="47"/>
      <c r="E69" s="49"/>
      <c r="F69" s="47"/>
      <c r="G69" s="47"/>
      <c r="H69" s="47"/>
      <c r="I69" s="47"/>
      <c r="J69" s="47"/>
      <c r="K69" s="47"/>
    </row>
    <row r="70" spans="1:11" ht="18" hidden="1" x14ac:dyDescent="0.2">
      <c r="A70" s="45"/>
      <c r="B70" s="54" t="s">
        <v>143</v>
      </c>
      <c r="C70" s="404" t="s">
        <v>25</v>
      </c>
      <c r="D70" s="404"/>
      <c r="E70" s="405" t="e">
        <f>+'A.2.2. Promedio diarios (T y P)'!#REF!</f>
        <v>#REF!</v>
      </c>
      <c r="F70" s="405"/>
      <c r="G70" s="404" t="s">
        <v>26</v>
      </c>
      <c r="H70" s="404"/>
      <c r="I70" s="405" t="e">
        <f>+'A.2.2. Promedio diarios (T y P)'!#REF!</f>
        <v>#REF!</v>
      </c>
      <c r="J70" s="420"/>
      <c r="K70" s="55"/>
    </row>
    <row r="71" spans="1:11" ht="6" hidden="1" customHeight="1" x14ac:dyDescent="0.2">
      <c r="A71" s="45"/>
      <c r="B71" s="56"/>
      <c r="C71" s="56"/>
      <c r="D71" s="56"/>
      <c r="E71" s="56"/>
      <c r="F71" s="56"/>
      <c r="G71" s="56"/>
      <c r="H71" s="56"/>
      <c r="I71" s="56"/>
      <c r="J71" s="56"/>
      <c r="K71" s="55"/>
    </row>
    <row r="72" spans="1:11" hidden="1" x14ac:dyDescent="0.2">
      <c r="A72" s="45"/>
      <c r="B72" s="402" t="s">
        <v>21</v>
      </c>
      <c r="C72" s="403"/>
      <c r="D72" s="57"/>
      <c r="E72" s="58" t="s">
        <v>62</v>
      </c>
      <c r="F72" s="59"/>
      <c r="G72" s="402" t="s">
        <v>22</v>
      </c>
      <c r="H72" s="403"/>
      <c r="I72" s="70"/>
      <c r="J72" s="58" t="s">
        <v>62</v>
      </c>
      <c r="K72" s="47"/>
    </row>
    <row r="73" spans="1:11" hidden="1" x14ac:dyDescent="0.2">
      <c r="A73" s="45"/>
      <c r="B73" s="47"/>
      <c r="C73" s="47"/>
      <c r="D73" s="47"/>
      <c r="E73" s="49"/>
      <c r="F73" s="47"/>
      <c r="G73" s="47"/>
      <c r="H73" s="47"/>
      <c r="I73" s="47"/>
      <c r="J73" s="47"/>
      <c r="K73" s="47"/>
    </row>
    <row r="74" spans="1:11" ht="24" hidden="1" customHeight="1" x14ac:dyDescent="0.2">
      <c r="A74" s="45"/>
      <c r="B74" s="423" t="s">
        <v>177</v>
      </c>
      <c r="C74" s="424"/>
      <c r="D74" s="424"/>
      <c r="E74" s="425"/>
      <c r="F74" s="426" t="s">
        <v>19</v>
      </c>
      <c r="G74" s="62" t="s">
        <v>1</v>
      </c>
      <c r="H74" s="63" t="s">
        <v>0</v>
      </c>
      <c r="I74" s="428" t="s">
        <v>179</v>
      </c>
      <c r="J74" s="429"/>
      <c r="K74" s="47"/>
    </row>
    <row r="75" spans="1:11" ht="26.25" hidden="1" customHeight="1" x14ac:dyDescent="0.2">
      <c r="A75" s="45"/>
      <c r="B75" s="62" t="s">
        <v>23</v>
      </c>
      <c r="C75" s="62" t="s">
        <v>63</v>
      </c>
      <c r="D75" s="62" t="s">
        <v>64</v>
      </c>
      <c r="E75" s="62" t="s">
        <v>20</v>
      </c>
      <c r="F75" s="427"/>
      <c r="G75" s="64" t="e">
        <f>+H75-2</f>
        <v>#REF!</v>
      </c>
      <c r="H75" s="65" t="e">
        <f>EVEN(F76)</f>
        <v>#REF!</v>
      </c>
      <c r="I75" s="430"/>
      <c r="J75" s="431"/>
      <c r="K75" s="47"/>
    </row>
    <row r="76" spans="1:11" hidden="1" x14ac:dyDescent="0.2">
      <c r="A76" s="45"/>
      <c r="B76" s="66" t="e">
        <f>AVERAGE(D72,I72)</f>
        <v>#DIV/0!</v>
      </c>
      <c r="C76" s="66" t="e">
        <f>25.4*B76/13.61</f>
        <v>#DIV/0!</v>
      </c>
      <c r="D76" s="66" t="e">
        <f>+'A.2.2. Promedio diarios (T y P)'!#REF!</f>
        <v>#REF!</v>
      </c>
      <c r="E76" s="67" t="e">
        <f>1-(C76/D76)</f>
        <v>#DIV/0!</v>
      </c>
      <c r="F76" s="66" t="e">
        <f>+'A.2.2. Promedio diarios (T y P)'!#REF!</f>
        <v>#REF!</v>
      </c>
      <c r="G76" s="71"/>
      <c r="H76" s="72"/>
      <c r="I76" s="432" t="e">
        <f>-(H76-G76)/(H75-G75)*(H75-F76)+H76</f>
        <v>#REF!</v>
      </c>
      <c r="J76" s="433"/>
      <c r="K76" s="47"/>
    </row>
    <row r="77" spans="1:11" hidden="1" x14ac:dyDescent="0.2">
      <c r="A77" s="45"/>
      <c r="B77" s="45"/>
      <c r="C77" s="47"/>
      <c r="D77" s="47"/>
      <c r="E77" s="49"/>
      <c r="F77" s="47"/>
      <c r="G77" s="47"/>
      <c r="H77" s="47"/>
      <c r="I77" s="47"/>
      <c r="J77" s="47"/>
      <c r="K77" s="47"/>
    </row>
    <row r="78" spans="1:11" ht="18" hidden="1" x14ac:dyDescent="0.2">
      <c r="A78" s="45"/>
      <c r="B78" s="54" t="s">
        <v>144</v>
      </c>
      <c r="C78" s="404" t="s">
        <v>25</v>
      </c>
      <c r="D78" s="404"/>
      <c r="E78" s="405" t="e">
        <f>+'A.2.2. Promedio diarios (T y P)'!#REF!</f>
        <v>#REF!</v>
      </c>
      <c r="F78" s="405"/>
      <c r="G78" s="404" t="s">
        <v>26</v>
      </c>
      <c r="H78" s="404"/>
      <c r="I78" s="405" t="e">
        <f>+'A.2.2. Promedio diarios (T y P)'!#REF!</f>
        <v>#REF!</v>
      </c>
      <c r="J78" s="420"/>
      <c r="K78" s="55"/>
    </row>
    <row r="79" spans="1:11" ht="6" hidden="1" customHeight="1" x14ac:dyDescent="0.2">
      <c r="A79" s="45"/>
      <c r="B79" s="56"/>
      <c r="C79" s="56"/>
      <c r="D79" s="56"/>
      <c r="E79" s="56"/>
      <c r="F79" s="56"/>
      <c r="G79" s="56"/>
      <c r="H79" s="56"/>
      <c r="I79" s="56"/>
      <c r="J79" s="56"/>
      <c r="K79" s="55"/>
    </row>
    <row r="80" spans="1:11" hidden="1" x14ac:dyDescent="0.2">
      <c r="A80" s="45"/>
      <c r="B80" s="402" t="s">
        <v>21</v>
      </c>
      <c r="C80" s="403"/>
      <c r="D80" s="57"/>
      <c r="E80" s="58" t="s">
        <v>62</v>
      </c>
      <c r="F80" s="59"/>
      <c r="G80" s="402" t="s">
        <v>22</v>
      </c>
      <c r="H80" s="403"/>
      <c r="I80" s="70"/>
      <c r="J80" s="58" t="s">
        <v>62</v>
      </c>
      <c r="K80" s="47"/>
    </row>
    <row r="81" spans="1:11" hidden="1" x14ac:dyDescent="0.2">
      <c r="A81" s="45"/>
      <c r="B81" s="47"/>
      <c r="C81" s="47"/>
      <c r="D81" s="47"/>
      <c r="E81" s="49"/>
      <c r="F81" s="47"/>
      <c r="G81" s="47"/>
      <c r="H81" s="47"/>
      <c r="I81" s="47"/>
      <c r="J81" s="47"/>
      <c r="K81" s="47"/>
    </row>
    <row r="82" spans="1:11" ht="24" hidden="1" customHeight="1" x14ac:dyDescent="0.2">
      <c r="A82" s="45"/>
      <c r="B82" s="423" t="s">
        <v>177</v>
      </c>
      <c r="C82" s="424"/>
      <c r="D82" s="424"/>
      <c r="E82" s="425"/>
      <c r="F82" s="426" t="s">
        <v>19</v>
      </c>
      <c r="G82" s="62" t="s">
        <v>1</v>
      </c>
      <c r="H82" s="63" t="s">
        <v>0</v>
      </c>
      <c r="I82" s="428" t="s">
        <v>34</v>
      </c>
      <c r="J82" s="429"/>
      <c r="K82" s="47"/>
    </row>
    <row r="83" spans="1:11" ht="26.25" hidden="1" customHeight="1" x14ac:dyDescent="0.2">
      <c r="A83" s="45"/>
      <c r="B83" s="62" t="s">
        <v>23</v>
      </c>
      <c r="C83" s="62" t="s">
        <v>63</v>
      </c>
      <c r="D83" s="62" t="s">
        <v>64</v>
      </c>
      <c r="E83" s="62" t="s">
        <v>20</v>
      </c>
      <c r="F83" s="427"/>
      <c r="G83" s="64" t="e">
        <f>+H83-2</f>
        <v>#REF!</v>
      </c>
      <c r="H83" s="65" t="e">
        <f>EVEN(F84)</f>
        <v>#REF!</v>
      </c>
      <c r="I83" s="430"/>
      <c r="J83" s="431"/>
      <c r="K83" s="47"/>
    </row>
    <row r="84" spans="1:11" hidden="1" x14ac:dyDescent="0.2">
      <c r="A84" s="45"/>
      <c r="B84" s="66" t="e">
        <f>AVERAGE(D80,I80)</f>
        <v>#DIV/0!</v>
      </c>
      <c r="C84" s="66" t="e">
        <f>25.4*B84/13.61</f>
        <v>#DIV/0!</v>
      </c>
      <c r="D84" s="66" t="e">
        <f>+'A.2.2. Promedio diarios (T y P)'!#REF!</f>
        <v>#REF!</v>
      </c>
      <c r="E84" s="67" t="e">
        <f>1-(C84/D84)</f>
        <v>#DIV/0!</v>
      </c>
      <c r="F84" s="66" t="e">
        <f>+'A.2.2. Promedio diarios (T y P)'!#REF!</f>
        <v>#REF!</v>
      </c>
      <c r="G84" s="71"/>
      <c r="H84" s="72"/>
      <c r="I84" s="432" t="e">
        <f>-(H84-G84)/(H83-G83)*(H83-F84)+H84</f>
        <v>#REF!</v>
      </c>
      <c r="J84" s="433"/>
      <c r="K84" s="47"/>
    </row>
    <row r="85" spans="1:11" hidden="1" x14ac:dyDescent="0.2">
      <c r="A85" s="45"/>
      <c r="B85" s="45"/>
      <c r="C85" s="47"/>
      <c r="D85" s="47"/>
      <c r="E85" s="49"/>
      <c r="F85" s="47"/>
      <c r="G85" s="47"/>
      <c r="H85" s="47"/>
      <c r="I85" s="47"/>
      <c r="J85" s="47"/>
      <c r="K85" s="47"/>
    </row>
    <row r="86" spans="1:11" ht="18" hidden="1" x14ac:dyDescent="0.2">
      <c r="A86" s="45"/>
      <c r="B86" s="54" t="s">
        <v>155</v>
      </c>
      <c r="C86" s="404" t="s">
        <v>25</v>
      </c>
      <c r="D86" s="404"/>
      <c r="E86" s="405" t="e">
        <f>+'A.2.2. Promedio diarios (T y P)'!#REF!</f>
        <v>#REF!</v>
      </c>
      <c r="F86" s="405"/>
      <c r="G86" s="404" t="s">
        <v>26</v>
      </c>
      <c r="H86" s="404"/>
      <c r="I86" s="405" t="e">
        <f>+'A.2.2. Promedio diarios (T y P)'!#REF!</f>
        <v>#REF!</v>
      </c>
      <c r="J86" s="420"/>
      <c r="K86" s="55"/>
    </row>
    <row r="87" spans="1:11" ht="6" hidden="1" customHeight="1" x14ac:dyDescent="0.2">
      <c r="A87" s="45"/>
      <c r="B87" s="56"/>
      <c r="C87" s="56"/>
      <c r="D87" s="56"/>
      <c r="E87" s="56"/>
      <c r="F87" s="56"/>
      <c r="G87" s="56"/>
      <c r="H87" s="56"/>
      <c r="I87" s="56"/>
      <c r="J87" s="56"/>
      <c r="K87" s="55"/>
    </row>
    <row r="88" spans="1:11" hidden="1" x14ac:dyDescent="0.2">
      <c r="A88" s="45"/>
      <c r="B88" s="402" t="s">
        <v>21</v>
      </c>
      <c r="C88" s="403"/>
      <c r="D88" s="57"/>
      <c r="E88" s="58" t="s">
        <v>62</v>
      </c>
      <c r="F88" s="59"/>
      <c r="G88" s="402" t="s">
        <v>22</v>
      </c>
      <c r="H88" s="403"/>
      <c r="I88" s="70"/>
      <c r="J88" s="58" t="s">
        <v>62</v>
      </c>
      <c r="K88" s="47"/>
    </row>
    <row r="89" spans="1:11" hidden="1" x14ac:dyDescent="0.2">
      <c r="A89" s="45"/>
      <c r="B89" s="47"/>
      <c r="C89" s="47"/>
      <c r="D89" s="47"/>
      <c r="E89" s="49"/>
      <c r="F89" s="47"/>
      <c r="G89" s="47"/>
      <c r="H89" s="47"/>
      <c r="I89" s="47"/>
      <c r="J89" s="47"/>
      <c r="K89" s="47"/>
    </row>
    <row r="90" spans="1:11" ht="24" hidden="1" customHeight="1" x14ac:dyDescent="0.2">
      <c r="A90" s="45"/>
      <c r="B90" s="423" t="s">
        <v>177</v>
      </c>
      <c r="C90" s="424"/>
      <c r="D90" s="424"/>
      <c r="E90" s="425"/>
      <c r="F90" s="426" t="s">
        <v>19</v>
      </c>
      <c r="G90" s="62" t="s">
        <v>1</v>
      </c>
      <c r="H90" s="63" t="s">
        <v>0</v>
      </c>
      <c r="I90" s="428" t="s">
        <v>34</v>
      </c>
      <c r="J90" s="429"/>
      <c r="K90" s="47"/>
    </row>
    <row r="91" spans="1:11" ht="26.25" hidden="1" customHeight="1" x14ac:dyDescent="0.2">
      <c r="A91" s="45"/>
      <c r="B91" s="62" t="s">
        <v>23</v>
      </c>
      <c r="C91" s="62" t="s">
        <v>63</v>
      </c>
      <c r="D91" s="62" t="s">
        <v>64</v>
      </c>
      <c r="E91" s="62" t="s">
        <v>20</v>
      </c>
      <c r="F91" s="427"/>
      <c r="G91" s="64" t="e">
        <f>+H91-2</f>
        <v>#REF!</v>
      </c>
      <c r="H91" s="65" t="e">
        <f>EVEN(F92)</f>
        <v>#REF!</v>
      </c>
      <c r="I91" s="430"/>
      <c r="J91" s="431"/>
      <c r="K91" s="47"/>
    </row>
    <row r="92" spans="1:11" hidden="1" x14ac:dyDescent="0.2">
      <c r="A92" s="45"/>
      <c r="B92" s="66" t="e">
        <f>AVERAGE(D88,I88)</f>
        <v>#DIV/0!</v>
      </c>
      <c r="C92" s="66" t="e">
        <f>25.4*B92/13.61</f>
        <v>#DIV/0!</v>
      </c>
      <c r="D92" s="66" t="e">
        <f>+'A.2.2. Promedio diarios (T y P)'!#REF!</f>
        <v>#REF!</v>
      </c>
      <c r="E92" s="67" t="e">
        <f>1-(C92/D92)</f>
        <v>#DIV/0!</v>
      </c>
      <c r="F92" s="66" t="e">
        <f>+'A.2.2. Promedio diarios (T y P)'!#REF!</f>
        <v>#REF!</v>
      </c>
      <c r="G92" s="71"/>
      <c r="H92" s="72"/>
      <c r="I92" s="432" t="e">
        <f>-(H92-G92)/(H91-G91)*(H91-F92)+H92</f>
        <v>#REF!</v>
      </c>
      <c r="J92" s="433"/>
      <c r="K92" s="47"/>
    </row>
    <row r="93" spans="1:11" hidden="1" x14ac:dyDescent="0.2">
      <c r="A93" s="45"/>
      <c r="B93" s="45"/>
      <c r="C93" s="47"/>
      <c r="D93" s="47"/>
      <c r="E93" s="49"/>
      <c r="F93" s="47"/>
      <c r="G93" s="47"/>
      <c r="H93" s="47"/>
      <c r="I93" s="47"/>
      <c r="J93" s="47"/>
      <c r="K93" s="47"/>
    </row>
    <row r="94" spans="1:11" ht="18" hidden="1" x14ac:dyDescent="0.2">
      <c r="A94" s="45"/>
      <c r="B94" s="54" t="s">
        <v>156</v>
      </c>
      <c r="C94" s="404" t="s">
        <v>25</v>
      </c>
      <c r="D94" s="404"/>
      <c r="E94" s="405" t="e">
        <f>+'A.2.2. Promedio diarios (T y P)'!#REF!</f>
        <v>#REF!</v>
      </c>
      <c r="F94" s="405"/>
      <c r="G94" s="404" t="s">
        <v>26</v>
      </c>
      <c r="H94" s="404"/>
      <c r="I94" s="405" t="e">
        <f>+'A.2.2. Promedio diarios (T y P)'!#REF!</f>
        <v>#REF!</v>
      </c>
      <c r="J94" s="420"/>
      <c r="K94" s="55"/>
    </row>
    <row r="95" spans="1:11" ht="6" hidden="1" customHeight="1" x14ac:dyDescent="0.2">
      <c r="A95" s="45"/>
      <c r="B95" s="56"/>
      <c r="C95" s="56"/>
      <c r="D95" s="56"/>
      <c r="E95" s="56"/>
      <c r="F95" s="56"/>
      <c r="G95" s="56"/>
      <c r="H95" s="56"/>
      <c r="I95" s="56"/>
      <c r="J95" s="56"/>
      <c r="K95" s="55"/>
    </row>
    <row r="96" spans="1:11" hidden="1" x14ac:dyDescent="0.2">
      <c r="A96" s="45"/>
      <c r="B96" s="402" t="s">
        <v>21</v>
      </c>
      <c r="C96" s="403"/>
      <c r="D96" s="57"/>
      <c r="E96" s="58" t="s">
        <v>62</v>
      </c>
      <c r="F96" s="59"/>
      <c r="G96" s="402" t="s">
        <v>22</v>
      </c>
      <c r="H96" s="403"/>
      <c r="I96" s="70"/>
      <c r="J96" s="58" t="s">
        <v>62</v>
      </c>
      <c r="K96" s="47"/>
    </row>
    <row r="97" spans="1:11" hidden="1" x14ac:dyDescent="0.2">
      <c r="A97" s="45"/>
      <c r="B97" s="47"/>
      <c r="C97" s="47"/>
      <c r="D97" s="47"/>
      <c r="E97" s="49"/>
      <c r="F97" s="47"/>
      <c r="G97" s="47"/>
      <c r="H97" s="47"/>
      <c r="I97" s="47"/>
      <c r="J97" s="47"/>
      <c r="K97" s="47"/>
    </row>
    <row r="98" spans="1:11" ht="24" hidden="1" customHeight="1" x14ac:dyDescent="0.2">
      <c r="A98" s="45"/>
      <c r="B98" s="423" t="s">
        <v>177</v>
      </c>
      <c r="C98" s="424"/>
      <c r="D98" s="424"/>
      <c r="E98" s="425"/>
      <c r="F98" s="426" t="s">
        <v>19</v>
      </c>
      <c r="G98" s="62" t="s">
        <v>1</v>
      </c>
      <c r="H98" s="63" t="s">
        <v>0</v>
      </c>
      <c r="I98" s="428" t="s">
        <v>34</v>
      </c>
      <c r="J98" s="429"/>
      <c r="K98" s="47"/>
    </row>
    <row r="99" spans="1:11" ht="26.25" hidden="1" customHeight="1" x14ac:dyDescent="0.2">
      <c r="A99" s="45"/>
      <c r="B99" s="62" t="s">
        <v>23</v>
      </c>
      <c r="C99" s="62" t="s">
        <v>63</v>
      </c>
      <c r="D99" s="62" t="s">
        <v>64</v>
      </c>
      <c r="E99" s="62" t="s">
        <v>20</v>
      </c>
      <c r="F99" s="427"/>
      <c r="G99" s="64" t="e">
        <f>+H99-2</f>
        <v>#REF!</v>
      </c>
      <c r="H99" s="65" t="e">
        <f>EVEN(F100)</f>
        <v>#REF!</v>
      </c>
      <c r="I99" s="430"/>
      <c r="J99" s="431"/>
      <c r="K99" s="47"/>
    </row>
    <row r="100" spans="1:11" hidden="1" x14ac:dyDescent="0.2">
      <c r="A100" s="45"/>
      <c r="B100" s="66" t="e">
        <f>AVERAGE(D96,I96)</f>
        <v>#DIV/0!</v>
      </c>
      <c r="C100" s="66" t="e">
        <f>25.4*B100/13.61</f>
        <v>#DIV/0!</v>
      </c>
      <c r="D100" s="66" t="e">
        <f>+'A.2.2. Promedio diarios (T y P)'!#REF!</f>
        <v>#REF!</v>
      </c>
      <c r="E100" s="67" t="e">
        <f>1-(C100/D100)</f>
        <v>#DIV/0!</v>
      </c>
      <c r="F100" s="66" t="e">
        <f>+'A.2.2. Promedio diarios (T y P)'!#REF!</f>
        <v>#REF!</v>
      </c>
      <c r="G100" s="71"/>
      <c r="H100" s="72"/>
      <c r="I100" s="432" t="e">
        <f>-(H100-G100)/(H99-G99)*(H99-F100)+H100</f>
        <v>#REF!</v>
      </c>
      <c r="J100" s="433"/>
      <c r="K100" s="47"/>
    </row>
    <row r="101" spans="1:11" hidden="1" x14ac:dyDescent="0.2">
      <c r="A101" s="45"/>
      <c r="B101" s="45"/>
      <c r="C101" s="47"/>
      <c r="D101" s="47"/>
      <c r="E101" s="49"/>
      <c r="F101" s="47"/>
      <c r="G101" s="47"/>
      <c r="H101" s="47"/>
      <c r="I101" s="47"/>
      <c r="J101" s="47"/>
      <c r="K101" s="47"/>
    </row>
    <row r="102" spans="1:11" ht="18" hidden="1" x14ac:dyDescent="0.2">
      <c r="A102" s="45"/>
      <c r="B102" s="54" t="s">
        <v>157</v>
      </c>
      <c r="C102" s="404" t="s">
        <v>25</v>
      </c>
      <c r="D102" s="404"/>
      <c r="E102" s="405" t="e">
        <f>+'A.2.2. Promedio diarios (T y P)'!#REF!</f>
        <v>#REF!</v>
      </c>
      <c r="F102" s="405"/>
      <c r="G102" s="404" t="s">
        <v>26</v>
      </c>
      <c r="H102" s="404"/>
      <c r="I102" s="405" t="e">
        <f>+'A.2.2. Promedio diarios (T y P)'!#REF!</f>
        <v>#REF!</v>
      </c>
      <c r="J102" s="420"/>
      <c r="K102" s="55"/>
    </row>
    <row r="103" spans="1:11" ht="6" hidden="1" customHeight="1" x14ac:dyDescent="0.2">
      <c r="A103" s="45"/>
      <c r="B103" s="56"/>
      <c r="C103" s="56"/>
      <c r="D103" s="56"/>
      <c r="E103" s="56"/>
      <c r="F103" s="56"/>
      <c r="G103" s="56"/>
      <c r="H103" s="56"/>
      <c r="I103" s="56"/>
      <c r="J103" s="56"/>
      <c r="K103" s="55"/>
    </row>
    <row r="104" spans="1:11" hidden="1" x14ac:dyDescent="0.2">
      <c r="A104" s="45"/>
      <c r="B104" s="402" t="s">
        <v>21</v>
      </c>
      <c r="C104" s="403"/>
      <c r="D104" s="57"/>
      <c r="E104" s="58" t="s">
        <v>62</v>
      </c>
      <c r="F104" s="59"/>
      <c r="G104" s="402" t="s">
        <v>22</v>
      </c>
      <c r="H104" s="403"/>
      <c r="I104" s="70"/>
      <c r="J104" s="58" t="s">
        <v>62</v>
      </c>
      <c r="K104" s="47"/>
    </row>
    <row r="105" spans="1:11" hidden="1" x14ac:dyDescent="0.2">
      <c r="A105" s="45"/>
      <c r="B105" s="47"/>
      <c r="C105" s="47"/>
      <c r="D105" s="47"/>
      <c r="E105" s="49"/>
      <c r="F105" s="47"/>
      <c r="G105" s="47"/>
      <c r="H105" s="47"/>
      <c r="I105" s="47"/>
      <c r="J105" s="47"/>
      <c r="K105" s="47"/>
    </row>
    <row r="106" spans="1:11" ht="24" hidden="1" customHeight="1" x14ac:dyDescent="0.2">
      <c r="A106" s="45"/>
      <c r="B106" s="423" t="s">
        <v>177</v>
      </c>
      <c r="C106" s="424"/>
      <c r="D106" s="424"/>
      <c r="E106" s="425"/>
      <c r="F106" s="426" t="s">
        <v>19</v>
      </c>
      <c r="G106" s="62" t="s">
        <v>1</v>
      </c>
      <c r="H106" s="63" t="s">
        <v>0</v>
      </c>
      <c r="I106" s="428" t="s">
        <v>34</v>
      </c>
      <c r="J106" s="429"/>
      <c r="K106" s="47"/>
    </row>
    <row r="107" spans="1:11" ht="26.25" hidden="1" customHeight="1" x14ac:dyDescent="0.2">
      <c r="A107" s="45"/>
      <c r="B107" s="62" t="s">
        <v>23</v>
      </c>
      <c r="C107" s="62" t="s">
        <v>63</v>
      </c>
      <c r="D107" s="62" t="s">
        <v>64</v>
      </c>
      <c r="E107" s="62" t="s">
        <v>20</v>
      </c>
      <c r="F107" s="427"/>
      <c r="G107" s="64" t="e">
        <f>+H107-2</f>
        <v>#REF!</v>
      </c>
      <c r="H107" s="65" t="e">
        <f>EVEN(F108)</f>
        <v>#REF!</v>
      </c>
      <c r="I107" s="430"/>
      <c r="J107" s="431"/>
      <c r="K107" s="47"/>
    </row>
    <row r="108" spans="1:11" hidden="1" x14ac:dyDescent="0.2">
      <c r="A108" s="45"/>
      <c r="B108" s="66" t="e">
        <f>AVERAGE(D104,I104)</f>
        <v>#DIV/0!</v>
      </c>
      <c r="C108" s="66" t="e">
        <f>25.4*B108/13.61</f>
        <v>#DIV/0!</v>
      </c>
      <c r="D108" s="66" t="e">
        <f>+'A.2.2. Promedio diarios (T y P)'!#REF!</f>
        <v>#REF!</v>
      </c>
      <c r="E108" s="67" t="e">
        <f>1-(C108/D108)</f>
        <v>#DIV/0!</v>
      </c>
      <c r="F108" s="66" t="e">
        <f>+'A.2.2. Promedio diarios (T y P)'!#REF!</f>
        <v>#REF!</v>
      </c>
      <c r="G108" s="71"/>
      <c r="H108" s="72"/>
      <c r="I108" s="432" t="e">
        <f>-(H108-G108)/(H107-G107)*(H107-F108)+H108</f>
        <v>#REF!</v>
      </c>
      <c r="J108" s="433"/>
      <c r="K108" s="47"/>
    </row>
    <row r="109" spans="1:11" hidden="1" x14ac:dyDescent="0.2">
      <c r="A109" s="45"/>
      <c r="B109" s="45"/>
      <c r="C109" s="47"/>
      <c r="D109" s="47"/>
      <c r="E109" s="49"/>
      <c r="F109" s="47"/>
      <c r="G109" s="47"/>
      <c r="H109" s="47"/>
      <c r="I109" s="47"/>
      <c r="J109" s="47"/>
      <c r="K109" s="47"/>
    </row>
    <row r="110" spans="1:11" ht="18" hidden="1" x14ac:dyDescent="0.2">
      <c r="A110" s="45"/>
      <c r="B110" s="54" t="s">
        <v>158</v>
      </c>
      <c r="C110" s="404" t="s">
        <v>25</v>
      </c>
      <c r="D110" s="404"/>
      <c r="E110" s="405" t="e">
        <f>+'A.2.2. Promedio diarios (T y P)'!#REF!</f>
        <v>#REF!</v>
      </c>
      <c r="F110" s="405"/>
      <c r="G110" s="404" t="s">
        <v>26</v>
      </c>
      <c r="H110" s="404"/>
      <c r="I110" s="405" t="e">
        <f>+'A.2.2. Promedio diarios (T y P)'!#REF!</f>
        <v>#REF!</v>
      </c>
      <c r="J110" s="420"/>
      <c r="K110" s="55"/>
    </row>
    <row r="111" spans="1:11" ht="6" hidden="1" customHeight="1" x14ac:dyDescent="0.2">
      <c r="A111" s="45"/>
      <c r="B111" s="56"/>
      <c r="C111" s="56"/>
      <c r="D111" s="56"/>
      <c r="E111" s="56"/>
      <c r="F111" s="56"/>
      <c r="G111" s="56"/>
      <c r="H111" s="56"/>
      <c r="I111" s="56"/>
      <c r="J111" s="56"/>
      <c r="K111" s="55"/>
    </row>
    <row r="112" spans="1:11" hidden="1" x14ac:dyDescent="0.2">
      <c r="A112" s="45"/>
      <c r="B112" s="402" t="s">
        <v>21</v>
      </c>
      <c r="C112" s="403"/>
      <c r="D112" s="57"/>
      <c r="E112" s="58" t="s">
        <v>62</v>
      </c>
      <c r="F112" s="59"/>
      <c r="G112" s="402" t="s">
        <v>22</v>
      </c>
      <c r="H112" s="403"/>
      <c r="I112" s="70"/>
      <c r="J112" s="58" t="s">
        <v>62</v>
      </c>
      <c r="K112" s="47"/>
    </row>
    <row r="113" spans="1:11" hidden="1" x14ac:dyDescent="0.2">
      <c r="A113" s="45"/>
      <c r="B113" s="47"/>
      <c r="C113" s="47"/>
      <c r="D113" s="47"/>
      <c r="E113" s="49"/>
      <c r="F113" s="47"/>
      <c r="G113" s="47"/>
      <c r="H113" s="47"/>
      <c r="I113" s="47"/>
      <c r="J113" s="47"/>
      <c r="K113" s="47"/>
    </row>
    <row r="114" spans="1:11" ht="24" hidden="1" customHeight="1" x14ac:dyDescent="0.2">
      <c r="A114" s="45"/>
      <c r="B114" s="423" t="s">
        <v>177</v>
      </c>
      <c r="C114" s="424"/>
      <c r="D114" s="424"/>
      <c r="E114" s="425"/>
      <c r="F114" s="426" t="s">
        <v>19</v>
      </c>
      <c r="G114" s="62" t="s">
        <v>1</v>
      </c>
      <c r="H114" s="63" t="s">
        <v>0</v>
      </c>
      <c r="I114" s="428" t="s">
        <v>34</v>
      </c>
      <c r="J114" s="429"/>
      <c r="K114" s="47"/>
    </row>
    <row r="115" spans="1:11" ht="26.25" hidden="1" customHeight="1" x14ac:dyDescent="0.2">
      <c r="A115" s="45"/>
      <c r="B115" s="62" t="s">
        <v>23</v>
      </c>
      <c r="C115" s="62" t="s">
        <v>63</v>
      </c>
      <c r="D115" s="62" t="s">
        <v>64</v>
      </c>
      <c r="E115" s="62" t="s">
        <v>20</v>
      </c>
      <c r="F115" s="427"/>
      <c r="G115" s="64" t="e">
        <f>+H115-2</f>
        <v>#REF!</v>
      </c>
      <c r="H115" s="65" t="e">
        <f>EVEN(F116)</f>
        <v>#REF!</v>
      </c>
      <c r="I115" s="430"/>
      <c r="J115" s="431"/>
      <c r="K115" s="47"/>
    </row>
    <row r="116" spans="1:11" hidden="1" x14ac:dyDescent="0.2">
      <c r="A116" s="45"/>
      <c r="B116" s="66" t="e">
        <f>AVERAGE(D112,I112)</f>
        <v>#DIV/0!</v>
      </c>
      <c r="C116" s="66" t="e">
        <f>25.4*B116/13.61</f>
        <v>#DIV/0!</v>
      </c>
      <c r="D116" s="66" t="e">
        <f>+'A.2.2. Promedio diarios (T y P)'!#REF!</f>
        <v>#REF!</v>
      </c>
      <c r="E116" s="67" t="e">
        <f>1-(C116/D116)</f>
        <v>#DIV/0!</v>
      </c>
      <c r="F116" s="66" t="e">
        <f>+'A.2.2. Promedio diarios (T y P)'!#REF!</f>
        <v>#REF!</v>
      </c>
      <c r="G116" s="71"/>
      <c r="H116" s="72"/>
      <c r="I116" s="432" t="e">
        <f>-(H116-G116)/(H115-G115)*(H115-F116)+H116</f>
        <v>#REF!</v>
      </c>
      <c r="J116" s="433"/>
      <c r="K116" s="47"/>
    </row>
    <row r="117" spans="1:11" hidden="1" x14ac:dyDescent="0.2">
      <c r="A117" s="45"/>
      <c r="B117" s="45"/>
      <c r="C117" s="47"/>
      <c r="D117" s="47"/>
      <c r="E117" s="49"/>
      <c r="F117" s="47"/>
      <c r="G117" s="47"/>
      <c r="H117" s="47"/>
      <c r="I117" s="47"/>
      <c r="J117" s="47"/>
      <c r="K117" s="47"/>
    </row>
    <row r="118" spans="1:11" ht="18" hidden="1" x14ac:dyDescent="0.2">
      <c r="A118" s="45"/>
      <c r="B118" s="54" t="s">
        <v>159</v>
      </c>
      <c r="C118" s="404" t="s">
        <v>25</v>
      </c>
      <c r="D118" s="404"/>
      <c r="E118" s="405" t="e">
        <f>+'A.2.2. Promedio diarios (T y P)'!#REF!</f>
        <v>#REF!</v>
      </c>
      <c r="F118" s="405"/>
      <c r="G118" s="404" t="s">
        <v>26</v>
      </c>
      <c r="H118" s="404"/>
      <c r="I118" s="405" t="e">
        <f>+'A.2.2. Promedio diarios (T y P)'!#REF!</f>
        <v>#REF!</v>
      </c>
      <c r="J118" s="420"/>
      <c r="K118" s="55"/>
    </row>
    <row r="119" spans="1:11" ht="6" hidden="1" customHeight="1" x14ac:dyDescent="0.2">
      <c r="A119" s="45"/>
      <c r="B119" s="56"/>
      <c r="C119" s="56"/>
      <c r="D119" s="56"/>
      <c r="E119" s="56"/>
      <c r="F119" s="56"/>
      <c r="G119" s="56"/>
      <c r="H119" s="56"/>
      <c r="I119" s="56"/>
      <c r="J119" s="56"/>
      <c r="K119" s="55"/>
    </row>
    <row r="120" spans="1:11" hidden="1" x14ac:dyDescent="0.2">
      <c r="A120" s="45"/>
      <c r="B120" s="402" t="s">
        <v>21</v>
      </c>
      <c r="C120" s="403"/>
      <c r="D120" s="57"/>
      <c r="E120" s="58" t="s">
        <v>62</v>
      </c>
      <c r="F120" s="59"/>
      <c r="G120" s="402" t="s">
        <v>22</v>
      </c>
      <c r="H120" s="403"/>
      <c r="I120" s="70"/>
      <c r="J120" s="58" t="s">
        <v>62</v>
      </c>
      <c r="K120" s="47"/>
    </row>
    <row r="121" spans="1:11" hidden="1" x14ac:dyDescent="0.2">
      <c r="A121" s="45"/>
      <c r="B121" s="47"/>
      <c r="C121" s="47"/>
      <c r="D121" s="47"/>
      <c r="E121" s="49"/>
      <c r="F121" s="47"/>
      <c r="G121" s="47"/>
      <c r="H121" s="47"/>
      <c r="I121" s="47"/>
      <c r="J121" s="47"/>
      <c r="K121" s="47"/>
    </row>
    <row r="122" spans="1:11" ht="24" hidden="1" customHeight="1" x14ac:dyDescent="0.2">
      <c r="A122" s="45"/>
      <c r="B122" s="423" t="s">
        <v>177</v>
      </c>
      <c r="C122" s="424"/>
      <c r="D122" s="424"/>
      <c r="E122" s="425"/>
      <c r="F122" s="426" t="s">
        <v>19</v>
      </c>
      <c r="G122" s="62" t="s">
        <v>1</v>
      </c>
      <c r="H122" s="63" t="s">
        <v>0</v>
      </c>
      <c r="I122" s="428" t="s">
        <v>34</v>
      </c>
      <c r="J122" s="429"/>
      <c r="K122" s="47"/>
    </row>
    <row r="123" spans="1:11" ht="26.25" hidden="1" customHeight="1" x14ac:dyDescent="0.2">
      <c r="A123" s="45"/>
      <c r="B123" s="62" t="s">
        <v>23</v>
      </c>
      <c r="C123" s="62" t="s">
        <v>63</v>
      </c>
      <c r="D123" s="62" t="s">
        <v>64</v>
      </c>
      <c r="E123" s="62" t="s">
        <v>20</v>
      </c>
      <c r="F123" s="427"/>
      <c r="G123" s="64" t="e">
        <f>+H123-2</f>
        <v>#REF!</v>
      </c>
      <c r="H123" s="65" t="e">
        <f>EVEN(F124)</f>
        <v>#REF!</v>
      </c>
      <c r="I123" s="430"/>
      <c r="J123" s="431"/>
      <c r="K123" s="47"/>
    </row>
    <row r="124" spans="1:11" hidden="1" x14ac:dyDescent="0.2">
      <c r="A124" s="45"/>
      <c r="B124" s="66" t="e">
        <f>AVERAGE(D120,I120)</f>
        <v>#DIV/0!</v>
      </c>
      <c r="C124" s="66" t="e">
        <f>25.4*B124/13.61</f>
        <v>#DIV/0!</v>
      </c>
      <c r="D124" s="66" t="e">
        <f>+'A.2.2. Promedio diarios (T y P)'!#REF!</f>
        <v>#REF!</v>
      </c>
      <c r="E124" s="67" t="e">
        <f>1-(C124/D124)</f>
        <v>#DIV/0!</v>
      </c>
      <c r="F124" s="66" t="e">
        <f>+'A.2.2. Promedio diarios (T y P)'!#REF!</f>
        <v>#REF!</v>
      </c>
      <c r="G124" s="71"/>
      <c r="H124" s="72"/>
      <c r="I124" s="432" t="e">
        <f>-(H124-G124)/(H123-G123)*(H123-F124)+H124</f>
        <v>#REF!</v>
      </c>
      <c r="J124" s="433"/>
      <c r="K124" s="47"/>
    </row>
    <row r="125" spans="1:11" hidden="1" x14ac:dyDescent="0.2">
      <c r="A125" s="45"/>
      <c r="B125" s="45"/>
      <c r="C125" s="47"/>
      <c r="D125" s="47"/>
      <c r="E125" s="49"/>
      <c r="F125" s="47"/>
      <c r="G125" s="47"/>
      <c r="H125" s="47"/>
      <c r="I125" s="47"/>
      <c r="J125" s="47"/>
      <c r="K125" s="47"/>
    </row>
    <row r="126" spans="1:11" ht="18" hidden="1" x14ac:dyDescent="0.2">
      <c r="A126" s="45"/>
      <c r="B126" s="54" t="s">
        <v>160</v>
      </c>
      <c r="C126" s="404" t="s">
        <v>25</v>
      </c>
      <c r="D126" s="404"/>
      <c r="E126" s="405" t="e">
        <f>+'A.2.2. Promedio diarios (T y P)'!#REF!</f>
        <v>#REF!</v>
      </c>
      <c r="F126" s="405"/>
      <c r="G126" s="404" t="s">
        <v>26</v>
      </c>
      <c r="H126" s="404"/>
      <c r="I126" s="405" t="e">
        <f>+'A.2.2. Promedio diarios (T y P)'!#REF!</f>
        <v>#REF!</v>
      </c>
      <c r="J126" s="420"/>
      <c r="K126" s="55"/>
    </row>
    <row r="127" spans="1:11" ht="6" hidden="1" customHeight="1" x14ac:dyDescent="0.2">
      <c r="A127" s="45"/>
      <c r="B127" s="56"/>
      <c r="C127" s="56"/>
      <c r="D127" s="56"/>
      <c r="E127" s="56"/>
      <c r="F127" s="56"/>
      <c r="G127" s="56"/>
      <c r="H127" s="56"/>
      <c r="I127" s="56"/>
      <c r="J127" s="56"/>
      <c r="K127" s="55"/>
    </row>
    <row r="128" spans="1:11" hidden="1" x14ac:dyDescent="0.2">
      <c r="A128" s="45"/>
      <c r="B128" s="402" t="s">
        <v>21</v>
      </c>
      <c r="C128" s="403"/>
      <c r="D128" s="57"/>
      <c r="E128" s="58" t="s">
        <v>62</v>
      </c>
      <c r="F128" s="59"/>
      <c r="G128" s="402" t="s">
        <v>22</v>
      </c>
      <c r="H128" s="403"/>
      <c r="I128" s="70"/>
      <c r="J128" s="58" t="s">
        <v>62</v>
      </c>
      <c r="K128" s="47"/>
    </row>
    <row r="129" spans="1:11" hidden="1" x14ac:dyDescent="0.2">
      <c r="A129" s="45"/>
      <c r="B129" s="47"/>
      <c r="C129" s="47"/>
      <c r="D129" s="47"/>
      <c r="E129" s="49"/>
      <c r="F129" s="47"/>
      <c r="G129" s="47"/>
      <c r="H129" s="47"/>
      <c r="I129" s="47"/>
      <c r="J129" s="47"/>
      <c r="K129" s="47"/>
    </row>
    <row r="130" spans="1:11" ht="24" hidden="1" customHeight="1" x14ac:dyDescent="0.2">
      <c r="A130" s="45"/>
      <c r="B130" s="423" t="s">
        <v>177</v>
      </c>
      <c r="C130" s="424"/>
      <c r="D130" s="424"/>
      <c r="E130" s="425"/>
      <c r="F130" s="426" t="s">
        <v>19</v>
      </c>
      <c r="G130" s="62" t="s">
        <v>1</v>
      </c>
      <c r="H130" s="63" t="s">
        <v>0</v>
      </c>
      <c r="I130" s="428" t="s">
        <v>34</v>
      </c>
      <c r="J130" s="429"/>
      <c r="K130" s="47"/>
    </row>
    <row r="131" spans="1:11" ht="26.25" hidden="1" customHeight="1" x14ac:dyDescent="0.2">
      <c r="A131" s="45"/>
      <c r="B131" s="62" t="s">
        <v>23</v>
      </c>
      <c r="C131" s="62" t="s">
        <v>63</v>
      </c>
      <c r="D131" s="62" t="s">
        <v>64</v>
      </c>
      <c r="E131" s="62" t="s">
        <v>20</v>
      </c>
      <c r="F131" s="427"/>
      <c r="G131" s="64" t="e">
        <f>+H131-2</f>
        <v>#REF!</v>
      </c>
      <c r="H131" s="65" t="e">
        <f>EVEN(F132)</f>
        <v>#REF!</v>
      </c>
      <c r="I131" s="430"/>
      <c r="J131" s="431"/>
      <c r="K131" s="47"/>
    </row>
    <row r="132" spans="1:11" hidden="1" x14ac:dyDescent="0.2">
      <c r="A132" s="45"/>
      <c r="B132" s="66" t="e">
        <f>AVERAGE(D128,I128)</f>
        <v>#DIV/0!</v>
      </c>
      <c r="C132" s="66" t="e">
        <f>25.4*B132/13.61</f>
        <v>#DIV/0!</v>
      </c>
      <c r="D132" s="66" t="e">
        <f>+'A.2.2. Promedio diarios (T y P)'!#REF!</f>
        <v>#REF!</v>
      </c>
      <c r="E132" s="67" t="e">
        <f>1-(C132/D132)</f>
        <v>#DIV/0!</v>
      </c>
      <c r="F132" s="66" t="e">
        <f>+'A.2.2. Promedio diarios (T y P)'!#REF!</f>
        <v>#REF!</v>
      </c>
      <c r="G132" s="71"/>
      <c r="H132" s="72"/>
      <c r="I132" s="432" t="e">
        <f>-(H132-G132)/(H131-G131)*(H131-F132)+H132</f>
        <v>#REF!</v>
      </c>
      <c r="J132" s="433"/>
      <c r="K132" s="47"/>
    </row>
    <row r="133" spans="1:11" hidden="1" x14ac:dyDescent="0.2">
      <c r="A133" s="45"/>
      <c r="B133" s="45"/>
      <c r="C133" s="47"/>
      <c r="D133" s="47"/>
      <c r="E133" s="49"/>
      <c r="F133" s="47"/>
      <c r="G133" s="47"/>
      <c r="H133" s="47"/>
      <c r="I133" s="47"/>
      <c r="J133" s="47"/>
      <c r="K133" s="47"/>
    </row>
    <row r="134" spans="1:11" ht="18" hidden="1" x14ac:dyDescent="0.2">
      <c r="A134" s="45"/>
      <c r="B134" s="54" t="s">
        <v>161</v>
      </c>
      <c r="C134" s="404" t="s">
        <v>25</v>
      </c>
      <c r="D134" s="404"/>
      <c r="E134" s="405" t="e">
        <f>+'A.2.2. Promedio diarios (T y P)'!#REF!</f>
        <v>#REF!</v>
      </c>
      <c r="F134" s="405"/>
      <c r="G134" s="404" t="s">
        <v>26</v>
      </c>
      <c r="H134" s="404"/>
      <c r="I134" s="405" t="e">
        <f>+'A.2.2. Promedio diarios (T y P)'!#REF!</f>
        <v>#REF!</v>
      </c>
      <c r="J134" s="420"/>
      <c r="K134" s="55"/>
    </row>
    <row r="135" spans="1:11" ht="6" hidden="1" customHeight="1" x14ac:dyDescent="0.2">
      <c r="A135" s="45"/>
      <c r="B135" s="56"/>
      <c r="C135" s="56"/>
      <c r="D135" s="56"/>
      <c r="E135" s="56"/>
      <c r="F135" s="56"/>
      <c r="G135" s="56"/>
      <c r="H135" s="56"/>
      <c r="I135" s="56"/>
      <c r="J135" s="56"/>
      <c r="K135" s="55"/>
    </row>
    <row r="136" spans="1:11" hidden="1" x14ac:dyDescent="0.2">
      <c r="A136" s="45"/>
      <c r="B136" s="402" t="s">
        <v>21</v>
      </c>
      <c r="C136" s="403"/>
      <c r="D136" s="57"/>
      <c r="E136" s="58" t="s">
        <v>62</v>
      </c>
      <c r="F136" s="59"/>
      <c r="G136" s="402" t="s">
        <v>22</v>
      </c>
      <c r="H136" s="403"/>
      <c r="I136" s="70"/>
      <c r="J136" s="58" t="s">
        <v>62</v>
      </c>
      <c r="K136" s="47"/>
    </row>
    <row r="137" spans="1:11" hidden="1" x14ac:dyDescent="0.2">
      <c r="A137" s="45"/>
      <c r="B137" s="47"/>
      <c r="C137" s="47"/>
      <c r="D137" s="47"/>
      <c r="E137" s="49"/>
      <c r="F137" s="47"/>
      <c r="G137" s="47"/>
      <c r="H137" s="47"/>
      <c r="I137" s="47"/>
      <c r="J137" s="47"/>
      <c r="K137" s="47"/>
    </row>
    <row r="138" spans="1:11" ht="24" hidden="1" customHeight="1" x14ac:dyDescent="0.2">
      <c r="A138" s="45"/>
      <c r="B138" s="423" t="s">
        <v>177</v>
      </c>
      <c r="C138" s="424"/>
      <c r="D138" s="424"/>
      <c r="E138" s="425"/>
      <c r="F138" s="426" t="s">
        <v>19</v>
      </c>
      <c r="G138" s="62" t="s">
        <v>1</v>
      </c>
      <c r="H138" s="63" t="s">
        <v>0</v>
      </c>
      <c r="I138" s="428" t="s">
        <v>34</v>
      </c>
      <c r="J138" s="429"/>
      <c r="K138" s="47"/>
    </row>
    <row r="139" spans="1:11" ht="26.25" hidden="1" customHeight="1" x14ac:dyDescent="0.2">
      <c r="A139" s="45"/>
      <c r="B139" s="62" t="s">
        <v>23</v>
      </c>
      <c r="C139" s="62" t="s">
        <v>63</v>
      </c>
      <c r="D139" s="62" t="s">
        <v>64</v>
      </c>
      <c r="E139" s="62" t="s">
        <v>20</v>
      </c>
      <c r="F139" s="427"/>
      <c r="G139" s="64" t="e">
        <f>+H139-2</f>
        <v>#REF!</v>
      </c>
      <c r="H139" s="65" t="e">
        <f>EVEN(F140)</f>
        <v>#REF!</v>
      </c>
      <c r="I139" s="430"/>
      <c r="J139" s="431"/>
      <c r="K139" s="47"/>
    </row>
    <row r="140" spans="1:11" hidden="1" x14ac:dyDescent="0.2">
      <c r="A140" s="45"/>
      <c r="B140" s="66" t="e">
        <f>AVERAGE(D136,I136)</f>
        <v>#DIV/0!</v>
      </c>
      <c r="C140" s="66" t="e">
        <f>25.4*B140/13.61</f>
        <v>#DIV/0!</v>
      </c>
      <c r="D140" s="66" t="e">
        <f>+'A.2.2. Promedio diarios (T y P)'!#REF!</f>
        <v>#REF!</v>
      </c>
      <c r="E140" s="67" t="e">
        <f>1-(C140/D140)</f>
        <v>#DIV/0!</v>
      </c>
      <c r="F140" s="66" t="e">
        <f>+'A.2.2. Promedio diarios (T y P)'!#REF!</f>
        <v>#REF!</v>
      </c>
      <c r="G140" s="71"/>
      <c r="H140" s="72"/>
      <c r="I140" s="432" t="e">
        <f>-(H140-G140)/(H139-G139)*(H139-F140)+H140</f>
        <v>#REF!</v>
      </c>
      <c r="J140" s="433"/>
      <c r="K140" s="47"/>
    </row>
    <row r="141" spans="1:11" hidden="1" x14ac:dyDescent="0.2">
      <c r="A141" s="45"/>
      <c r="B141" s="45"/>
      <c r="C141" s="47"/>
      <c r="D141" s="47"/>
      <c r="E141" s="49"/>
      <c r="F141" s="47"/>
      <c r="G141" s="47"/>
      <c r="H141" s="47"/>
      <c r="I141" s="47"/>
      <c r="J141" s="47"/>
      <c r="K141" s="47"/>
    </row>
    <row r="142" spans="1:11" x14ac:dyDescent="0.2">
      <c r="A142" s="45"/>
      <c r="B142" s="398" t="s">
        <v>13</v>
      </c>
      <c r="C142" s="398"/>
      <c r="D142" s="398"/>
      <c r="E142" s="398"/>
      <c r="F142" s="398"/>
      <c r="G142" s="398"/>
      <c r="H142" s="398"/>
      <c r="I142" s="398"/>
      <c r="J142" s="398"/>
      <c r="K142" s="47"/>
    </row>
    <row r="143" spans="1:11" ht="35.25" customHeight="1" x14ac:dyDescent="0.2">
      <c r="A143" s="45"/>
      <c r="B143" s="399" t="s">
        <v>173</v>
      </c>
      <c r="C143" s="399"/>
      <c r="D143" s="399"/>
      <c r="E143" s="399"/>
      <c r="F143" s="399"/>
      <c r="G143" s="399"/>
      <c r="H143" s="399"/>
      <c r="I143" s="399"/>
      <c r="J143" s="399"/>
      <c r="K143" s="47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5" customFormat="1" x14ac:dyDescent="0.2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4" s="5" customFormat="1" ht="12.75" customHeight="1" x14ac:dyDescent="0.2">
      <c r="A2" s="73"/>
      <c r="B2" s="444"/>
      <c r="C2" s="445"/>
      <c r="D2" s="446"/>
      <c r="E2" s="453" t="s">
        <v>220</v>
      </c>
      <c r="F2" s="454"/>
      <c r="G2" s="454"/>
      <c r="H2" s="454"/>
      <c r="I2" s="454"/>
      <c r="J2" s="454"/>
      <c r="K2" s="454"/>
      <c r="L2" s="454"/>
      <c r="M2" s="455"/>
      <c r="N2" s="85"/>
    </row>
    <row r="3" spans="1:14" s="5" customFormat="1" ht="12.75" customHeight="1" x14ac:dyDescent="0.2">
      <c r="A3" s="73"/>
      <c r="B3" s="447"/>
      <c r="C3" s="448"/>
      <c r="D3" s="449"/>
      <c r="E3" s="456"/>
      <c r="F3" s="457"/>
      <c r="G3" s="457"/>
      <c r="H3" s="457"/>
      <c r="I3" s="457"/>
      <c r="J3" s="457"/>
      <c r="K3" s="457"/>
      <c r="L3" s="457"/>
      <c r="M3" s="458"/>
      <c r="N3" s="85"/>
    </row>
    <row r="4" spans="1:14" s="5" customFormat="1" ht="12.75" customHeight="1" x14ac:dyDescent="0.2">
      <c r="A4" s="73"/>
      <c r="B4" s="447"/>
      <c r="C4" s="448"/>
      <c r="D4" s="449"/>
      <c r="E4" s="456"/>
      <c r="F4" s="457"/>
      <c r="G4" s="457"/>
      <c r="H4" s="457"/>
      <c r="I4" s="457"/>
      <c r="J4" s="457"/>
      <c r="K4" s="457"/>
      <c r="L4" s="457"/>
      <c r="M4" s="458"/>
      <c r="N4" s="85"/>
    </row>
    <row r="5" spans="1:14" s="5" customFormat="1" ht="13.5" customHeight="1" x14ac:dyDescent="0.2">
      <c r="A5" s="73"/>
      <c r="B5" s="450"/>
      <c r="C5" s="451"/>
      <c r="D5" s="452"/>
      <c r="E5" s="459"/>
      <c r="F5" s="460"/>
      <c r="G5" s="460"/>
      <c r="H5" s="460"/>
      <c r="I5" s="460"/>
      <c r="J5" s="460"/>
      <c r="K5" s="460"/>
      <c r="L5" s="460"/>
      <c r="M5" s="461"/>
      <c r="N5" s="85"/>
    </row>
    <row r="6" spans="1:14" s="5" customForma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4" s="3" customFormat="1" ht="30.6" customHeight="1" x14ac:dyDescent="0.2">
      <c r="A7" s="104"/>
      <c r="B7" s="393" t="s">
        <v>188</v>
      </c>
      <c r="C7" s="393"/>
      <c r="D7" s="393"/>
      <c r="E7" s="385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5"/>
      <c r="G7" s="385"/>
      <c r="H7" s="385"/>
      <c r="I7" s="385"/>
      <c r="J7" s="385"/>
      <c r="K7" s="385"/>
      <c r="L7" s="385"/>
      <c r="M7" s="385"/>
      <c r="N7" s="59"/>
    </row>
    <row r="8" spans="1:14" s="3" customFormat="1" ht="9.6" customHeight="1" x14ac:dyDescent="0.2">
      <c r="A8" s="59"/>
      <c r="B8" s="139"/>
      <c r="C8" s="139"/>
      <c r="D8" s="139"/>
      <c r="E8" s="140"/>
      <c r="F8" s="140"/>
      <c r="G8" s="140"/>
      <c r="H8" s="140"/>
      <c r="I8" s="140"/>
      <c r="J8" s="140"/>
      <c r="K8" s="140"/>
      <c r="L8" s="140"/>
      <c r="M8" s="140"/>
      <c r="N8" s="59"/>
    </row>
    <row r="9" spans="1:14" s="3" customFormat="1" ht="15.6" customHeight="1" x14ac:dyDescent="0.2">
      <c r="A9" s="104"/>
      <c r="B9" s="393" t="s">
        <v>236</v>
      </c>
      <c r="C9" s="393"/>
      <c r="D9" s="393"/>
      <c r="E9" s="384" t="str">
        <f>'A.2.1. Promedio meteorologia'!E8</f>
        <v>CA-VMP-6</v>
      </c>
      <c r="F9" s="384"/>
      <c r="G9" s="138"/>
      <c r="H9" s="393" t="s">
        <v>189</v>
      </c>
      <c r="I9" s="393"/>
      <c r="J9" s="462" t="str">
        <f>'A.2.1. Promedio meteorologia'!G8</f>
        <v>0001-7-2020-411</v>
      </c>
      <c r="K9" s="462"/>
      <c r="L9" s="462"/>
      <c r="M9" s="462"/>
      <c r="N9" s="59"/>
    </row>
    <row r="10" spans="1:14" ht="13.15" customHeight="1" thickBot="1" x14ac:dyDescent="0.25">
      <c r="A10" s="75"/>
      <c r="B10" s="75"/>
      <c r="C10" s="75"/>
      <c r="D10" s="75"/>
      <c r="E10" s="75"/>
      <c r="F10" s="75"/>
      <c r="G10" s="76"/>
      <c r="H10" s="76"/>
      <c r="I10" s="75"/>
      <c r="J10" s="75"/>
      <c r="K10" s="75"/>
      <c r="L10" s="75"/>
      <c r="M10" s="75"/>
      <c r="N10" s="47"/>
    </row>
    <row r="11" spans="1:14" ht="55.5" customHeight="1" thickBot="1" x14ac:dyDescent="0.25">
      <c r="A11" s="47"/>
      <c r="B11" s="173" t="s">
        <v>24</v>
      </c>
      <c r="C11" s="174" t="s">
        <v>2</v>
      </c>
      <c r="D11" s="174" t="s">
        <v>31</v>
      </c>
      <c r="E11" s="174" t="s">
        <v>27</v>
      </c>
      <c r="F11" s="174" t="s">
        <v>28</v>
      </c>
      <c r="G11" s="466" t="s">
        <v>178</v>
      </c>
      <c r="H11" s="467"/>
      <c r="I11" s="466" t="s">
        <v>238</v>
      </c>
      <c r="J11" s="467"/>
      <c r="K11" s="174" t="s">
        <v>186</v>
      </c>
      <c r="L11" s="174" t="s">
        <v>183</v>
      </c>
      <c r="M11" s="175" t="s">
        <v>30</v>
      </c>
      <c r="N11" s="47"/>
    </row>
    <row r="12" spans="1:14" x14ac:dyDescent="0.2">
      <c r="A12" s="47"/>
      <c r="B12" s="77">
        <v>1</v>
      </c>
      <c r="C12" s="463" t="s">
        <v>162</v>
      </c>
      <c r="D12" s="78">
        <v>431014</v>
      </c>
      <c r="E12" s="79">
        <f>+'A.2.2. Promedio diarios (T y P)'!D13</f>
        <v>0</v>
      </c>
      <c r="F12" s="79">
        <f>+'A.2.2. Promedio diarios (T y P)'!G13</f>
        <v>0</v>
      </c>
      <c r="G12" s="468">
        <f>+'A.2.2. Promedio diarios (T y P)'!M13</f>
        <v>0</v>
      </c>
      <c r="H12" s="469"/>
      <c r="I12" s="480" t="e">
        <f>+'A.2.3. Flujo promedio'!I28</f>
        <v>#DIV/0!</v>
      </c>
      <c r="J12" s="481"/>
      <c r="K12" s="80" t="e">
        <f t="shared" ref="K12:K26" si="0">+I12*G12</f>
        <v>#DIV/0!</v>
      </c>
      <c r="L12" s="249">
        <v>97400</v>
      </c>
      <c r="M12" s="203" t="e">
        <f>IF(L12="","",L12/K12)</f>
        <v>#DIV/0!</v>
      </c>
      <c r="N12" s="47"/>
    </row>
    <row r="13" spans="1:14" x14ac:dyDescent="0.2">
      <c r="A13" s="47"/>
      <c r="B13" s="81">
        <v>2</v>
      </c>
      <c r="C13" s="464"/>
      <c r="D13" s="68">
        <v>431015</v>
      </c>
      <c r="E13" s="82">
        <f>+'A.2.2. Promedio diarios (T y P)'!D20</f>
        <v>0</v>
      </c>
      <c r="F13" s="82">
        <f>+'A.2.2. Promedio diarios (T y P)'!G20</f>
        <v>0</v>
      </c>
      <c r="G13" s="470">
        <f>+'A.2.2. Promedio diarios (T y P)'!M20</f>
        <v>0</v>
      </c>
      <c r="H13" s="471"/>
      <c r="I13" s="478" t="e">
        <f>'A.2.3. Flujo promedio'!I36:J36</f>
        <v>#DIV/0!</v>
      </c>
      <c r="J13" s="479"/>
      <c r="K13" s="83" t="e">
        <f t="shared" si="0"/>
        <v>#DIV/0!</v>
      </c>
      <c r="L13" s="248">
        <v>76000</v>
      </c>
      <c r="M13" s="204" t="e">
        <f t="shared" ref="M13:M26" si="1">IF(L13="","",L13/K13)</f>
        <v>#DIV/0!</v>
      </c>
      <c r="N13" s="47"/>
    </row>
    <row r="14" spans="1:14" x14ac:dyDescent="0.2">
      <c r="A14" s="47"/>
      <c r="B14" s="81">
        <v>3</v>
      </c>
      <c r="C14" s="464"/>
      <c r="D14" s="68">
        <v>431016</v>
      </c>
      <c r="E14" s="82">
        <f>+'A.2.2. Promedio diarios (T y P)'!D27</f>
        <v>0</v>
      </c>
      <c r="F14" s="82">
        <f>+'A.2.2. Promedio diarios (T y P)'!G27</f>
        <v>0</v>
      </c>
      <c r="G14" s="470">
        <f>+'A.2.2. Promedio diarios (T y P)'!M27</f>
        <v>0</v>
      </c>
      <c r="H14" s="471"/>
      <c r="I14" s="478" t="e">
        <f>'A.2.3. Flujo promedio'!I44:J44</f>
        <v>#DIV/0!</v>
      </c>
      <c r="J14" s="479"/>
      <c r="K14" s="83" t="e">
        <f t="shared" si="0"/>
        <v>#DIV/0!</v>
      </c>
      <c r="L14" s="248">
        <v>92300</v>
      </c>
      <c r="M14" s="204" t="e">
        <f t="shared" si="1"/>
        <v>#DIV/0!</v>
      </c>
      <c r="N14" s="47"/>
    </row>
    <row r="15" spans="1:14" x14ac:dyDescent="0.2">
      <c r="A15" s="47"/>
      <c r="B15" s="81">
        <v>4</v>
      </c>
      <c r="C15" s="464"/>
      <c r="D15" s="68">
        <v>431017</v>
      </c>
      <c r="E15" s="82">
        <f>+'A.2.2. Promedio diarios (T y P)'!D34</f>
        <v>0</v>
      </c>
      <c r="F15" s="82">
        <f>+'A.2.2. Promedio diarios (T y P)'!G34</f>
        <v>0</v>
      </c>
      <c r="G15" s="470">
        <f>+'A.2.2. Promedio diarios (T y P)'!M34</f>
        <v>0</v>
      </c>
      <c r="H15" s="471"/>
      <c r="I15" s="478" t="e">
        <f>'A.2.3. Flujo promedio'!I52:J52</f>
        <v>#DIV/0!</v>
      </c>
      <c r="J15" s="479"/>
      <c r="K15" s="83" t="e">
        <f t="shared" si="0"/>
        <v>#DIV/0!</v>
      </c>
      <c r="L15" s="248">
        <v>118200</v>
      </c>
      <c r="M15" s="204" t="e">
        <f t="shared" si="1"/>
        <v>#DIV/0!</v>
      </c>
      <c r="N15" s="47"/>
    </row>
    <row r="16" spans="1:14" ht="13.5" thickBot="1" x14ac:dyDescent="0.25">
      <c r="A16" s="47"/>
      <c r="B16" s="143">
        <v>5</v>
      </c>
      <c r="C16" s="464"/>
      <c r="D16" s="68">
        <v>431018</v>
      </c>
      <c r="E16" s="145">
        <f>+'A.2.2. Promedio diarios (T y P)'!D41</f>
        <v>0</v>
      </c>
      <c r="F16" s="145">
        <f>+'A.2.2. Promedio diarios (T y P)'!G41</f>
        <v>0</v>
      </c>
      <c r="G16" s="472">
        <f>+'A.2.2. Promedio diarios (T y P)'!M41</f>
        <v>0</v>
      </c>
      <c r="H16" s="473"/>
      <c r="I16" s="478" t="e">
        <f>'A.2.3. Flujo promedio'!I60:J60</f>
        <v>#DIV/0!</v>
      </c>
      <c r="J16" s="479"/>
      <c r="K16" s="146" t="e">
        <f t="shared" si="0"/>
        <v>#DIV/0!</v>
      </c>
      <c r="L16" s="250">
        <v>122400</v>
      </c>
      <c r="M16" s="204" t="e">
        <f t="shared" si="1"/>
        <v>#DIV/0!</v>
      </c>
      <c r="N16" s="47"/>
    </row>
    <row r="17" spans="1:14" hidden="1" x14ac:dyDescent="0.2">
      <c r="A17" s="47"/>
      <c r="B17" s="181">
        <v>6</v>
      </c>
      <c r="C17" s="464"/>
      <c r="D17" s="68"/>
      <c r="E17" s="179" t="e">
        <f>+'A.2.2. Promedio diarios (T y P)'!#REF!</f>
        <v>#REF!</v>
      </c>
      <c r="F17" s="179" t="e">
        <f>+'A.2.2. Promedio diarios (T y P)'!#REF!</f>
        <v>#REF!</v>
      </c>
      <c r="G17" s="484" t="e">
        <f>+'A.2.2. Promedio diarios (T y P)'!#REF!</f>
        <v>#REF!</v>
      </c>
      <c r="H17" s="485"/>
      <c r="I17" s="478" t="e">
        <f>+#REF!</f>
        <v>#REF!</v>
      </c>
      <c r="J17" s="479"/>
      <c r="K17" s="178" t="e">
        <f t="shared" si="0"/>
        <v>#REF!</v>
      </c>
      <c r="L17" s="177"/>
      <c r="M17" s="90" t="str">
        <f t="shared" si="1"/>
        <v/>
      </c>
      <c r="N17" s="47"/>
    </row>
    <row r="18" spans="1:14" hidden="1" x14ac:dyDescent="0.2">
      <c r="A18" s="47"/>
      <c r="B18" s="81">
        <v>7</v>
      </c>
      <c r="C18" s="464"/>
      <c r="D18" s="68"/>
      <c r="E18" s="82" t="e">
        <f>+'A.2.2. Promedio diarios (T y P)'!#REF!</f>
        <v>#REF!</v>
      </c>
      <c r="F18" s="82" t="e">
        <f>+'A.2.2. Promedio diarios (T y P)'!#REF!</f>
        <v>#REF!</v>
      </c>
      <c r="G18" s="470" t="e">
        <f>+'A.2.2. Promedio diarios (T y P)'!#REF!</f>
        <v>#REF!</v>
      </c>
      <c r="H18" s="471"/>
      <c r="I18" s="478" t="e">
        <f>+#REF!</f>
        <v>#REF!</v>
      </c>
      <c r="J18" s="479"/>
      <c r="K18" s="83" t="e">
        <f t="shared" si="0"/>
        <v>#REF!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464"/>
      <c r="D19" s="68"/>
      <c r="E19" s="82" t="e">
        <f>+'A.2.2. Promedio diarios (T y P)'!#REF!</f>
        <v>#REF!</v>
      </c>
      <c r="F19" s="82" t="e">
        <f>+'A.2.2. Promedio diarios (T y P)'!#REF!</f>
        <v>#REF!</v>
      </c>
      <c r="G19" s="470" t="e">
        <f>+'A.2.2. Promedio diarios (T y P)'!#REF!</f>
        <v>#REF!</v>
      </c>
      <c r="H19" s="471"/>
      <c r="I19" s="478" t="e">
        <f>+#REF!</f>
        <v>#REF!</v>
      </c>
      <c r="J19" s="479"/>
      <c r="K19" s="83" t="e">
        <f t="shared" si="0"/>
        <v>#REF!</v>
      </c>
      <c r="L19" s="84"/>
      <c r="M19" s="90" t="str">
        <f t="shared" si="1"/>
        <v/>
      </c>
      <c r="N19" s="47"/>
    </row>
    <row r="20" spans="1:14" ht="13.15" hidden="1" customHeight="1" x14ac:dyDescent="0.2">
      <c r="A20" s="47"/>
      <c r="B20" s="81">
        <v>9</v>
      </c>
      <c r="C20" s="464"/>
      <c r="D20" s="68"/>
      <c r="E20" s="82" t="e">
        <f>+'A.2.2. Promedio diarios (T y P)'!#REF!</f>
        <v>#REF!</v>
      </c>
      <c r="F20" s="82" t="e">
        <f>+'A.2.2. Promedio diarios (T y P)'!#REF!</f>
        <v>#REF!</v>
      </c>
      <c r="G20" s="482" t="e">
        <f>+'A.2.2. Promedio diarios (T y P)'!#REF!</f>
        <v>#REF!</v>
      </c>
      <c r="H20" s="483"/>
      <c r="I20" s="478" t="e">
        <f>+#REF!</f>
        <v>#REF!</v>
      </c>
      <c r="J20" s="479"/>
      <c r="K20" s="83" t="e">
        <f t="shared" si="0"/>
        <v>#REF!</v>
      </c>
      <c r="L20" s="84"/>
      <c r="M20" s="90" t="str">
        <f t="shared" si="1"/>
        <v/>
      </c>
      <c r="N20" s="47"/>
    </row>
    <row r="21" spans="1:14" hidden="1" x14ac:dyDescent="0.2">
      <c r="A21" s="47"/>
      <c r="B21" s="81">
        <v>10</v>
      </c>
      <c r="C21" s="464"/>
      <c r="D21" s="68"/>
      <c r="E21" s="82" t="e">
        <f>+'A.2.2. Promedio diarios (T y P)'!#REF!</f>
        <v>#REF!</v>
      </c>
      <c r="F21" s="82">
        <f>+'A.2.2. Promedio diarios (T y P)'!G9</f>
        <v>0</v>
      </c>
      <c r="G21" s="482" t="e">
        <f>+'A.2.2. Promedio diarios (T y P)'!#REF!</f>
        <v>#REF!</v>
      </c>
      <c r="H21" s="483"/>
      <c r="I21" s="478" t="e">
        <f>+#REF!</f>
        <v>#REF!</v>
      </c>
      <c r="J21" s="479"/>
      <c r="K21" s="83" t="e">
        <f t="shared" si="0"/>
        <v>#REF!</v>
      </c>
      <c r="L21" s="84"/>
      <c r="M21" s="90" t="str">
        <f t="shared" si="1"/>
        <v/>
      </c>
      <c r="N21" s="47"/>
    </row>
    <row r="22" spans="1:14" hidden="1" x14ac:dyDescent="0.2">
      <c r="A22" s="47"/>
      <c r="B22" s="81">
        <v>11</v>
      </c>
      <c r="C22" s="464"/>
      <c r="D22" s="68"/>
      <c r="E22" s="82" t="e">
        <f>+'A.2.2. Promedio diarios (T y P)'!#REF!</f>
        <v>#REF!</v>
      </c>
      <c r="F22" s="82" t="e">
        <f>+'A.2.2. Promedio diarios (T y P)'!#REF!</f>
        <v>#REF!</v>
      </c>
      <c r="G22" s="482" t="e">
        <f>+'A.2.2. Promedio diarios (T y P)'!#REF!</f>
        <v>#REF!</v>
      </c>
      <c r="H22" s="483"/>
      <c r="I22" s="478" t="e">
        <f>+#REF!</f>
        <v>#REF!</v>
      </c>
      <c r="J22" s="479"/>
      <c r="K22" s="83" t="e">
        <f t="shared" si="0"/>
        <v>#REF!</v>
      </c>
      <c r="L22" s="84"/>
      <c r="M22" s="90" t="str">
        <f t="shared" si="1"/>
        <v/>
      </c>
      <c r="N22" s="47"/>
    </row>
    <row r="23" spans="1:14" hidden="1" x14ac:dyDescent="0.2">
      <c r="A23" s="47"/>
      <c r="B23" s="81">
        <v>12</v>
      </c>
      <c r="C23" s="464"/>
      <c r="D23" s="68"/>
      <c r="E23" s="82" t="e">
        <f>+'A.2.2. Promedio diarios (T y P)'!#REF!</f>
        <v>#REF!</v>
      </c>
      <c r="F23" s="82" t="e">
        <f>+'A.2.2. Promedio diarios (T y P)'!#REF!</f>
        <v>#REF!</v>
      </c>
      <c r="G23" s="482" t="e">
        <f>+'A.2.2. Promedio diarios (T y P)'!#REF!</f>
        <v>#REF!</v>
      </c>
      <c r="H23" s="483"/>
      <c r="I23" s="478" t="e">
        <f>+#REF!</f>
        <v>#REF!</v>
      </c>
      <c r="J23" s="479"/>
      <c r="K23" s="83" t="e">
        <f t="shared" si="0"/>
        <v>#REF!</v>
      </c>
      <c r="L23" s="84"/>
      <c r="M23" s="90" t="str">
        <f t="shared" si="1"/>
        <v/>
      </c>
      <c r="N23" s="47"/>
    </row>
    <row r="24" spans="1:14" hidden="1" x14ac:dyDescent="0.2">
      <c r="A24" s="47"/>
      <c r="B24" s="81">
        <v>13</v>
      </c>
      <c r="C24" s="464"/>
      <c r="D24" s="68"/>
      <c r="E24" s="82" t="e">
        <f>+'A.2.2. Promedio diarios (T y P)'!#REF!</f>
        <v>#REF!</v>
      </c>
      <c r="F24" s="82" t="e">
        <f>+'A.2.2. Promedio diarios (T y P)'!#REF!</f>
        <v>#REF!</v>
      </c>
      <c r="G24" s="482" t="e">
        <f>+'A.2.2. Promedio diarios (T y P)'!#REF!</f>
        <v>#REF!</v>
      </c>
      <c r="H24" s="483"/>
      <c r="I24" s="478" t="e">
        <f>+#REF!</f>
        <v>#REF!</v>
      </c>
      <c r="J24" s="479"/>
      <c r="K24" s="83" t="e">
        <f t="shared" si="0"/>
        <v>#REF!</v>
      </c>
      <c r="L24" s="84"/>
      <c r="M24" s="90" t="str">
        <f t="shared" si="1"/>
        <v/>
      </c>
      <c r="N24" s="47"/>
    </row>
    <row r="25" spans="1:14" hidden="1" x14ac:dyDescent="0.2">
      <c r="A25" s="47"/>
      <c r="B25" s="81">
        <v>14</v>
      </c>
      <c r="C25" s="464"/>
      <c r="D25" s="68"/>
      <c r="E25" s="82" t="e">
        <f>+'A.2.2. Promedio diarios (T y P)'!#REF!</f>
        <v>#REF!</v>
      </c>
      <c r="F25" s="82" t="e">
        <f>+'A.2.2. Promedio diarios (T y P)'!#REF!</f>
        <v>#REF!</v>
      </c>
      <c r="G25" s="482" t="e">
        <f>+'A.2.2. Promedio diarios (T y P)'!#REF!</f>
        <v>#REF!</v>
      </c>
      <c r="H25" s="483"/>
      <c r="I25" s="478" t="e">
        <f>+#REF!</f>
        <v>#REF!</v>
      </c>
      <c r="J25" s="479"/>
      <c r="K25" s="83" t="e">
        <f t="shared" si="0"/>
        <v>#REF!</v>
      </c>
      <c r="L25" s="84"/>
      <c r="M25" s="90" t="str">
        <f t="shared" si="1"/>
        <v/>
      </c>
      <c r="N25" s="47"/>
    </row>
    <row r="26" spans="1:14" ht="13.5" hidden="1" thickBot="1" x14ac:dyDescent="0.25">
      <c r="A26" s="47"/>
      <c r="B26" s="143">
        <v>15</v>
      </c>
      <c r="C26" s="465"/>
      <c r="D26" s="144"/>
      <c r="E26" s="145" t="e">
        <f>+'A.2.2. Promedio diarios (T y P)'!#REF!</f>
        <v>#REF!</v>
      </c>
      <c r="F26" s="145" t="e">
        <f>+'A.2.2. Promedio diarios (T y P)'!#REF!</f>
        <v>#REF!</v>
      </c>
      <c r="G26" s="474" t="e">
        <f>+'A.2.2. Promedio diarios (T y P)'!#REF!</f>
        <v>#REF!</v>
      </c>
      <c r="H26" s="475"/>
      <c r="I26" s="476" t="e">
        <f>+#REF!</f>
        <v>#REF!</v>
      </c>
      <c r="J26" s="477"/>
      <c r="K26" s="146" t="e">
        <f t="shared" si="0"/>
        <v>#REF!</v>
      </c>
      <c r="L26" s="147"/>
      <c r="M26" s="148" t="str">
        <f t="shared" si="1"/>
        <v/>
      </c>
      <c r="N26" s="47"/>
    </row>
    <row r="27" spans="1:14" ht="13.5" thickBot="1" x14ac:dyDescent="0.25">
      <c r="A27" s="75"/>
      <c r="B27" s="75"/>
      <c r="C27" s="176"/>
      <c r="D27" s="180"/>
      <c r="E27" s="75"/>
      <c r="F27" s="75"/>
      <c r="G27" s="75"/>
      <c r="H27" s="176"/>
      <c r="I27" s="176"/>
      <c r="J27" s="176"/>
      <c r="K27" s="75"/>
      <c r="L27" s="75"/>
      <c r="M27" s="176"/>
      <c r="N27" s="47"/>
    </row>
    <row r="28" spans="1:14" x14ac:dyDescent="0.2">
      <c r="A28" s="45"/>
      <c r="B28" s="162" t="s">
        <v>13</v>
      </c>
      <c r="C28" s="163"/>
      <c r="D28" s="163"/>
      <c r="E28" s="163"/>
      <c r="F28" s="163"/>
      <c r="G28" s="163"/>
      <c r="H28" s="163"/>
      <c r="I28" s="163"/>
      <c r="J28" s="163"/>
      <c r="K28" s="163"/>
      <c r="L28" s="163"/>
      <c r="M28" s="164"/>
      <c r="N28" s="47"/>
    </row>
    <row r="29" spans="1:14" ht="67.5" customHeight="1" thickBot="1" x14ac:dyDescent="0.25">
      <c r="A29" s="45"/>
      <c r="B29" s="441" t="s">
        <v>234</v>
      </c>
      <c r="C29" s="442"/>
      <c r="D29" s="442"/>
      <c r="E29" s="442"/>
      <c r="F29" s="442"/>
      <c r="G29" s="442"/>
      <c r="H29" s="442"/>
      <c r="I29" s="442"/>
      <c r="J29" s="442"/>
      <c r="K29" s="442"/>
      <c r="L29" s="442"/>
      <c r="M29" s="443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89"/>
      <c r="C2" s="490"/>
      <c r="D2" s="490"/>
      <c r="E2" s="494" t="s">
        <v>223</v>
      </c>
      <c r="F2" s="495"/>
      <c r="G2" s="495"/>
      <c r="H2" s="495"/>
      <c r="I2" s="495"/>
      <c r="J2" s="495"/>
      <c r="K2" s="495"/>
      <c r="L2" s="495"/>
      <c r="M2" s="496"/>
      <c r="N2" s="85"/>
    </row>
    <row r="3" spans="1:16" s="5" customFormat="1" ht="12.75" customHeight="1" x14ac:dyDescent="0.2">
      <c r="A3" s="73"/>
      <c r="B3" s="491"/>
      <c r="C3" s="448"/>
      <c r="D3" s="448"/>
      <c r="E3" s="497"/>
      <c r="F3" s="457"/>
      <c r="G3" s="457"/>
      <c r="H3" s="457"/>
      <c r="I3" s="457"/>
      <c r="J3" s="457"/>
      <c r="K3" s="457"/>
      <c r="L3" s="457"/>
      <c r="M3" s="498"/>
      <c r="N3" s="85"/>
    </row>
    <row r="4" spans="1:16" s="5" customFormat="1" ht="12.75" customHeight="1" x14ac:dyDescent="0.2">
      <c r="A4" s="73"/>
      <c r="B4" s="491"/>
      <c r="C4" s="448"/>
      <c r="D4" s="448"/>
      <c r="E4" s="497"/>
      <c r="F4" s="457"/>
      <c r="G4" s="457"/>
      <c r="H4" s="457"/>
      <c r="I4" s="457"/>
      <c r="J4" s="457"/>
      <c r="K4" s="457"/>
      <c r="L4" s="457"/>
      <c r="M4" s="498"/>
      <c r="N4" s="85"/>
    </row>
    <row r="5" spans="1:16" s="5" customFormat="1" ht="13.5" customHeight="1" thickBot="1" x14ac:dyDescent="0.25">
      <c r="A5" s="73"/>
      <c r="B5" s="492"/>
      <c r="C5" s="493"/>
      <c r="D5" s="493"/>
      <c r="E5" s="499"/>
      <c r="F5" s="500"/>
      <c r="G5" s="500"/>
      <c r="H5" s="500"/>
      <c r="I5" s="500"/>
      <c r="J5" s="500"/>
      <c r="K5" s="500"/>
      <c r="L5" s="500"/>
      <c r="M5" s="501"/>
      <c r="N5" s="85"/>
    </row>
    <row r="6" spans="1:16" s="5" customFormat="1" ht="9.6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4"/>
      <c r="G7" s="514"/>
      <c r="H7" s="514"/>
      <c r="I7" s="514"/>
      <c r="J7" s="514"/>
      <c r="K7" s="514"/>
      <c r="L7" s="514"/>
      <c r="M7" s="51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93" t="s">
        <v>236</v>
      </c>
      <c r="C9" s="393"/>
      <c r="D9" s="393"/>
      <c r="E9" s="384" t="str">
        <f>+'A.2.4. Cálculo PM10 y VM'!E9:F9</f>
        <v>CA-VMP-6</v>
      </c>
      <c r="F9" s="384"/>
      <c r="G9" s="138"/>
      <c r="H9" s="393" t="s">
        <v>189</v>
      </c>
      <c r="I9" s="393"/>
      <c r="J9" s="384" t="str">
        <f>+'A.2.3. Flujo promedio'!H9</f>
        <v>0001-7-2020-411</v>
      </c>
      <c r="K9" s="384"/>
      <c r="L9" s="384"/>
      <c r="M9" s="384"/>
      <c r="N9" s="59"/>
    </row>
    <row r="10" spans="1:16" ht="13.9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87" t="s">
        <v>31</v>
      </c>
      <c r="E11" s="87" t="s">
        <v>27</v>
      </c>
      <c r="F11" s="87" t="s">
        <v>28</v>
      </c>
      <c r="G11" s="502" t="s">
        <v>178</v>
      </c>
      <c r="H11" s="503"/>
      <c r="I11" s="87" t="s">
        <v>185</v>
      </c>
      <c r="J11" s="502" t="s">
        <v>184</v>
      </c>
      <c r="K11" s="503"/>
      <c r="L11" s="87" t="s">
        <v>183</v>
      </c>
      <c r="M11" s="88" t="s">
        <v>30</v>
      </c>
      <c r="N11" s="47"/>
    </row>
    <row r="12" spans="1:16" x14ac:dyDescent="0.2">
      <c r="A12" s="47"/>
      <c r="B12" s="81">
        <v>1</v>
      </c>
      <c r="C12" s="508" t="s">
        <v>149</v>
      </c>
      <c r="D12" s="68" t="s">
        <v>131</v>
      </c>
      <c r="E12" s="82" t="s">
        <v>131</v>
      </c>
      <c r="F12" s="82" t="s">
        <v>131</v>
      </c>
      <c r="G12" s="470" t="s">
        <v>131</v>
      </c>
      <c r="H12" s="471"/>
      <c r="I12" s="89" t="s">
        <v>131</v>
      </c>
      <c r="J12" s="504" t="s">
        <v>131</v>
      </c>
      <c r="K12" s="505"/>
      <c r="L12" s="84" t="s">
        <v>131</v>
      </c>
      <c r="M12" s="90" t="s">
        <v>131</v>
      </c>
      <c r="N12" s="47"/>
      <c r="P12" s="186"/>
    </row>
    <row r="13" spans="1:16" x14ac:dyDescent="0.2">
      <c r="A13" s="47"/>
      <c r="B13" s="81">
        <v>2</v>
      </c>
      <c r="C13" s="509"/>
      <c r="D13" s="68" t="s">
        <v>131</v>
      </c>
      <c r="E13" s="82" t="s">
        <v>131</v>
      </c>
      <c r="F13" s="82" t="s">
        <v>131</v>
      </c>
      <c r="G13" s="470" t="s">
        <v>131</v>
      </c>
      <c r="H13" s="471"/>
      <c r="I13" s="89" t="s">
        <v>131</v>
      </c>
      <c r="J13" s="504" t="s">
        <v>131</v>
      </c>
      <c r="K13" s="505"/>
      <c r="L13" s="84" t="s">
        <v>131</v>
      </c>
      <c r="M13" s="90" t="s">
        <v>131</v>
      </c>
      <c r="N13" s="47"/>
      <c r="P13" s="186"/>
    </row>
    <row r="14" spans="1:16" x14ac:dyDescent="0.2">
      <c r="A14" s="47"/>
      <c r="B14" s="81">
        <v>3</v>
      </c>
      <c r="C14" s="509"/>
      <c r="D14" s="68" t="s">
        <v>131</v>
      </c>
      <c r="E14" s="82" t="s">
        <v>131</v>
      </c>
      <c r="F14" s="82" t="s">
        <v>131</v>
      </c>
      <c r="G14" s="470" t="s">
        <v>131</v>
      </c>
      <c r="H14" s="471"/>
      <c r="I14" s="89" t="s">
        <v>131</v>
      </c>
      <c r="J14" s="504" t="s">
        <v>131</v>
      </c>
      <c r="K14" s="505"/>
      <c r="L14" s="84" t="s">
        <v>131</v>
      </c>
      <c r="M14" s="90" t="s">
        <v>131</v>
      </c>
      <c r="N14" s="47"/>
      <c r="P14" s="186"/>
    </row>
    <row r="15" spans="1:16" x14ac:dyDescent="0.2">
      <c r="A15" s="47"/>
      <c r="B15" s="81">
        <v>4</v>
      </c>
      <c r="C15" s="509"/>
      <c r="D15" s="68" t="s">
        <v>131</v>
      </c>
      <c r="E15" s="82" t="s">
        <v>131</v>
      </c>
      <c r="F15" s="82" t="s">
        <v>131</v>
      </c>
      <c r="G15" s="470" t="s">
        <v>131</v>
      </c>
      <c r="H15" s="471"/>
      <c r="I15" s="89" t="s">
        <v>131</v>
      </c>
      <c r="J15" s="504" t="s">
        <v>131</v>
      </c>
      <c r="K15" s="505"/>
      <c r="L15" s="84" t="s">
        <v>131</v>
      </c>
      <c r="M15" s="90" t="s">
        <v>131</v>
      </c>
      <c r="N15" s="47"/>
      <c r="P15" s="186"/>
    </row>
    <row r="16" spans="1:16" ht="13.5" thickBot="1" x14ac:dyDescent="0.25">
      <c r="A16" s="47"/>
      <c r="B16" s="81">
        <v>5</v>
      </c>
      <c r="C16" s="509"/>
      <c r="D16" s="68" t="s">
        <v>131</v>
      </c>
      <c r="E16" s="82" t="s">
        <v>131</v>
      </c>
      <c r="F16" s="82" t="s">
        <v>131</v>
      </c>
      <c r="G16" s="472" t="s">
        <v>131</v>
      </c>
      <c r="H16" s="473"/>
      <c r="I16" s="89" t="s">
        <v>131</v>
      </c>
      <c r="J16" s="504" t="s">
        <v>131</v>
      </c>
      <c r="K16" s="505"/>
      <c r="L16" s="147" t="s">
        <v>131</v>
      </c>
      <c r="M16" s="90" t="s">
        <v>131</v>
      </c>
      <c r="N16" s="47"/>
      <c r="P16" s="186"/>
    </row>
    <row r="17" spans="1:14" hidden="1" x14ac:dyDescent="0.2">
      <c r="A17" s="47"/>
      <c r="B17" s="81">
        <v>6</v>
      </c>
      <c r="C17" s="509"/>
      <c r="D17" s="68"/>
      <c r="E17" s="82"/>
      <c r="F17" s="82"/>
      <c r="G17" s="484">
        <f t="shared" ref="G17:G26" si="0">(F17-E17)*60*24</f>
        <v>0</v>
      </c>
      <c r="H17" s="485"/>
      <c r="I17" s="91"/>
      <c r="J17" s="504"/>
      <c r="K17" s="505">
        <v>23.51</v>
      </c>
      <c r="L17" s="177"/>
      <c r="M17" s="90" t="str">
        <f t="shared" ref="M17:M19" si="1">IF(L17="","",L17/K17)</f>
        <v/>
      </c>
      <c r="N17" s="47"/>
    </row>
    <row r="18" spans="1:14" hidden="1" x14ac:dyDescent="0.2">
      <c r="A18" s="47"/>
      <c r="B18" s="81">
        <v>7</v>
      </c>
      <c r="C18" s="509"/>
      <c r="D18" s="68"/>
      <c r="E18" s="82"/>
      <c r="F18" s="82"/>
      <c r="G18" s="470">
        <f t="shared" si="0"/>
        <v>0</v>
      </c>
      <c r="H18" s="471"/>
      <c r="I18" s="91"/>
      <c r="J18" s="504"/>
      <c r="K18" s="505">
        <v>23.51</v>
      </c>
      <c r="L18" s="84"/>
      <c r="M18" s="90" t="str">
        <f t="shared" si="1"/>
        <v/>
      </c>
      <c r="N18" s="47"/>
    </row>
    <row r="19" spans="1:14" hidden="1" x14ac:dyDescent="0.2">
      <c r="A19" s="47"/>
      <c r="B19" s="81">
        <v>8</v>
      </c>
      <c r="C19" s="509"/>
      <c r="D19" s="68"/>
      <c r="E19" s="82"/>
      <c r="F19" s="82"/>
      <c r="G19" s="470">
        <f t="shared" si="0"/>
        <v>0</v>
      </c>
      <c r="H19" s="471"/>
      <c r="I19" s="91"/>
      <c r="J19" s="504"/>
      <c r="K19" s="505">
        <v>23.52</v>
      </c>
      <c r="L19" s="84"/>
      <c r="M19" s="90" t="str">
        <f t="shared" si="1"/>
        <v/>
      </c>
      <c r="N19" s="47"/>
    </row>
    <row r="20" spans="1:14" hidden="1" x14ac:dyDescent="0.2">
      <c r="A20" s="47"/>
      <c r="B20" s="81">
        <v>9</v>
      </c>
      <c r="C20" s="509"/>
      <c r="D20" s="68"/>
      <c r="E20" s="82"/>
      <c r="F20" s="82"/>
      <c r="G20" s="470">
        <f t="shared" si="0"/>
        <v>0</v>
      </c>
      <c r="H20" s="471"/>
      <c r="I20" s="91"/>
      <c r="J20" s="504"/>
      <c r="K20" s="505"/>
      <c r="L20" s="84"/>
      <c r="M20" s="90" t="str">
        <f t="shared" ref="M20:M26" si="2">IF(L20="","",L20/K20)</f>
        <v/>
      </c>
      <c r="N20" s="47"/>
    </row>
    <row r="21" spans="1:14" hidden="1" x14ac:dyDescent="0.2">
      <c r="A21" s="47"/>
      <c r="B21" s="81">
        <v>10</v>
      </c>
      <c r="C21" s="509"/>
      <c r="D21" s="68"/>
      <c r="E21" s="82"/>
      <c r="F21" s="82"/>
      <c r="G21" s="470">
        <f t="shared" si="0"/>
        <v>0</v>
      </c>
      <c r="H21" s="471"/>
      <c r="I21" s="91"/>
      <c r="J21" s="504"/>
      <c r="K21" s="505"/>
      <c r="L21" s="84"/>
      <c r="M21" s="90" t="str">
        <f t="shared" si="2"/>
        <v/>
      </c>
      <c r="N21" s="47"/>
    </row>
    <row r="22" spans="1:14" hidden="1" x14ac:dyDescent="0.2">
      <c r="A22" s="47"/>
      <c r="B22" s="81">
        <v>11</v>
      </c>
      <c r="C22" s="509"/>
      <c r="D22" s="68"/>
      <c r="E22" s="82"/>
      <c r="F22" s="82"/>
      <c r="G22" s="470">
        <f t="shared" si="0"/>
        <v>0</v>
      </c>
      <c r="H22" s="471"/>
      <c r="I22" s="91"/>
      <c r="J22" s="504"/>
      <c r="K22" s="505"/>
      <c r="L22" s="84"/>
      <c r="M22" s="90" t="str">
        <f t="shared" si="2"/>
        <v/>
      </c>
      <c r="N22" s="47"/>
    </row>
    <row r="23" spans="1:14" hidden="1" x14ac:dyDescent="0.2">
      <c r="A23" s="47"/>
      <c r="B23" s="81">
        <v>12</v>
      </c>
      <c r="C23" s="509"/>
      <c r="D23" s="68"/>
      <c r="E23" s="82"/>
      <c r="F23" s="82"/>
      <c r="G23" s="470">
        <f t="shared" si="0"/>
        <v>0</v>
      </c>
      <c r="H23" s="471"/>
      <c r="I23" s="91"/>
      <c r="J23" s="504"/>
      <c r="K23" s="505"/>
      <c r="L23" s="84"/>
      <c r="M23" s="90" t="str">
        <f t="shared" si="2"/>
        <v/>
      </c>
      <c r="N23" s="47"/>
    </row>
    <row r="24" spans="1:14" hidden="1" x14ac:dyDescent="0.2">
      <c r="A24" s="47"/>
      <c r="B24" s="81">
        <v>13</v>
      </c>
      <c r="C24" s="509"/>
      <c r="D24" s="68"/>
      <c r="E24" s="82"/>
      <c r="F24" s="82"/>
      <c r="G24" s="470">
        <f t="shared" si="0"/>
        <v>0</v>
      </c>
      <c r="H24" s="471"/>
      <c r="I24" s="91"/>
      <c r="J24" s="504"/>
      <c r="K24" s="505"/>
      <c r="L24" s="84"/>
      <c r="M24" s="90" t="str">
        <f t="shared" si="2"/>
        <v/>
      </c>
      <c r="N24" s="47"/>
    </row>
    <row r="25" spans="1:14" hidden="1" x14ac:dyDescent="0.2">
      <c r="A25" s="47"/>
      <c r="B25" s="81">
        <v>14</v>
      </c>
      <c r="C25" s="509"/>
      <c r="D25" s="68"/>
      <c r="E25" s="82"/>
      <c r="F25" s="82"/>
      <c r="G25" s="470">
        <f t="shared" si="0"/>
        <v>0</v>
      </c>
      <c r="H25" s="471"/>
      <c r="I25" s="91"/>
      <c r="J25" s="504"/>
      <c r="K25" s="505"/>
      <c r="L25" s="84"/>
      <c r="M25" s="90" t="str">
        <f t="shared" si="2"/>
        <v/>
      </c>
      <c r="N25" s="47"/>
    </row>
    <row r="26" spans="1:14" ht="13.5" hidden="1" thickBot="1" x14ac:dyDescent="0.25">
      <c r="A26" s="47"/>
      <c r="B26" s="143">
        <v>15</v>
      </c>
      <c r="C26" s="510"/>
      <c r="D26" s="144"/>
      <c r="E26" s="145"/>
      <c r="F26" s="145"/>
      <c r="G26" s="472">
        <f t="shared" si="0"/>
        <v>0</v>
      </c>
      <c r="H26" s="473"/>
      <c r="I26" s="149"/>
      <c r="J26" s="506"/>
      <c r="K26" s="507"/>
      <c r="L26" s="147"/>
      <c r="M26" s="148" t="str">
        <f t="shared" si="2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75"/>
      <c r="I27" s="176"/>
      <c r="J27" s="180"/>
      <c r="K27" s="176"/>
      <c r="L27" s="75"/>
      <c r="M27" s="176"/>
      <c r="N27" s="47"/>
    </row>
    <row r="28" spans="1:14" x14ac:dyDescent="0.2">
      <c r="A28" s="45"/>
      <c r="B28" s="511" t="s">
        <v>13</v>
      </c>
      <c r="C28" s="512"/>
      <c r="D28" s="512"/>
      <c r="E28" s="512"/>
      <c r="F28" s="512"/>
      <c r="G28" s="512"/>
      <c r="H28" s="512"/>
      <c r="I28" s="512"/>
      <c r="J28" s="512"/>
      <c r="K28" s="512"/>
      <c r="L28" s="512"/>
      <c r="M28" s="513"/>
      <c r="N28" s="47"/>
    </row>
    <row r="29" spans="1:14" ht="48" customHeight="1" thickBot="1" x14ac:dyDescent="0.25">
      <c r="A29" s="45"/>
      <c r="B29" s="486" t="s">
        <v>206</v>
      </c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1" width="5.5703125" style="9" customWidth="1"/>
    <col min="22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5" t="s">
        <v>221</v>
      </c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7"/>
      <c r="T2" s="19"/>
    </row>
    <row r="3" spans="1:20" s="12" customFormat="1" ht="12" customHeight="1" x14ac:dyDescent="0.2">
      <c r="A3" s="19"/>
      <c r="B3" s="22"/>
      <c r="C3" s="23"/>
      <c r="D3" s="23"/>
      <c r="E3" s="518"/>
      <c r="F3" s="457"/>
      <c r="G3" s="457"/>
      <c r="H3" s="457"/>
      <c r="I3" s="457"/>
      <c r="J3" s="457"/>
      <c r="K3" s="457"/>
      <c r="L3" s="457"/>
      <c r="M3" s="457"/>
      <c r="N3" s="457"/>
      <c r="O3" s="457"/>
      <c r="P3" s="457"/>
      <c r="Q3" s="457"/>
      <c r="R3" s="457"/>
      <c r="S3" s="519"/>
      <c r="T3" s="19"/>
    </row>
    <row r="4" spans="1:20" s="12" customFormat="1" ht="12" customHeight="1" x14ac:dyDescent="0.2">
      <c r="A4" s="19"/>
      <c r="B4" s="22"/>
      <c r="C4" s="23"/>
      <c r="D4" s="23"/>
      <c r="E4" s="518"/>
      <c r="F4" s="457"/>
      <c r="G4" s="457"/>
      <c r="H4" s="457"/>
      <c r="I4" s="457"/>
      <c r="J4" s="457"/>
      <c r="K4" s="457"/>
      <c r="L4" s="457"/>
      <c r="M4" s="457"/>
      <c r="N4" s="457"/>
      <c r="O4" s="457"/>
      <c r="P4" s="457"/>
      <c r="Q4" s="457"/>
      <c r="R4" s="457"/>
      <c r="S4" s="519"/>
      <c r="T4" s="19"/>
    </row>
    <row r="5" spans="1:20" s="12" customFormat="1" ht="12" customHeight="1" thickBot="1" x14ac:dyDescent="0.25">
      <c r="A5" s="19"/>
      <c r="B5" s="24"/>
      <c r="C5" s="25"/>
      <c r="D5" s="25"/>
      <c r="E5" s="520"/>
      <c r="F5" s="521"/>
      <c r="G5" s="521"/>
      <c r="H5" s="521"/>
      <c r="I5" s="521"/>
      <c r="J5" s="521"/>
      <c r="K5" s="521"/>
      <c r="L5" s="521"/>
      <c r="M5" s="521"/>
      <c r="N5" s="521"/>
      <c r="O5" s="521"/>
      <c r="P5" s="521"/>
      <c r="Q5" s="521"/>
      <c r="R5" s="521"/>
      <c r="S5" s="522"/>
      <c r="T5" s="19"/>
    </row>
    <row r="6" spans="1:20" s="14" customFormat="1" ht="9.6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9" t="s">
        <v>188</v>
      </c>
      <c r="C7" s="529"/>
      <c r="D7" s="529"/>
      <c r="E7" s="52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3"/>
      <c r="G7" s="523"/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93" t="s">
        <v>236</v>
      </c>
      <c r="C9" s="393"/>
      <c r="D9" s="393"/>
      <c r="E9" s="94" t="str">
        <f>+'A.2.1. Promedio meteorologia'!E8</f>
        <v>CA-VMP-6</v>
      </c>
      <c r="F9" s="138"/>
      <c r="G9" s="393" t="s">
        <v>189</v>
      </c>
      <c r="H9" s="393"/>
      <c r="I9" s="168" t="str">
        <f>'A.2.1. Promedio meteorologia'!G8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9.6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3" t="s">
        <v>105</v>
      </c>
      <c r="C11" s="534"/>
      <c r="D11" s="534"/>
      <c r="E11" s="534"/>
      <c r="F11" s="534"/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5"/>
      <c r="T11" s="182"/>
    </row>
    <row r="12" spans="1:20" s="13" customFormat="1" ht="12.6" customHeight="1" x14ac:dyDescent="0.2">
      <c r="A12" s="30"/>
      <c r="B12" s="530" t="s">
        <v>190</v>
      </c>
      <c r="C12" s="527"/>
      <c r="D12" s="531" t="s">
        <v>104</v>
      </c>
      <c r="E12" s="527" t="s">
        <v>151</v>
      </c>
      <c r="F12" s="527"/>
      <c r="G12" s="527"/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8"/>
      <c r="T12" s="183"/>
    </row>
    <row r="13" spans="1:20" ht="12.75" customHeight="1" x14ac:dyDescent="0.2">
      <c r="A13" s="16"/>
      <c r="B13" s="530"/>
      <c r="C13" s="527"/>
      <c r="D13" s="53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/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26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26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26" ht="12.6" customHeight="1" x14ac:dyDescent="0.2">
      <c r="A51" s="16"/>
      <c r="B51" s="524" t="s">
        <v>196</v>
      </c>
      <c r="C51" s="525"/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6"/>
      <c r="T51" s="182"/>
    </row>
    <row r="52" spans="1:26" s="13" customFormat="1" ht="12.6" customHeight="1" x14ac:dyDescent="0.2">
      <c r="A52" s="30"/>
      <c r="B52" s="530" t="s">
        <v>190</v>
      </c>
      <c r="C52" s="527"/>
      <c r="D52" s="531" t="s">
        <v>104</v>
      </c>
      <c r="E52" s="527" t="str">
        <f>E12</f>
        <v>Fecha</v>
      </c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8"/>
      <c r="T52" s="183"/>
    </row>
    <row r="53" spans="1:26" ht="12.75" customHeight="1" x14ac:dyDescent="0.2">
      <c r="A53" s="16"/>
      <c r="B53" s="530"/>
      <c r="C53" s="527"/>
      <c r="D53" s="53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26" s="13" customFormat="1" ht="13.5" x14ac:dyDescent="0.2">
      <c r="A54" s="30"/>
      <c r="B54" s="532" t="s">
        <v>187</v>
      </c>
      <c r="C54" s="531"/>
      <c r="D54" s="531"/>
      <c r="E54" s="40" t="e">
        <f>'A.2.4. Cálculo PM10 y VM'!K12</f>
        <v>#DIV/0!</v>
      </c>
      <c r="F54" s="40" t="e">
        <f>'A.2.4. Cálculo PM10 y VM'!K13</f>
        <v>#DIV/0!</v>
      </c>
      <c r="G54" s="40" t="e">
        <f>'A.2.4. Cálculo PM10 y VM'!K14</f>
        <v>#DIV/0!</v>
      </c>
      <c r="H54" s="40" t="e">
        <f>'A.2.4. Cálculo PM10 y VM'!K15</f>
        <v>#DIV/0!</v>
      </c>
      <c r="I54" s="40" t="e">
        <f>'A.2.4. Cálculo PM10 y VM'!K16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V54" s="195" t="s">
        <v>231</v>
      </c>
      <c r="W54" s="195" t="s">
        <v>215</v>
      </c>
      <c r="X54" s="195" t="s">
        <v>232</v>
      </c>
      <c r="Y54" s="195" t="s">
        <v>233</v>
      </c>
    </row>
    <row r="55" spans="1:26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>IF(ISNUMBER(FIND("&lt;",E14)),"N.D.",PRODUCT(E14,1/E$54))</f>
        <v>#DIV/0!</v>
      </c>
      <c r="F55" s="41" t="e">
        <f t="shared" ref="F55:I55" si="0">IF(ISNUMBER(FIND("&lt;",F14)),"N.D.",PRODUCT(F14,1/F$54))</f>
        <v>#DIV/0!</v>
      </c>
      <c r="G55" s="41" t="e">
        <f t="shared" si="0"/>
        <v>#DIV/0!</v>
      </c>
      <c r="H55" s="41" t="e">
        <f t="shared" si="0"/>
        <v>#DIV/0!</v>
      </c>
      <c r="I55" s="41" t="e">
        <f t="shared" si="0"/>
        <v>#DIV/0!</v>
      </c>
      <c r="J55" s="41" t="e">
        <f t="shared" ref="J55:S55" si="1">IF(ISNUMBER(FIND("&lt;",J14)),"N.D.",PRODUCT(J14,1/J$54))</f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V55" s="210"/>
      <c r="W55" s="210"/>
      <c r="X55" s="210"/>
    </row>
    <row r="56" spans="1:26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ref="E56:I56" si="2">IF(ISNUMBER(FIND("&lt;",E15)),"N.D.",PRODUCT(E15,1/E$54))</f>
        <v>#DIV/0!</v>
      </c>
      <c r="F56" s="41" t="e">
        <f t="shared" si="2"/>
        <v>#DIV/0!</v>
      </c>
      <c r="G56" s="41" t="e">
        <f t="shared" si="2"/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ref="J56:S56" si="3">IF(ISNUMBER(FIND("&lt;",J15)),"N.D.",PRODUCT(J15,1/J$54))</f>
        <v>#REF!</v>
      </c>
      <c r="K56" s="41" t="e">
        <f t="shared" si="3"/>
        <v>#REF!</v>
      </c>
      <c r="L56" s="41" t="e">
        <f t="shared" si="3"/>
        <v>#REF!</v>
      </c>
      <c r="M56" s="41" t="e">
        <f t="shared" si="3"/>
        <v>#REF!</v>
      </c>
      <c r="N56" s="41" t="e">
        <f t="shared" si="3"/>
        <v>#REF!</v>
      </c>
      <c r="O56" s="41" t="e">
        <f t="shared" si="3"/>
        <v>#REF!</v>
      </c>
      <c r="P56" s="41" t="e">
        <f t="shared" si="3"/>
        <v>#REF!</v>
      </c>
      <c r="Q56" s="41" t="e">
        <f t="shared" si="3"/>
        <v>#REF!</v>
      </c>
      <c r="R56" s="41" t="e">
        <f t="shared" si="3"/>
        <v>#REF!</v>
      </c>
      <c r="S56" s="159" t="e">
        <f t="shared" si="3"/>
        <v>#REF!</v>
      </c>
      <c r="T56" s="182"/>
      <c r="V56" s="210"/>
      <c r="W56" s="210"/>
      <c r="X56" s="210"/>
    </row>
    <row r="57" spans="1:26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ref="E57:I57" si="4">IF(ISNUMBER(FIND("&lt;",E16)),"N.D.",PRODUCT(E16,1/E$54))</f>
        <v>#DIV/0!</v>
      </c>
      <c r="F57" s="41" t="e">
        <f t="shared" si="4"/>
        <v>#DIV/0!</v>
      </c>
      <c r="G57" s="41" t="e">
        <f t="shared" si="4"/>
        <v>#DIV/0!</v>
      </c>
      <c r="H57" s="41" t="e">
        <f t="shared" si="4"/>
        <v>#DIV/0!</v>
      </c>
      <c r="I57" s="41" t="e">
        <f t="shared" si="4"/>
        <v>#DIV/0!</v>
      </c>
      <c r="J57" s="41" t="e">
        <f t="shared" ref="J57:S57" si="5">IF(ISNUMBER(FIND("&lt;",J16)),"N.D.",PRODUCT(J16,1/J$54))</f>
        <v>#REF!</v>
      </c>
      <c r="K57" s="41" t="e">
        <f t="shared" si="5"/>
        <v>#REF!</v>
      </c>
      <c r="L57" s="41" t="e">
        <f t="shared" si="5"/>
        <v>#REF!</v>
      </c>
      <c r="M57" s="41" t="e">
        <f t="shared" si="5"/>
        <v>#REF!</v>
      </c>
      <c r="N57" s="41" t="e">
        <f t="shared" si="5"/>
        <v>#REF!</v>
      </c>
      <c r="O57" s="41" t="e">
        <f t="shared" si="5"/>
        <v>#REF!</v>
      </c>
      <c r="P57" s="41" t="e">
        <f t="shared" si="5"/>
        <v>#REF!</v>
      </c>
      <c r="Q57" s="41" t="e">
        <f t="shared" si="5"/>
        <v>#REF!</v>
      </c>
      <c r="R57" s="41" t="e">
        <f t="shared" si="5"/>
        <v>#REF!</v>
      </c>
      <c r="S57" s="159" t="e">
        <f t="shared" si="5"/>
        <v>#REF!</v>
      </c>
      <c r="T57" s="182"/>
      <c r="V57" s="210"/>
      <c r="W57" s="210"/>
      <c r="X57" s="210"/>
    </row>
    <row r="58" spans="1:26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ref="E58:I58" si="6">IF(ISNUMBER(FIND("&lt;",E17)),"N.D.",PRODUCT(E17,1/E$54))</f>
        <v>#DIV/0!</v>
      </c>
      <c r="F58" s="41" t="e">
        <f t="shared" si="6"/>
        <v>#DIV/0!</v>
      </c>
      <c r="G58" s="41" t="e">
        <f t="shared" si="6"/>
        <v>#DIV/0!</v>
      </c>
      <c r="H58" s="41" t="e">
        <f t="shared" si="6"/>
        <v>#DIV/0!</v>
      </c>
      <c r="I58" s="41" t="e">
        <f t="shared" si="6"/>
        <v>#DIV/0!</v>
      </c>
      <c r="J58" s="41" t="e">
        <f t="shared" ref="J58:S58" si="7">IF(ISNUMBER(FIND("&lt;",J17)),"N.D.",PRODUCT(J17,1/J$54))</f>
        <v>#REF!</v>
      </c>
      <c r="K58" s="41" t="e">
        <f t="shared" si="7"/>
        <v>#REF!</v>
      </c>
      <c r="L58" s="41" t="e">
        <f t="shared" si="7"/>
        <v>#REF!</v>
      </c>
      <c r="M58" s="41" t="e">
        <f t="shared" si="7"/>
        <v>#REF!</v>
      </c>
      <c r="N58" s="41" t="e">
        <f t="shared" si="7"/>
        <v>#REF!</v>
      </c>
      <c r="O58" s="41" t="e">
        <f t="shared" si="7"/>
        <v>#REF!</v>
      </c>
      <c r="P58" s="41" t="e">
        <f t="shared" si="7"/>
        <v>#REF!</v>
      </c>
      <c r="Q58" s="41" t="e">
        <f t="shared" si="7"/>
        <v>#REF!</v>
      </c>
      <c r="R58" s="41" t="e">
        <f t="shared" si="7"/>
        <v>#REF!</v>
      </c>
      <c r="S58" s="159" t="e">
        <f t="shared" si="7"/>
        <v>#REF!</v>
      </c>
      <c r="T58" s="182"/>
      <c r="V58" s="210"/>
      <c r="W58" s="210"/>
      <c r="X58" s="210"/>
    </row>
    <row r="59" spans="1:26" ht="13.5" x14ac:dyDescent="0.2">
      <c r="A59" s="16"/>
      <c r="B59" s="151" t="s">
        <v>96</v>
      </c>
      <c r="C59" s="32" t="s">
        <v>95</v>
      </c>
      <c r="D59" s="33" t="s">
        <v>135</v>
      </c>
      <c r="E59" s="41" t="str">
        <f t="shared" ref="E59:I59" si="8">IF(ISNUMBER(FIND("&lt;",E18)),"N.D.",PRODUCT(E18,1/E$54))</f>
        <v>N.D.</v>
      </c>
      <c r="F59" s="41" t="str">
        <f t="shared" si="8"/>
        <v>N.D.</v>
      </c>
      <c r="G59" s="41" t="str">
        <f t="shared" si="8"/>
        <v>N.D.</v>
      </c>
      <c r="H59" s="41" t="str">
        <f t="shared" si="8"/>
        <v>N.D.</v>
      </c>
      <c r="I59" s="41" t="str">
        <f t="shared" si="8"/>
        <v>N.D.</v>
      </c>
      <c r="J59" s="41" t="e">
        <f t="shared" ref="J59:S59" si="9">IF(ISNUMBER(FIND("&lt;",J18)),"N.D.",PRODUCT(J18,1/J$54))</f>
        <v>#REF!</v>
      </c>
      <c r="K59" s="41" t="e">
        <f t="shared" si="9"/>
        <v>#REF!</v>
      </c>
      <c r="L59" s="41" t="e">
        <f t="shared" si="9"/>
        <v>#REF!</v>
      </c>
      <c r="M59" s="41" t="e">
        <f t="shared" si="9"/>
        <v>#REF!</v>
      </c>
      <c r="N59" s="41" t="e">
        <f t="shared" si="9"/>
        <v>#REF!</v>
      </c>
      <c r="O59" s="41" t="e">
        <f t="shared" si="9"/>
        <v>#REF!</v>
      </c>
      <c r="P59" s="41" t="e">
        <f t="shared" si="9"/>
        <v>#REF!</v>
      </c>
      <c r="Q59" s="41" t="e">
        <f t="shared" si="9"/>
        <v>#REF!</v>
      </c>
      <c r="R59" s="41" t="e">
        <f t="shared" si="9"/>
        <v>#REF!</v>
      </c>
      <c r="S59" s="159" t="e">
        <f t="shared" si="9"/>
        <v>#REF!</v>
      </c>
      <c r="T59" s="182"/>
      <c r="V59" s="210"/>
      <c r="W59" s="210"/>
      <c r="X59" s="210"/>
    </row>
    <row r="60" spans="1:26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ref="E60:I60" si="10">IF(ISNUMBER(FIND("&lt;",E19)),"N.D.",PRODUCT(E19,1/E$54))</f>
        <v>#DIV/0!</v>
      </c>
      <c r="F60" s="41" t="e">
        <f t="shared" si="10"/>
        <v>#DIV/0!</v>
      </c>
      <c r="G60" s="41" t="e">
        <f t="shared" si="10"/>
        <v>#DIV/0!</v>
      </c>
      <c r="H60" s="41" t="e">
        <f t="shared" si="10"/>
        <v>#DIV/0!</v>
      </c>
      <c r="I60" s="41" t="e">
        <f t="shared" si="10"/>
        <v>#DIV/0!</v>
      </c>
      <c r="J60" s="41" t="e">
        <f t="shared" ref="J60:S60" si="11">IF(ISNUMBER(FIND("&lt;",J19)),"N.D.",PRODUCT(J19,1/J$54))</f>
        <v>#REF!</v>
      </c>
      <c r="K60" s="41" t="e">
        <f t="shared" si="11"/>
        <v>#REF!</v>
      </c>
      <c r="L60" s="41" t="e">
        <f t="shared" si="11"/>
        <v>#REF!</v>
      </c>
      <c r="M60" s="41" t="e">
        <f t="shared" si="11"/>
        <v>#REF!</v>
      </c>
      <c r="N60" s="41" t="e">
        <f t="shared" si="11"/>
        <v>#REF!</v>
      </c>
      <c r="O60" s="41" t="e">
        <f t="shared" si="11"/>
        <v>#REF!</v>
      </c>
      <c r="P60" s="41" t="e">
        <f t="shared" si="11"/>
        <v>#REF!</v>
      </c>
      <c r="Q60" s="41" t="e">
        <f t="shared" si="11"/>
        <v>#REF!</v>
      </c>
      <c r="R60" s="41" t="e">
        <f t="shared" si="11"/>
        <v>#REF!</v>
      </c>
      <c r="S60" s="159" t="e">
        <f t="shared" si="11"/>
        <v>#REF!</v>
      </c>
      <c r="T60" s="182"/>
      <c r="V60" s="210"/>
      <c r="W60" s="210"/>
      <c r="X60" s="210"/>
    </row>
    <row r="61" spans="1:26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ref="E61:I61" si="12">IF(ISNUMBER(FIND("&lt;",E20)),"N.D.",PRODUCT(E20,1/E$54))</f>
        <v>#DIV/0!</v>
      </c>
      <c r="F61" s="41" t="e">
        <f t="shared" si="12"/>
        <v>#DIV/0!</v>
      </c>
      <c r="G61" s="41" t="e">
        <f t="shared" si="12"/>
        <v>#DIV/0!</v>
      </c>
      <c r="H61" s="41" t="e">
        <f t="shared" si="12"/>
        <v>#DIV/0!</v>
      </c>
      <c r="I61" s="41" t="e">
        <f t="shared" si="12"/>
        <v>#DIV/0!</v>
      </c>
      <c r="J61" s="41" t="e">
        <f t="shared" ref="J61:S61" si="13">IF(ISNUMBER(FIND("&lt;",J20)),"N.D.",PRODUCT(J20,1/J$54))</f>
        <v>#REF!</v>
      </c>
      <c r="K61" s="41" t="e">
        <f t="shared" si="13"/>
        <v>#REF!</v>
      </c>
      <c r="L61" s="41" t="e">
        <f t="shared" si="13"/>
        <v>#REF!</v>
      </c>
      <c r="M61" s="41" t="e">
        <f t="shared" si="13"/>
        <v>#REF!</v>
      </c>
      <c r="N61" s="41" t="e">
        <f t="shared" si="13"/>
        <v>#REF!</v>
      </c>
      <c r="O61" s="41" t="e">
        <f t="shared" si="13"/>
        <v>#REF!</v>
      </c>
      <c r="P61" s="41" t="e">
        <f t="shared" si="13"/>
        <v>#REF!</v>
      </c>
      <c r="Q61" s="41" t="e">
        <f t="shared" si="13"/>
        <v>#REF!</v>
      </c>
      <c r="R61" s="41" t="e">
        <f t="shared" si="13"/>
        <v>#REF!</v>
      </c>
      <c r="S61" s="159" t="e">
        <f t="shared" si="13"/>
        <v>#REF!</v>
      </c>
      <c r="T61" s="182"/>
      <c r="V61" s="210"/>
      <c r="W61" s="210"/>
      <c r="X61" s="210"/>
    </row>
    <row r="62" spans="1:26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ref="E62:I62" si="14">IF(ISNUMBER(FIND("&lt;",E21)),"N.D.",PRODUCT(E21,1/E$54))</f>
        <v>#DIV/0!</v>
      </c>
      <c r="F62" s="41" t="e">
        <f t="shared" si="14"/>
        <v>#DIV/0!</v>
      </c>
      <c r="G62" s="41" t="e">
        <f t="shared" si="14"/>
        <v>#DIV/0!</v>
      </c>
      <c r="H62" s="41" t="e">
        <f t="shared" si="14"/>
        <v>#DIV/0!</v>
      </c>
      <c r="I62" s="41" t="e">
        <f t="shared" si="14"/>
        <v>#DIV/0!</v>
      </c>
      <c r="J62" s="41" t="e">
        <f t="shared" ref="J62:S62" si="15">IF(ISNUMBER(FIND("&lt;",J21)),"N.D.",PRODUCT(J21,1/J$54))</f>
        <v>#REF!</v>
      </c>
      <c r="K62" s="41" t="e">
        <f t="shared" si="15"/>
        <v>#REF!</v>
      </c>
      <c r="L62" s="41" t="e">
        <f t="shared" si="15"/>
        <v>#REF!</v>
      </c>
      <c r="M62" s="41" t="e">
        <f t="shared" si="15"/>
        <v>#REF!</v>
      </c>
      <c r="N62" s="41" t="e">
        <f t="shared" si="15"/>
        <v>#REF!</v>
      </c>
      <c r="O62" s="41" t="e">
        <f t="shared" si="15"/>
        <v>#REF!</v>
      </c>
      <c r="P62" s="41" t="e">
        <f t="shared" si="15"/>
        <v>#REF!</v>
      </c>
      <c r="Q62" s="41" t="e">
        <f t="shared" si="15"/>
        <v>#REF!</v>
      </c>
      <c r="R62" s="41" t="e">
        <f t="shared" si="15"/>
        <v>#REF!</v>
      </c>
      <c r="S62" s="159" t="e">
        <f t="shared" si="15"/>
        <v>#REF!</v>
      </c>
      <c r="T62" s="182"/>
      <c r="V62" s="210">
        <v>0.05</v>
      </c>
      <c r="W62" s="211" t="e">
        <f>AVERAGE(E62:I62)</f>
        <v>#DIV/0!</v>
      </c>
      <c r="X62" s="9" t="e">
        <f t="shared" ref="X62" si="16">IF(W62&gt;V62,"Supera","No Supera")</f>
        <v>#DIV/0!</v>
      </c>
      <c r="Y62" s="11">
        <f>COUNTIF(E62:J62,"&gt;0,05")</f>
        <v>0</v>
      </c>
      <c r="Z62" s="212" t="e">
        <f>W62/V62</f>
        <v>#DIV/0!</v>
      </c>
    </row>
    <row r="63" spans="1:26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ref="E63:I63" si="17">IF(ISNUMBER(FIND("&lt;",E22)),"N.D.",PRODUCT(E22,1/E$54))</f>
        <v>#DIV/0!</v>
      </c>
      <c r="F63" s="41" t="e">
        <f t="shared" si="17"/>
        <v>#DIV/0!</v>
      </c>
      <c r="G63" s="41" t="e">
        <f t="shared" si="17"/>
        <v>#DIV/0!</v>
      </c>
      <c r="H63" s="41" t="e">
        <f t="shared" si="17"/>
        <v>#DIV/0!</v>
      </c>
      <c r="I63" s="41" t="e">
        <f t="shared" si="17"/>
        <v>#DIV/0!</v>
      </c>
      <c r="J63" s="41" t="e">
        <f t="shared" ref="J63:S63" si="18">IF(ISNUMBER(FIND("&lt;",J22)),"N.D.",PRODUCT(J22,1/J$54))</f>
        <v>#REF!</v>
      </c>
      <c r="K63" s="41" t="e">
        <f t="shared" si="18"/>
        <v>#REF!</v>
      </c>
      <c r="L63" s="41" t="e">
        <f t="shared" si="18"/>
        <v>#REF!</v>
      </c>
      <c r="M63" s="41" t="e">
        <f t="shared" si="18"/>
        <v>#REF!</v>
      </c>
      <c r="N63" s="41" t="e">
        <f t="shared" si="18"/>
        <v>#REF!</v>
      </c>
      <c r="O63" s="41" t="e">
        <f t="shared" si="18"/>
        <v>#REF!</v>
      </c>
      <c r="P63" s="41" t="e">
        <f t="shared" si="18"/>
        <v>#REF!</v>
      </c>
      <c r="Q63" s="41" t="e">
        <f t="shared" si="18"/>
        <v>#REF!</v>
      </c>
      <c r="R63" s="41" t="e">
        <f t="shared" si="18"/>
        <v>#REF!</v>
      </c>
      <c r="S63" s="159" t="e">
        <f t="shared" si="18"/>
        <v>#REF!</v>
      </c>
      <c r="T63" s="182"/>
      <c r="V63" s="210"/>
      <c r="W63" s="211"/>
      <c r="X63" s="210"/>
    </row>
    <row r="64" spans="1:26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ref="E64:I64" si="19">IF(ISNUMBER(FIND("&lt;",E23)),"N.D.",PRODUCT(E23,1/E$54))</f>
        <v>#DIV/0!</v>
      </c>
      <c r="F64" s="41" t="e">
        <f t="shared" si="19"/>
        <v>#DIV/0!</v>
      </c>
      <c r="G64" s="41" t="e">
        <f t="shared" si="19"/>
        <v>#DIV/0!</v>
      </c>
      <c r="H64" s="41" t="e">
        <f t="shared" si="19"/>
        <v>#DIV/0!</v>
      </c>
      <c r="I64" s="41" t="e">
        <f t="shared" si="19"/>
        <v>#DIV/0!</v>
      </c>
      <c r="J64" s="41" t="e">
        <f t="shared" ref="J64:S64" si="20">IF(ISNUMBER(FIND("&lt;",J23)),"N.D.",PRODUCT(J23,1/J$54))</f>
        <v>#REF!</v>
      </c>
      <c r="K64" s="41" t="e">
        <f t="shared" si="20"/>
        <v>#REF!</v>
      </c>
      <c r="L64" s="41" t="e">
        <f t="shared" si="20"/>
        <v>#REF!</v>
      </c>
      <c r="M64" s="41" t="e">
        <f t="shared" si="20"/>
        <v>#REF!</v>
      </c>
      <c r="N64" s="41" t="e">
        <f t="shared" si="20"/>
        <v>#REF!</v>
      </c>
      <c r="O64" s="41" t="e">
        <f t="shared" si="20"/>
        <v>#REF!</v>
      </c>
      <c r="P64" s="41" t="e">
        <f t="shared" si="20"/>
        <v>#REF!</v>
      </c>
      <c r="Q64" s="41" t="e">
        <f t="shared" si="20"/>
        <v>#REF!</v>
      </c>
      <c r="R64" s="41" t="e">
        <f t="shared" si="20"/>
        <v>#REF!</v>
      </c>
      <c r="S64" s="159" t="e">
        <f t="shared" si="20"/>
        <v>#REF!</v>
      </c>
      <c r="T64" s="182"/>
      <c r="V64" s="210"/>
      <c r="W64" s="210"/>
      <c r="X64" s="210"/>
    </row>
    <row r="65" spans="1:26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ref="E65:I65" si="21">IF(ISNUMBER(FIND("&lt;",E24)),"N.D.",PRODUCT(E24,1/E$54))</f>
        <v>#DIV/0!</v>
      </c>
      <c r="F65" s="41" t="e">
        <f t="shared" si="21"/>
        <v>#DIV/0!</v>
      </c>
      <c r="G65" s="41" t="e">
        <f t="shared" si="21"/>
        <v>#DIV/0!</v>
      </c>
      <c r="H65" s="41" t="e">
        <f t="shared" si="21"/>
        <v>#DIV/0!</v>
      </c>
      <c r="I65" s="41" t="e">
        <f t="shared" si="21"/>
        <v>#DIV/0!</v>
      </c>
      <c r="J65" s="41" t="e">
        <f t="shared" ref="J65:S65" si="22">IF(ISNUMBER(FIND("&lt;",J24)),"N.D.",PRODUCT(J24,1/J$54))</f>
        <v>#REF!</v>
      </c>
      <c r="K65" s="41" t="e">
        <f t="shared" si="22"/>
        <v>#REF!</v>
      </c>
      <c r="L65" s="41" t="e">
        <f t="shared" si="22"/>
        <v>#REF!</v>
      </c>
      <c r="M65" s="41" t="e">
        <f t="shared" si="22"/>
        <v>#REF!</v>
      </c>
      <c r="N65" s="41" t="e">
        <f t="shared" si="22"/>
        <v>#REF!</v>
      </c>
      <c r="O65" s="41" t="e">
        <f t="shared" si="22"/>
        <v>#REF!</v>
      </c>
      <c r="P65" s="41" t="e">
        <f t="shared" si="22"/>
        <v>#REF!</v>
      </c>
      <c r="Q65" s="41" t="e">
        <f t="shared" si="22"/>
        <v>#REF!</v>
      </c>
      <c r="R65" s="41" t="e">
        <f t="shared" si="22"/>
        <v>#REF!</v>
      </c>
      <c r="S65" s="159" t="e">
        <f t="shared" si="22"/>
        <v>#REF!</v>
      </c>
      <c r="T65" s="182"/>
      <c r="V65" s="210"/>
      <c r="W65" s="210"/>
      <c r="X65" s="210"/>
    </row>
    <row r="66" spans="1:26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ref="E66:I66" si="23">IF(ISNUMBER(FIND("&lt;",E25)),"N.D.",PRODUCT(E25,1/E$54))</f>
        <v>N.D.</v>
      </c>
      <c r="F66" s="41" t="str">
        <f t="shared" si="23"/>
        <v>N.D.</v>
      </c>
      <c r="G66" s="41" t="str">
        <f t="shared" si="23"/>
        <v>N.D.</v>
      </c>
      <c r="H66" s="41" t="str">
        <f t="shared" si="23"/>
        <v>N.D.</v>
      </c>
      <c r="I66" s="41" t="str">
        <f t="shared" si="23"/>
        <v>N.D.</v>
      </c>
      <c r="J66" s="41" t="e">
        <f t="shared" ref="J66:S66" si="24">IF(ISNUMBER(FIND("&lt;",J25)),"N.D.",PRODUCT(J25,1/J$54))</f>
        <v>#REF!</v>
      </c>
      <c r="K66" s="41" t="e">
        <f t="shared" si="24"/>
        <v>#REF!</v>
      </c>
      <c r="L66" s="41" t="e">
        <f t="shared" si="24"/>
        <v>#REF!</v>
      </c>
      <c r="M66" s="41" t="e">
        <f t="shared" si="24"/>
        <v>#REF!</v>
      </c>
      <c r="N66" s="41" t="e">
        <f t="shared" si="24"/>
        <v>#REF!</v>
      </c>
      <c r="O66" s="41" t="e">
        <f t="shared" si="24"/>
        <v>#REF!</v>
      </c>
      <c r="P66" s="41" t="e">
        <f t="shared" si="24"/>
        <v>#REF!</v>
      </c>
      <c r="Q66" s="41" t="e">
        <f t="shared" si="24"/>
        <v>#REF!</v>
      </c>
      <c r="R66" s="41" t="e">
        <f t="shared" si="24"/>
        <v>#REF!</v>
      </c>
      <c r="S66" s="159" t="e">
        <f t="shared" si="24"/>
        <v>#REF!</v>
      </c>
      <c r="T66" s="182"/>
      <c r="V66" s="210"/>
      <c r="W66" s="210"/>
      <c r="X66" s="210"/>
    </row>
    <row r="67" spans="1:26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ref="E67:I67" si="25">IF(ISNUMBER(FIND("&lt;",E26)),"N.D.",PRODUCT(E26,1/E$54))</f>
        <v>#DIV/0!</v>
      </c>
      <c r="F67" s="41" t="e">
        <f t="shared" si="25"/>
        <v>#DIV/0!</v>
      </c>
      <c r="G67" s="41" t="e">
        <f t="shared" si="25"/>
        <v>#DIV/0!</v>
      </c>
      <c r="H67" s="41" t="e">
        <f t="shared" si="25"/>
        <v>#DIV/0!</v>
      </c>
      <c r="I67" s="41" t="e">
        <f t="shared" si="25"/>
        <v>#DIV/0!</v>
      </c>
      <c r="J67" s="41" t="e">
        <f t="shared" ref="J67:S67" si="26">IF(ISNUMBER(FIND("&lt;",J26)),"N.D.",PRODUCT(J26,1/J$54))</f>
        <v>#REF!</v>
      </c>
      <c r="K67" s="41" t="e">
        <f t="shared" si="26"/>
        <v>#REF!</v>
      </c>
      <c r="L67" s="41" t="e">
        <f t="shared" si="26"/>
        <v>#REF!</v>
      </c>
      <c r="M67" s="41" t="e">
        <f t="shared" si="26"/>
        <v>#REF!</v>
      </c>
      <c r="N67" s="41" t="e">
        <f t="shared" si="26"/>
        <v>#REF!</v>
      </c>
      <c r="O67" s="41" t="e">
        <f t="shared" si="26"/>
        <v>#REF!</v>
      </c>
      <c r="P67" s="41" t="e">
        <f t="shared" si="26"/>
        <v>#REF!</v>
      </c>
      <c r="Q67" s="41" t="e">
        <f t="shared" si="26"/>
        <v>#REF!</v>
      </c>
      <c r="R67" s="41" t="e">
        <f t="shared" si="26"/>
        <v>#REF!</v>
      </c>
      <c r="S67" s="159" t="e">
        <f t="shared" si="26"/>
        <v>#REF!</v>
      </c>
      <c r="T67" s="182"/>
      <c r="V67" s="210"/>
      <c r="W67" s="210"/>
      <c r="X67" s="210"/>
    </row>
    <row r="68" spans="1:26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ref="E68:I68" si="27">IF(ISNUMBER(FIND("&lt;",E27)),"N.D.",PRODUCT(E27,1/E$54))</f>
        <v>#DIV/0!</v>
      </c>
      <c r="F68" s="41" t="e">
        <f t="shared" si="27"/>
        <v>#DIV/0!</v>
      </c>
      <c r="G68" s="41" t="e">
        <f t="shared" si="27"/>
        <v>#DIV/0!</v>
      </c>
      <c r="H68" s="41" t="e">
        <f t="shared" si="27"/>
        <v>#DIV/0!</v>
      </c>
      <c r="I68" s="41" t="e">
        <f t="shared" si="27"/>
        <v>#DIV/0!</v>
      </c>
      <c r="J68" s="41" t="e">
        <f t="shared" ref="J68:S68" si="28">IF(ISNUMBER(FIND("&lt;",J27)),"N.D.",PRODUCT(J27,1/J$54))</f>
        <v>#REF!</v>
      </c>
      <c r="K68" s="41" t="e">
        <f t="shared" si="28"/>
        <v>#REF!</v>
      </c>
      <c r="L68" s="41" t="e">
        <f t="shared" si="28"/>
        <v>#REF!</v>
      </c>
      <c r="M68" s="41" t="e">
        <f t="shared" si="28"/>
        <v>#REF!</v>
      </c>
      <c r="N68" s="41" t="e">
        <f t="shared" si="28"/>
        <v>#REF!</v>
      </c>
      <c r="O68" s="41" t="e">
        <f t="shared" si="28"/>
        <v>#REF!</v>
      </c>
      <c r="P68" s="41" t="e">
        <f t="shared" si="28"/>
        <v>#REF!</v>
      </c>
      <c r="Q68" s="41" t="e">
        <f t="shared" si="28"/>
        <v>#REF!</v>
      </c>
      <c r="R68" s="41" t="e">
        <f t="shared" si="28"/>
        <v>#REF!</v>
      </c>
      <c r="S68" s="159" t="e">
        <f t="shared" si="28"/>
        <v>#REF!</v>
      </c>
      <c r="T68" s="182"/>
      <c r="V68" s="210"/>
      <c r="W68" s="210"/>
      <c r="X68" s="210"/>
    </row>
    <row r="69" spans="1:26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ref="E69:I69" si="29">IF(ISNUMBER(FIND("&lt;",E28)),"N.D.",PRODUCT(E28,1/E$54))</f>
        <v>#DIV/0!</v>
      </c>
      <c r="F69" s="41" t="e">
        <f t="shared" si="29"/>
        <v>#DIV/0!</v>
      </c>
      <c r="G69" s="41" t="e">
        <f t="shared" si="29"/>
        <v>#DIV/0!</v>
      </c>
      <c r="H69" s="41" t="e">
        <f t="shared" si="29"/>
        <v>#DIV/0!</v>
      </c>
      <c r="I69" s="41" t="e">
        <f t="shared" si="29"/>
        <v>#DIV/0!</v>
      </c>
      <c r="J69" s="41" t="e">
        <f t="shared" ref="J69:S69" si="30">IF(ISNUMBER(FIND("&lt;",J28)),"N.D.",PRODUCT(J28,1/J$54))</f>
        <v>#REF!</v>
      </c>
      <c r="K69" s="41" t="e">
        <f t="shared" si="30"/>
        <v>#REF!</v>
      </c>
      <c r="L69" s="41" t="e">
        <f t="shared" si="30"/>
        <v>#REF!</v>
      </c>
      <c r="M69" s="41" t="e">
        <f t="shared" si="30"/>
        <v>#REF!</v>
      </c>
      <c r="N69" s="41" t="e">
        <f t="shared" si="30"/>
        <v>#REF!</v>
      </c>
      <c r="O69" s="41" t="e">
        <f t="shared" si="30"/>
        <v>#REF!</v>
      </c>
      <c r="P69" s="41" t="e">
        <f t="shared" si="30"/>
        <v>#REF!</v>
      </c>
      <c r="Q69" s="41" t="e">
        <f t="shared" si="30"/>
        <v>#REF!</v>
      </c>
      <c r="R69" s="41" t="e">
        <f t="shared" si="30"/>
        <v>#REF!</v>
      </c>
      <c r="S69" s="159" t="e">
        <f t="shared" si="30"/>
        <v>#REF!</v>
      </c>
      <c r="T69" s="182"/>
      <c r="V69" s="210"/>
      <c r="W69" s="210"/>
      <c r="X69" s="210"/>
    </row>
    <row r="70" spans="1:26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ref="E70:I70" si="31">IF(ISNUMBER(FIND("&lt;",E29)),"N.D.",PRODUCT(E29,1/E$54))</f>
        <v>#DIV/0!</v>
      </c>
      <c r="F70" s="41" t="e">
        <f t="shared" si="31"/>
        <v>#DIV/0!</v>
      </c>
      <c r="G70" s="41" t="e">
        <f t="shared" si="31"/>
        <v>#DIV/0!</v>
      </c>
      <c r="H70" s="41" t="e">
        <f t="shared" si="31"/>
        <v>#DIV/0!</v>
      </c>
      <c r="I70" s="41" t="e">
        <f t="shared" si="31"/>
        <v>#DIV/0!</v>
      </c>
      <c r="J70" s="41" t="e">
        <f t="shared" ref="J70:S70" si="32">IF(ISNUMBER(FIND("&lt;",J29)),"N.D.",PRODUCT(J29,1/J$54))</f>
        <v>#REF!</v>
      </c>
      <c r="K70" s="41" t="e">
        <f t="shared" si="32"/>
        <v>#REF!</v>
      </c>
      <c r="L70" s="41" t="e">
        <f t="shared" si="32"/>
        <v>#REF!</v>
      </c>
      <c r="M70" s="41" t="e">
        <f t="shared" si="32"/>
        <v>#REF!</v>
      </c>
      <c r="N70" s="41" t="e">
        <f t="shared" si="32"/>
        <v>#REF!</v>
      </c>
      <c r="O70" s="41" t="e">
        <f t="shared" si="32"/>
        <v>#REF!</v>
      </c>
      <c r="P70" s="41" t="e">
        <f t="shared" si="32"/>
        <v>#REF!</v>
      </c>
      <c r="Q70" s="41" t="e">
        <f t="shared" si="32"/>
        <v>#REF!</v>
      </c>
      <c r="R70" s="41" t="e">
        <f t="shared" si="32"/>
        <v>#REF!</v>
      </c>
      <c r="S70" s="159" t="e">
        <f t="shared" si="32"/>
        <v>#REF!</v>
      </c>
      <c r="T70" s="182"/>
      <c r="V70" s="210"/>
      <c r="W70" s="210"/>
      <c r="X70" s="210"/>
    </row>
    <row r="71" spans="1:26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ref="E71:I71" si="33">IF(ISNUMBER(FIND("&lt;",E30)),"N.D.",PRODUCT(E30,1/E$54))</f>
        <v>#DIV/0!</v>
      </c>
      <c r="F71" s="41" t="e">
        <f t="shared" si="33"/>
        <v>#DIV/0!</v>
      </c>
      <c r="G71" s="41" t="e">
        <f t="shared" si="33"/>
        <v>#DIV/0!</v>
      </c>
      <c r="H71" s="41" t="e">
        <f t="shared" si="33"/>
        <v>#DIV/0!</v>
      </c>
      <c r="I71" s="41" t="e">
        <f t="shared" si="33"/>
        <v>#DIV/0!</v>
      </c>
      <c r="J71" s="41" t="e">
        <f t="shared" ref="J71:S71" si="34">IF(ISNUMBER(FIND("&lt;",J30)),"N.D.",PRODUCT(J30,1/J$54))</f>
        <v>#REF!</v>
      </c>
      <c r="K71" s="41" t="e">
        <f t="shared" si="34"/>
        <v>#REF!</v>
      </c>
      <c r="L71" s="41" t="e">
        <f t="shared" si="34"/>
        <v>#REF!</v>
      </c>
      <c r="M71" s="41" t="e">
        <f t="shared" si="34"/>
        <v>#REF!</v>
      </c>
      <c r="N71" s="41" t="e">
        <f t="shared" si="34"/>
        <v>#REF!</v>
      </c>
      <c r="O71" s="41" t="e">
        <f t="shared" si="34"/>
        <v>#REF!</v>
      </c>
      <c r="P71" s="41" t="e">
        <f t="shared" si="34"/>
        <v>#REF!</v>
      </c>
      <c r="Q71" s="41" t="e">
        <f t="shared" si="34"/>
        <v>#REF!</v>
      </c>
      <c r="R71" s="41" t="e">
        <f t="shared" si="34"/>
        <v>#REF!</v>
      </c>
      <c r="S71" s="159" t="e">
        <f t="shared" si="34"/>
        <v>#REF!</v>
      </c>
      <c r="T71" s="182"/>
      <c r="V71" s="210"/>
      <c r="W71" s="210"/>
      <c r="X71" s="210"/>
    </row>
    <row r="72" spans="1:26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ref="E72:I72" si="35">IF(ISNUMBER(FIND("&lt;",E31)),"N.D.",PRODUCT(E31,1/E$54))</f>
        <v>#DIV/0!</v>
      </c>
      <c r="F72" s="41" t="e">
        <f t="shared" si="35"/>
        <v>#DIV/0!</v>
      </c>
      <c r="G72" s="41" t="e">
        <f t="shared" si="35"/>
        <v>#DIV/0!</v>
      </c>
      <c r="H72" s="41" t="e">
        <f t="shared" si="35"/>
        <v>#DIV/0!</v>
      </c>
      <c r="I72" s="41" t="e">
        <f t="shared" si="35"/>
        <v>#DIV/0!</v>
      </c>
      <c r="J72" s="41" t="e">
        <f t="shared" ref="J72:S72" si="36">IF(ISNUMBER(FIND("&lt;",J31)),"N.D.",PRODUCT(J31,1/J$54))</f>
        <v>#REF!</v>
      </c>
      <c r="K72" s="41" t="e">
        <f t="shared" si="36"/>
        <v>#REF!</v>
      </c>
      <c r="L72" s="41" t="e">
        <f t="shared" si="36"/>
        <v>#REF!</v>
      </c>
      <c r="M72" s="41" t="e">
        <f t="shared" si="36"/>
        <v>#REF!</v>
      </c>
      <c r="N72" s="41" t="e">
        <f t="shared" si="36"/>
        <v>#REF!</v>
      </c>
      <c r="O72" s="41" t="e">
        <f t="shared" si="36"/>
        <v>#REF!</v>
      </c>
      <c r="P72" s="41" t="e">
        <f t="shared" si="36"/>
        <v>#REF!</v>
      </c>
      <c r="Q72" s="41" t="e">
        <f t="shared" si="36"/>
        <v>#REF!</v>
      </c>
      <c r="R72" s="41" t="e">
        <f t="shared" si="36"/>
        <v>#REF!</v>
      </c>
      <c r="S72" s="159" t="e">
        <f t="shared" si="36"/>
        <v>#REF!</v>
      </c>
      <c r="T72" s="182"/>
      <c r="V72" s="210"/>
      <c r="W72" s="210"/>
      <c r="X72" s="210"/>
    </row>
    <row r="73" spans="1:26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ref="E73:I73" si="37">IF(ISNUMBER(FIND("&lt;",E32)),"N.D.",PRODUCT(E32,1/E$54))</f>
        <v>#DIV/0!</v>
      </c>
      <c r="F73" s="41" t="e">
        <f t="shared" si="37"/>
        <v>#DIV/0!</v>
      </c>
      <c r="G73" s="41" t="e">
        <f t="shared" si="37"/>
        <v>#DIV/0!</v>
      </c>
      <c r="H73" s="41" t="e">
        <f t="shared" si="37"/>
        <v>#DIV/0!</v>
      </c>
      <c r="I73" s="41" t="e">
        <f t="shared" si="37"/>
        <v>#DIV/0!</v>
      </c>
      <c r="J73" s="41" t="e">
        <f t="shared" ref="J73:S73" si="38">IF(ISNUMBER(FIND("&lt;",J32)),"N.D.",PRODUCT(J32,1/J$54))</f>
        <v>#REF!</v>
      </c>
      <c r="K73" s="41" t="e">
        <f t="shared" si="38"/>
        <v>#REF!</v>
      </c>
      <c r="L73" s="41" t="e">
        <f t="shared" si="38"/>
        <v>#REF!</v>
      </c>
      <c r="M73" s="41" t="e">
        <f t="shared" si="38"/>
        <v>#REF!</v>
      </c>
      <c r="N73" s="41" t="e">
        <f t="shared" si="38"/>
        <v>#REF!</v>
      </c>
      <c r="O73" s="41" t="e">
        <f t="shared" si="38"/>
        <v>#REF!</v>
      </c>
      <c r="P73" s="41" t="e">
        <f t="shared" si="38"/>
        <v>#REF!</v>
      </c>
      <c r="Q73" s="41" t="e">
        <f t="shared" si="38"/>
        <v>#REF!</v>
      </c>
      <c r="R73" s="41" t="e">
        <f t="shared" si="38"/>
        <v>#REF!</v>
      </c>
      <c r="S73" s="159" t="e">
        <f t="shared" si="38"/>
        <v>#REF!</v>
      </c>
      <c r="T73" s="182"/>
      <c r="V73" s="210"/>
      <c r="W73" s="210"/>
      <c r="X73" s="210"/>
    </row>
    <row r="74" spans="1:26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ref="E74:I74" si="39">IF(ISNUMBER(FIND("&lt;",E33)),"N.D.",PRODUCT(E33,1/E$54))</f>
        <v>N.D.</v>
      </c>
      <c r="F74" s="41" t="str">
        <f t="shared" si="39"/>
        <v>N.D.</v>
      </c>
      <c r="G74" s="41" t="e">
        <f t="shared" si="39"/>
        <v>#DIV/0!</v>
      </c>
      <c r="H74" s="41" t="str">
        <f t="shared" si="39"/>
        <v>N.D.</v>
      </c>
      <c r="I74" s="41" t="e">
        <f t="shared" si="39"/>
        <v>#DIV/0!</v>
      </c>
      <c r="J74" s="41" t="e">
        <f t="shared" ref="J74:S74" si="40">IF(ISNUMBER(FIND("&lt;",J33)),"N.D.",PRODUCT(J33,1/J$54))</f>
        <v>#REF!</v>
      </c>
      <c r="K74" s="41" t="e">
        <f t="shared" si="40"/>
        <v>#REF!</v>
      </c>
      <c r="L74" s="41" t="e">
        <f t="shared" si="40"/>
        <v>#REF!</v>
      </c>
      <c r="M74" s="41" t="e">
        <f t="shared" si="40"/>
        <v>#REF!</v>
      </c>
      <c r="N74" s="41" t="e">
        <f t="shared" si="40"/>
        <v>#REF!</v>
      </c>
      <c r="O74" s="41" t="e">
        <f t="shared" si="40"/>
        <v>#REF!</v>
      </c>
      <c r="P74" s="41" t="e">
        <f t="shared" si="40"/>
        <v>#REF!</v>
      </c>
      <c r="Q74" s="41" t="e">
        <f t="shared" si="40"/>
        <v>#REF!</v>
      </c>
      <c r="R74" s="41" t="e">
        <f t="shared" si="40"/>
        <v>#REF!</v>
      </c>
      <c r="S74" s="159" t="e">
        <f t="shared" si="40"/>
        <v>#REF!</v>
      </c>
      <c r="T74" s="182"/>
      <c r="V74" s="210"/>
      <c r="W74" s="210"/>
      <c r="X74" s="210"/>
    </row>
    <row r="75" spans="1:26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ref="E75:I75" si="41">IF(ISNUMBER(FIND("&lt;",E34)),"N.D.",PRODUCT(E34,1/E$54))</f>
        <v>#DIV/0!</v>
      </c>
      <c r="F75" s="41" t="e">
        <f t="shared" si="41"/>
        <v>#DIV/0!</v>
      </c>
      <c r="G75" s="41" t="e">
        <f t="shared" si="41"/>
        <v>#DIV/0!</v>
      </c>
      <c r="H75" s="41" t="e">
        <f t="shared" si="41"/>
        <v>#DIV/0!</v>
      </c>
      <c r="I75" s="41" t="e">
        <f t="shared" si="41"/>
        <v>#DIV/0!</v>
      </c>
      <c r="J75" s="41" t="e">
        <f t="shared" ref="J75:S75" si="42">IF(ISNUMBER(FIND("&lt;",J34)),"N.D.",PRODUCT(J34,1/J$54))</f>
        <v>#REF!</v>
      </c>
      <c r="K75" s="41" t="e">
        <f t="shared" si="42"/>
        <v>#REF!</v>
      </c>
      <c r="L75" s="41" t="e">
        <f t="shared" si="42"/>
        <v>#REF!</v>
      </c>
      <c r="M75" s="41" t="e">
        <f t="shared" si="42"/>
        <v>#REF!</v>
      </c>
      <c r="N75" s="41" t="e">
        <f t="shared" si="42"/>
        <v>#REF!</v>
      </c>
      <c r="O75" s="41" t="e">
        <f t="shared" si="42"/>
        <v>#REF!</v>
      </c>
      <c r="P75" s="41" t="e">
        <f t="shared" si="42"/>
        <v>#REF!</v>
      </c>
      <c r="Q75" s="41" t="e">
        <f t="shared" si="42"/>
        <v>#REF!</v>
      </c>
      <c r="R75" s="41" t="e">
        <f t="shared" si="42"/>
        <v>#REF!</v>
      </c>
      <c r="S75" s="159" t="e">
        <f t="shared" si="42"/>
        <v>#REF!</v>
      </c>
      <c r="T75" s="182"/>
      <c r="V75" s="210"/>
      <c r="W75" s="210"/>
      <c r="X75" s="210"/>
    </row>
    <row r="76" spans="1:26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ref="E76:I76" si="43">IF(ISNUMBER(FIND("&lt;",E35)),"N.D.",PRODUCT(E35,1/E$54))</f>
        <v>#DIV/0!</v>
      </c>
      <c r="F76" s="41" t="e">
        <f t="shared" si="43"/>
        <v>#DIV/0!</v>
      </c>
      <c r="G76" s="41" t="e">
        <f t="shared" si="43"/>
        <v>#DIV/0!</v>
      </c>
      <c r="H76" s="41" t="e">
        <f t="shared" si="43"/>
        <v>#DIV/0!</v>
      </c>
      <c r="I76" s="159" t="e">
        <f t="shared" si="43"/>
        <v>#DIV/0!</v>
      </c>
      <c r="J76" s="184" t="e">
        <f t="shared" ref="J76:S76" si="44">IF(ISNUMBER(FIND("&lt;",J35)),"N.D.",PRODUCT(J35,1/J$54))</f>
        <v>#REF!</v>
      </c>
      <c r="K76" s="41" t="e">
        <f t="shared" si="44"/>
        <v>#REF!</v>
      </c>
      <c r="L76" s="41" t="e">
        <f t="shared" si="44"/>
        <v>#REF!</v>
      </c>
      <c r="M76" s="41" t="e">
        <f t="shared" si="44"/>
        <v>#REF!</v>
      </c>
      <c r="N76" s="41" t="e">
        <f t="shared" si="44"/>
        <v>#REF!</v>
      </c>
      <c r="O76" s="41" t="e">
        <f t="shared" si="44"/>
        <v>#REF!</v>
      </c>
      <c r="P76" s="41" t="e">
        <f t="shared" si="44"/>
        <v>#REF!</v>
      </c>
      <c r="Q76" s="41" t="e">
        <f t="shared" si="44"/>
        <v>#REF!</v>
      </c>
      <c r="R76" s="41" t="e">
        <f t="shared" si="44"/>
        <v>#REF!</v>
      </c>
      <c r="S76" s="159" t="e">
        <f t="shared" si="44"/>
        <v>#REF!</v>
      </c>
      <c r="V76" s="210"/>
      <c r="W76" s="210"/>
      <c r="X76" s="210"/>
    </row>
    <row r="77" spans="1:26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ref="E77:I77" si="45">IF(ISNUMBER(FIND("&lt;",E36)),"N.D.",PRODUCT(E36,1/E$54))</f>
        <v>#DIV/0!</v>
      </c>
      <c r="F77" s="41" t="e">
        <f t="shared" si="45"/>
        <v>#DIV/0!</v>
      </c>
      <c r="G77" s="41" t="e">
        <f t="shared" si="45"/>
        <v>#DIV/0!</v>
      </c>
      <c r="H77" s="41" t="e">
        <f t="shared" si="45"/>
        <v>#DIV/0!</v>
      </c>
      <c r="I77" s="159" t="e">
        <f t="shared" si="45"/>
        <v>#DIV/0!</v>
      </c>
      <c r="J77" s="184" t="e">
        <f t="shared" ref="J77:S77" si="46">IF(ISNUMBER(FIND("&lt;",J36)),"N.D.",PRODUCT(J36,1/J$54))</f>
        <v>#REF!</v>
      </c>
      <c r="K77" s="41" t="e">
        <f t="shared" si="46"/>
        <v>#REF!</v>
      </c>
      <c r="L77" s="41" t="e">
        <f t="shared" si="46"/>
        <v>#REF!</v>
      </c>
      <c r="M77" s="41" t="e">
        <f t="shared" si="46"/>
        <v>#REF!</v>
      </c>
      <c r="N77" s="41" t="e">
        <f t="shared" si="46"/>
        <v>#REF!</v>
      </c>
      <c r="O77" s="41" t="e">
        <f t="shared" si="46"/>
        <v>#REF!</v>
      </c>
      <c r="P77" s="41" t="e">
        <f t="shared" si="46"/>
        <v>#REF!</v>
      </c>
      <c r="Q77" s="41" t="e">
        <f t="shared" si="46"/>
        <v>#REF!</v>
      </c>
      <c r="R77" s="41" t="e">
        <f t="shared" si="46"/>
        <v>#REF!</v>
      </c>
      <c r="S77" s="159" t="e">
        <f t="shared" si="46"/>
        <v>#REF!</v>
      </c>
      <c r="V77" s="210"/>
      <c r="W77" s="211"/>
      <c r="X77" s="210"/>
    </row>
    <row r="78" spans="1:26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ref="E78:I78" si="47">IF(ISNUMBER(FIND("&lt;",E37)),"N.D.",PRODUCT(E37,1/E$54))</f>
        <v>#DIV/0!</v>
      </c>
      <c r="F78" s="41" t="e">
        <f t="shared" si="47"/>
        <v>#DIV/0!</v>
      </c>
      <c r="G78" s="41" t="e">
        <f t="shared" si="47"/>
        <v>#DIV/0!</v>
      </c>
      <c r="H78" s="41" t="e">
        <f t="shared" si="47"/>
        <v>#DIV/0!</v>
      </c>
      <c r="I78" s="159" t="e">
        <f t="shared" si="47"/>
        <v>#DIV/0!</v>
      </c>
      <c r="J78" s="184" t="e">
        <f t="shared" ref="J78:S78" si="48">IF(ISNUMBER(FIND("&lt;",J37)),"N.D.",PRODUCT(J37,1/J$54))</f>
        <v>#REF!</v>
      </c>
      <c r="K78" s="41" t="e">
        <f t="shared" si="48"/>
        <v>#REF!</v>
      </c>
      <c r="L78" s="41" t="e">
        <f t="shared" si="48"/>
        <v>#REF!</v>
      </c>
      <c r="M78" s="41" t="e">
        <f t="shared" si="48"/>
        <v>#REF!</v>
      </c>
      <c r="N78" s="41" t="e">
        <f t="shared" si="48"/>
        <v>#REF!</v>
      </c>
      <c r="O78" s="41" t="e">
        <f t="shared" si="48"/>
        <v>#REF!</v>
      </c>
      <c r="P78" s="41" t="e">
        <f t="shared" si="48"/>
        <v>#REF!</v>
      </c>
      <c r="Q78" s="41" t="e">
        <f t="shared" si="48"/>
        <v>#REF!</v>
      </c>
      <c r="R78" s="41" t="e">
        <f t="shared" si="48"/>
        <v>#REF!</v>
      </c>
      <c r="S78" s="159" t="e">
        <f t="shared" si="48"/>
        <v>#REF!</v>
      </c>
      <c r="V78" s="210">
        <v>1.5</v>
      </c>
      <c r="W78" s="211" t="e">
        <f>AVERAGE(E78:I78)</f>
        <v>#DIV/0!</v>
      </c>
      <c r="X78" s="9" t="e">
        <f t="shared" ref="X78" si="49">IF(W78&gt;V78,"Supera","No Supera")</f>
        <v>#DIV/0!</v>
      </c>
      <c r="Y78" s="11">
        <f>COUNTIF(E78:J78,"&gt;1,5")</f>
        <v>0</v>
      </c>
      <c r="Z78" s="212" t="e">
        <f>W78/V78</f>
        <v>#DIV/0!</v>
      </c>
    </row>
    <row r="79" spans="1:26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ref="E79:I79" si="50">IF(ISNUMBER(FIND("&lt;",E38)),"N.D.",PRODUCT(E38,1/E$54))</f>
        <v>#DIV/0!</v>
      </c>
      <c r="F79" s="41" t="e">
        <f t="shared" si="50"/>
        <v>#DIV/0!</v>
      </c>
      <c r="G79" s="41" t="e">
        <f t="shared" si="50"/>
        <v>#DIV/0!</v>
      </c>
      <c r="H79" s="41" t="e">
        <f t="shared" si="50"/>
        <v>#DIV/0!</v>
      </c>
      <c r="I79" s="159" t="e">
        <f t="shared" si="50"/>
        <v>#DIV/0!</v>
      </c>
      <c r="J79" s="184" t="e">
        <f t="shared" ref="J79:S79" si="51">IF(ISNUMBER(FIND("&lt;",J38)),"N.D.",PRODUCT(J38,1/J$54))</f>
        <v>#REF!</v>
      </c>
      <c r="K79" s="41" t="e">
        <f t="shared" si="51"/>
        <v>#REF!</v>
      </c>
      <c r="L79" s="41" t="e">
        <f t="shared" si="51"/>
        <v>#REF!</v>
      </c>
      <c r="M79" s="41" t="e">
        <f t="shared" si="51"/>
        <v>#REF!</v>
      </c>
      <c r="N79" s="41" t="e">
        <f t="shared" si="51"/>
        <v>#REF!</v>
      </c>
      <c r="O79" s="41" t="e">
        <f t="shared" si="51"/>
        <v>#REF!</v>
      </c>
      <c r="P79" s="41" t="e">
        <f t="shared" si="51"/>
        <v>#REF!</v>
      </c>
      <c r="Q79" s="41" t="e">
        <f t="shared" si="51"/>
        <v>#REF!</v>
      </c>
      <c r="R79" s="41" t="e">
        <f t="shared" si="51"/>
        <v>#REF!</v>
      </c>
      <c r="S79" s="159" t="e">
        <f t="shared" si="51"/>
        <v>#REF!</v>
      </c>
    </row>
    <row r="80" spans="1:26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ref="E80:I80" si="52">IF(ISNUMBER(FIND("&lt;",E39)),"N.D.",PRODUCT(E39,1/E$54))</f>
        <v>#DIV/0!</v>
      </c>
      <c r="F80" s="41" t="e">
        <f t="shared" si="52"/>
        <v>#DIV/0!</v>
      </c>
      <c r="G80" s="41" t="e">
        <f t="shared" si="52"/>
        <v>#DIV/0!</v>
      </c>
      <c r="H80" s="41" t="e">
        <f t="shared" si="52"/>
        <v>#DIV/0!</v>
      </c>
      <c r="I80" s="159" t="e">
        <f t="shared" si="52"/>
        <v>#DIV/0!</v>
      </c>
      <c r="J80" s="184" t="e">
        <f t="shared" ref="J80:S80" si="53">IF(ISNUMBER(FIND("&lt;",J39)),"N.D.",PRODUCT(J39,1/J$54))</f>
        <v>#REF!</v>
      </c>
      <c r="K80" s="41" t="e">
        <f t="shared" si="53"/>
        <v>#REF!</v>
      </c>
      <c r="L80" s="41" t="e">
        <f t="shared" si="53"/>
        <v>#REF!</v>
      </c>
      <c r="M80" s="41" t="e">
        <f t="shared" si="53"/>
        <v>#REF!</v>
      </c>
      <c r="N80" s="41" t="e">
        <f t="shared" si="53"/>
        <v>#REF!</v>
      </c>
      <c r="O80" s="41" t="e">
        <f t="shared" si="53"/>
        <v>#REF!</v>
      </c>
      <c r="P80" s="41" t="e">
        <f t="shared" si="53"/>
        <v>#REF!</v>
      </c>
      <c r="Q80" s="41" t="e">
        <f t="shared" si="53"/>
        <v>#REF!</v>
      </c>
      <c r="R80" s="41" t="e">
        <f t="shared" si="53"/>
        <v>#REF!</v>
      </c>
      <c r="S80" s="159" t="e">
        <f t="shared" si="53"/>
        <v>#REF!</v>
      </c>
    </row>
    <row r="81" spans="1:1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ref="E81:I81" si="54">IF(ISNUMBER(FIND("&lt;",E40)),"N.D.",PRODUCT(E40,1/E$54))</f>
        <v>#DIV/0!</v>
      </c>
      <c r="F81" s="41" t="e">
        <f t="shared" si="54"/>
        <v>#DIV/0!</v>
      </c>
      <c r="G81" s="41" t="e">
        <f t="shared" si="54"/>
        <v>#DIV/0!</v>
      </c>
      <c r="H81" s="41" t="e">
        <f t="shared" si="54"/>
        <v>#DIV/0!</v>
      </c>
      <c r="I81" s="159" t="e">
        <f t="shared" si="54"/>
        <v>#DIV/0!</v>
      </c>
      <c r="J81" s="184" t="e">
        <f t="shared" ref="J81:S81" si="55">IF(ISNUMBER(FIND("&lt;",J40)),"N.D.",PRODUCT(J40,1/J$54))</f>
        <v>#REF!</v>
      </c>
      <c r="K81" s="41" t="e">
        <f t="shared" si="55"/>
        <v>#REF!</v>
      </c>
      <c r="L81" s="41" t="e">
        <f t="shared" si="55"/>
        <v>#REF!</v>
      </c>
      <c r="M81" s="41" t="e">
        <f t="shared" si="55"/>
        <v>#REF!</v>
      </c>
      <c r="N81" s="41" t="e">
        <f t="shared" si="55"/>
        <v>#REF!</v>
      </c>
      <c r="O81" s="41" t="e">
        <f t="shared" si="55"/>
        <v>#REF!</v>
      </c>
      <c r="P81" s="41" t="e">
        <f t="shared" si="55"/>
        <v>#REF!</v>
      </c>
      <c r="Q81" s="41" t="e">
        <f t="shared" si="55"/>
        <v>#REF!</v>
      </c>
      <c r="R81" s="41" t="e">
        <f t="shared" si="55"/>
        <v>#REF!</v>
      </c>
      <c r="S81" s="159" t="e">
        <f t="shared" si="55"/>
        <v>#REF!</v>
      </c>
    </row>
    <row r="82" spans="1:1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ref="E82:I82" si="56">IF(ISNUMBER(FIND("&lt;",E41)),"N.D.",PRODUCT(E41,1/E$54))</f>
        <v>#DIV/0!</v>
      </c>
      <c r="F82" s="41" t="e">
        <f t="shared" si="56"/>
        <v>#DIV/0!</v>
      </c>
      <c r="G82" s="41" t="e">
        <f t="shared" si="56"/>
        <v>#DIV/0!</v>
      </c>
      <c r="H82" s="41" t="e">
        <f t="shared" si="56"/>
        <v>#DIV/0!</v>
      </c>
      <c r="I82" s="159" t="e">
        <f t="shared" si="56"/>
        <v>#DIV/0!</v>
      </c>
      <c r="J82" s="184" t="e">
        <f t="shared" ref="J82:S82" si="57">IF(ISNUMBER(FIND("&lt;",J41)),"N.D.",PRODUCT(J41,1/J$54))</f>
        <v>#REF!</v>
      </c>
      <c r="K82" s="41" t="e">
        <f t="shared" si="57"/>
        <v>#REF!</v>
      </c>
      <c r="L82" s="41" t="e">
        <f t="shared" si="57"/>
        <v>#REF!</v>
      </c>
      <c r="M82" s="41" t="e">
        <f t="shared" si="57"/>
        <v>#REF!</v>
      </c>
      <c r="N82" s="41" t="e">
        <f t="shared" si="57"/>
        <v>#REF!</v>
      </c>
      <c r="O82" s="41" t="e">
        <f t="shared" si="57"/>
        <v>#REF!</v>
      </c>
      <c r="P82" s="41" t="e">
        <f t="shared" si="57"/>
        <v>#REF!</v>
      </c>
      <c r="Q82" s="41" t="e">
        <f t="shared" si="57"/>
        <v>#REF!</v>
      </c>
      <c r="R82" s="41" t="e">
        <f t="shared" si="57"/>
        <v>#REF!</v>
      </c>
      <c r="S82" s="159" t="e">
        <f t="shared" si="57"/>
        <v>#REF!</v>
      </c>
    </row>
    <row r="83" spans="1:1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ref="E83:I83" si="58">IF(ISNUMBER(FIND("&lt;",E42)),"N.D.",PRODUCT(E42,1/E$54))</f>
        <v>#DIV/0!</v>
      </c>
      <c r="F83" s="41" t="str">
        <f t="shared" si="58"/>
        <v>N.D.</v>
      </c>
      <c r="G83" s="41" t="str">
        <f t="shared" si="58"/>
        <v>N.D.</v>
      </c>
      <c r="H83" s="41" t="e">
        <f t="shared" si="58"/>
        <v>#DIV/0!</v>
      </c>
      <c r="I83" s="159" t="e">
        <f t="shared" si="58"/>
        <v>#DIV/0!</v>
      </c>
      <c r="J83" s="184" t="e">
        <f t="shared" ref="J83:S83" si="59">IF(ISNUMBER(FIND("&lt;",J42)),"N.D.",PRODUCT(J42,1/J$54))</f>
        <v>#REF!</v>
      </c>
      <c r="K83" s="41" t="e">
        <f t="shared" si="59"/>
        <v>#REF!</v>
      </c>
      <c r="L83" s="41" t="e">
        <f t="shared" si="59"/>
        <v>#REF!</v>
      </c>
      <c r="M83" s="41" t="e">
        <f t="shared" si="59"/>
        <v>#REF!</v>
      </c>
      <c r="N83" s="41" t="e">
        <f t="shared" si="59"/>
        <v>#REF!</v>
      </c>
      <c r="O83" s="41" t="e">
        <f t="shared" si="59"/>
        <v>#REF!</v>
      </c>
      <c r="P83" s="41" t="e">
        <f t="shared" si="59"/>
        <v>#REF!</v>
      </c>
      <c r="Q83" s="41" t="e">
        <f t="shared" si="59"/>
        <v>#REF!</v>
      </c>
      <c r="R83" s="41" t="e">
        <f t="shared" si="59"/>
        <v>#REF!</v>
      </c>
      <c r="S83" s="159" t="e">
        <f t="shared" si="59"/>
        <v>#REF!</v>
      </c>
    </row>
    <row r="84" spans="1:19" ht="13.5" x14ac:dyDescent="0.2">
      <c r="A84" s="16"/>
      <c r="B84" s="151" t="s">
        <v>117</v>
      </c>
      <c r="C84" s="32" t="s">
        <v>130</v>
      </c>
      <c r="D84" s="33" t="s">
        <v>135</v>
      </c>
      <c r="E84" s="41" t="e">
        <f t="shared" ref="E84:I84" si="60">IF(ISNUMBER(FIND("&lt;",E43)),"N.D.",PRODUCT(E43,1/E$54))</f>
        <v>#DIV/0!</v>
      </c>
      <c r="F84" s="41" t="e">
        <f t="shared" si="60"/>
        <v>#DIV/0!</v>
      </c>
      <c r="G84" s="41" t="e">
        <f t="shared" si="60"/>
        <v>#DIV/0!</v>
      </c>
      <c r="H84" s="41" t="e">
        <f t="shared" si="60"/>
        <v>#DIV/0!</v>
      </c>
      <c r="I84" s="159" t="e">
        <f t="shared" si="60"/>
        <v>#DIV/0!</v>
      </c>
      <c r="J84" s="184" t="e">
        <f t="shared" ref="J84:S84" si="61">IF(ISNUMBER(FIND("&lt;",J43)),"N.D.",PRODUCT(J43,1/J$54))</f>
        <v>#REF!</v>
      </c>
      <c r="K84" s="41" t="e">
        <f t="shared" si="61"/>
        <v>#REF!</v>
      </c>
      <c r="L84" s="41" t="e">
        <f t="shared" si="61"/>
        <v>#REF!</v>
      </c>
      <c r="M84" s="41" t="e">
        <f t="shared" si="61"/>
        <v>#REF!</v>
      </c>
      <c r="N84" s="41" t="e">
        <f t="shared" si="61"/>
        <v>#REF!</v>
      </c>
      <c r="O84" s="41" t="e">
        <f t="shared" si="61"/>
        <v>#REF!</v>
      </c>
      <c r="P84" s="41" t="e">
        <f t="shared" si="61"/>
        <v>#REF!</v>
      </c>
      <c r="Q84" s="41" t="e">
        <f t="shared" si="61"/>
        <v>#REF!</v>
      </c>
      <c r="R84" s="41" t="e">
        <f t="shared" si="61"/>
        <v>#REF!</v>
      </c>
      <c r="S84" s="159" t="e">
        <f t="shared" si="61"/>
        <v>#REF!</v>
      </c>
    </row>
    <row r="85" spans="1:1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ref="E85:I85" si="62">IF(ISNUMBER(FIND("&lt;",E44)),"N.D.",PRODUCT(E44,1/E$54))</f>
        <v>N.D.</v>
      </c>
      <c r="F85" s="41" t="str">
        <f t="shared" si="62"/>
        <v>N.D.</v>
      </c>
      <c r="G85" s="41" t="str">
        <f t="shared" si="62"/>
        <v>N.D.</v>
      </c>
      <c r="H85" s="41" t="str">
        <f t="shared" si="62"/>
        <v>N.D.</v>
      </c>
      <c r="I85" s="159" t="e">
        <f t="shared" si="62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</row>
    <row r="86" spans="1:1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ref="E86:I86" si="63">IF(ISNUMBER(FIND("&lt;",E45)),"N.D.",PRODUCT(E45,1/E$54))</f>
        <v>#DIV/0!</v>
      </c>
      <c r="F86" s="41" t="e">
        <f t="shared" si="63"/>
        <v>#DIV/0!</v>
      </c>
      <c r="G86" s="41" t="e">
        <f t="shared" si="63"/>
        <v>#DIV/0!</v>
      </c>
      <c r="H86" s="41" t="e">
        <f t="shared" si="63"/>
        <v>#DIV/0!</v>
      </c>
      <c r="I86" s="159" t="e">
        <f t="shared" si="63"/>
        <v>#DIV/0!</v>
      </c>
      <c r="J86" s="184" t="e">
        <f t="shared" ref="J86:S86" si="64">IF(ISNUMBER(FIND("&lt;",J45)),"N.D.",PRODUCT(J45,1/J$54))</f>
        <v>#REF!</v>
      </c>
      <c r="K86" s="41" t="e">
        <f t="shared" si="64"/>
        <v>#REF!</v>
      </c>
      <c r="L86" s="41" t="e">
        <f t="shared" si="64"/>
        <v>#REF!</v>
      </c>
      <c r="M86" s="41" t="e">
        <f t="shared" si="64"/>
        <v>#REF!</v>
      </c>
      <c r="N86" s="41" t="e">
        <f t="shared" si="64"/>
        <v>#REF!</v>
      </c>
      <c r="O86" s="41" t="e">
        <f t="shared" si="64"/>
        <v>#REF!</v>
      </c>
      <c r="P86" s="41" t="e">
        <f t="shared" si="64"/>
        <v>#REF!</v>
      </c>
      <c r="Q86" s="41" t="e">
        <f t="shared" si="64"/>
        <v>#REF!</v>
      </c>
      <c r="R86" s="41" t="e">
        <f t="shared" si="64"/>
        <v>#REF!</v>
      </c>
      <c r="S86" s="159" t="e">
        <f t="shared" si="64"/>
        <v>#REF!</v>
      </c>
    </row>
    <row r="87" spans="1:1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ref="E87:I87" si="65">IF(ISNUMBER(FIND("&lt;",E46)),"N.D.",PRODUCT(E46,1/E$54))</f>
        <v>#DIV/0!</v>
      </c>
      <c r="F87" s="160" t="e">
        <f t="shared" si="65"/>
        <v>#DIV/0!</v>
      </c>
      <c r="G87" s="160" t="e">
        <f t="shared" si="65"/>
        <v>#DIV/0!</v>
      </c>
      <c r="H87" s="160" t="e">
        <f t="shared" si="65"/>
        <v>#DIV/0!</v>
      </c>
      <c r="I87" s="161" t="e">
        <f t="shared" si="65"/>
        <v>#DIV/0!</v>
      </c>
      <c r="J87" s="185" t="e">
        <f t="shared" ref="J87:S87" si="66">IF(ISNUMBER(FIND("&lt;",J46)),"N.D.",PRODUCT(J46,1/J$54))</f>
        <v>#REF!</v>
      </c>
      <c r="K87" s="160" t="e">
        <f t="shared" si="66"/>
        <v>#REF!</v>
      </c>
      <c r="L87" s="160" t="e">
        <f t="shared" si="66"/>
        <v>#REF!</v>
      </c>
      <c r="M87" s="160" t="e">
        <f t="shared" si="66"/>
        <v>#REF!</v>
      </c>
      <c r="N87" s="160" t="e">
        <f t="shared" si="66"/>
        <v>#REF!</v>
      </c>
      <c r="O87" s="160" t="e">
        <f t="shared" si="66"/>
        <v>#REF!</v>
      </c>
      <c r="P87" s="160" t="e">
        <f t="shared" si="66"/>
        <v>#REF!</v>
      </c>
      <c r="Q87" s="160" t="e">
        <f t="shared" si="66"/>
        <v>#REF!</v>
      </c>
      <c r="R87" s="160" t="e">
        <f t="shared" si="66"/>
        <v>#REF!</v>
      </c>
      <c r="S87" s="161" t="e">
        <f t="shared" si="66"/>
        <v>#REF!</v>
      </c>
    </row>
    <row r="88" spans="1:19" ht="6.75" customHeight="1" x14ac:dyDescent="0.2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19" x14ac:dyDescent="0.2">
      <c r="A89" s="16"/>
      <c r="B89" s="43" t="s">
        <v>133</v>
      </c>
      <c r="C89" s="16" t="s">
        <v>134</v>
      </c>
      <c r="D89" s="17"/>
      <c r="E89" s="16"/>
      <c r="F89" s="16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</row>
    <row r="90" spans="1:19" x14ac:dyDescent="0.2">
      <c r="A90" s="16"/>
      <c r="B90" s="17"/>
      <c r="C90" s="17"/>
      <c r="D90" s="17"/>
      <c r="E90" s="16"/>
      <c r="F90" s="16"/>
      <c r="G90" s="16"/>
      <c r="H90" s="18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5" customFormat="1" ht="13.5" thickBot="1" x14ac:dyDescent="0.25">
      <c r="A1" s="73"/>
      <c r="B1" s="73"/>
      <c r="C1" s="73"/>
      <c r="D1" s="73"/>
      <c r="E1" s="73"/>
      <c r="F1" s="74"/>
      <c r="G1" s="73"/>
      <c r="H1" s="73"/>
      <c r="I1" s="73"/>
      <c r="J1" s="73"/>
      <c r="K1" s="73"/>
      <c r="L1" s="73"/>
      <c r="M1" s="73"/>
      <c r="N1" s="85"/>
    </row>
    <row r="2" spans="1:16" s="5" customFormat="1" ht="12.75" customHeight="1" x14ac:dyDescent="0.2">
      <c r="A2" s="73"/>
      <c r="B2" s="489"/>
      <c r="C2" s="490"/>
      <c r="D2" s="490"/>
      <c r="E2" s="494" t="s">
        <v>222</v>
      </c>
      <c r="F2" s="495"/>
      <c r="G2" s="495"/>
      <c r="H2" s="495"/>
      <c r="I2" s="495"/>
      <c r="J2" s="495"/>
      <c r="K2" s="495"/>
      <c r="L2" s="495"/>
      <c r="M2" s="496"/>
      <c r="N2" s="85"/>
    </row>
    <row r="3" spans="1:16" s="5" customFormat="1" ht="12.75" customHeight="1" x14ac:dyDescent="0.2">
      <c r="A3" s="73"/>
      <c r="B3" s="491"/>
      <c r="C3" s="448"/>
      <c r="D3" s="448"/>
      <c r="E3" s="497"/>
      <c r="F3" s="457"/>
      <c r="G3" s="457"/>
      <c r="H3" s="457"/>
      <c r="I3" s="457"/>
      <c r="J3" s="457"/>
      <c r="K3" s="457"/>
      <c r="L3" s="457"/>
      <c r="M3" s="498"/>
      <c r="N3" s="85"/>
    </row>
    <row r="4" spans="1:16" s="5" customFormat="1" ht="12.75" customHeight="1" x14ac:dyDescent="0.2">
      <c r="A4" s="73"/>
      <c r="B4" s="491"/>
      <c r="C4" s="448"/>
      <c r="D4" s="448"/>
      <c r="E4" s="497"/>
      <c r="F4" s="457"/>
      <c r="G4" s="457"/>
      <c r="H4" s="457"/>
      <c r="I4" s="457"/>
      <c r="J4" s="457"/>
      <c r="K4" s="457"/>
      <c r="L4" s="457"/>
      <c r="M4" s="498"/>
      <c r="N4" s="85"/>
    </row>
    <row r="5" spans="1:16" s="5" customFormat="1" ht="13.5" customHeight="1" thickBot="1" x14ac:dyDescent="0.25">
      <c r="A5" s="73"/>
      <c r="B5" s="492"/>
      <c r="C5" s="493"/>
      <c r="D5" s="493"/>
      <c r="E5" s="499"/>
      <c r="F5" s="500"/>
      <c r="G5" s="500"/>
      <c r="H5" s="500"/>
      <c r="I5" s="500"/>
      <c r="J5" s="500"/>
      <c r="K5" s="500"/>
      <c r="L5" s="500"/>
      <c r="M5" s="501"/>
      <c r="N5" s="85"/>
    </row>
    <row r="6" spans="1:16" s="5" customFormat="1" ht="13.15" customHeight="1" x14ac:dyDescent="0.2">
      <c r="A6" s="73"/>
      <c r="B6" s="73"/>
      <c r="C6" s="73"/>
      <c r="D6" s="73"/>
      <c r="E6" s="73"/>
      <c r="F6" s="74"/>
      <c r="G6" s="73"/>
      <c r="H6" s="73"/>
      <c r="I6" s="73"/>
      <c r="J6" s="73"/>
      <c r="K6" s="73"/>
      <c r="L6" s="73"/>
      <c r="M6" s="73"/>
      <c r="N6" s="85"/>
    </row>
    <row r="7" spans="1:16" s="3" customFormat="1" ht="30.6" customHeight="1" x14ac:dyDescent="0.2">
      <c r="A7" s="104"/>
      <c r="B7" s="95" t="s">
        <v>32</v>
      </c>
      <c r="C7" s="95"/>
      <c r="D7" s="95"/>
      <c r="E7" s="5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4"/>
      <c r="G7" s="514"/>
      <c r="H7" s="514"/>
      <c r="I7" s="514"/>
      <c r="J7" s="514"/>
      <c r="K7" s="514"/>
      <c r="L7" s="514"/>
      <c r="M7" s="514"/>
      <c r="N7" s="59"/>
    </row>
    <row r="8" spans="1:16" s="3" customFormat="1" ht="9.6" customHeight="1" x14ac:dyDescent="0.2">
      <c r="A8" s="59"/>
      <c r="B8" s="139"/>
      <c r="C8" s="139"/>
      <c r="D8" s="139"/>
      <c r="E8" s="141"/>
      <c r="F8" s="141"/>
      <c r="G8" s="141"/>
      <c r="H8" s="141"/>
      <c r="I8" s="141"/>
      <c r="J8" s="141"/>
      <c r="K8" s="141"/>
      <c r="L8" s="141"/>
      <c r="M8" s="141"/>
      <c r="N8" s="59"/>
    </row>
    <row r="9" spans="1:16" s="3" customFormat="1" ht="15.6" customHeight="1" x14ac:dyDescent="0.2">
      <c r="A9" s="104"/>
      <c r="B9" s="393" t="s">
        <v>236</v>
      </c>
      <c r="C9" s="393"/>
      <c r="D9" s="393"/>
      <c r="E9" s="384" t="str">
        <f>+'A.2.4. Cálculo PM10 y VM'!E9:F9</f>
        <v>CA-VMP-6</v>
      </c>
      <c r="F9" s="384"/>
      <c r="G9" s="138"/>
      <c r="H9" s="393" t="s">
        <v>189</v>
      </c>
      <c r="I9" s="393"/>
      <c r="J9" s="384" t="str">
        <f>+'A.2.3. Flujo promedio'!H9</f>
        <v>0001-7-2020-411</v>
      </c>
      <c r="K9" s="384"/>
      <c r="L9" s="384"/>
      <c r="M9" s="384"/>
      <c r="N9" s="59"/>
    </row>
    <row r="10" spans="1:16" ht="13.15" customHeight="1" thickBot="1" x14ac:dyDescent="0.25">
      <c r="A10" s="75"/>
      <c r="B10" s="75"/>
      <c r="C10" s="75"/>
      <c r="D10" s="75"/>
      <c r="E10" s="75"/>
      <c r="F10" s="75"/>
      <c r="G10" s="76"/>
      <c r="H10" s="75"/>
      <c r="I10" s="75"/>
      <c r="J10" s="47"/>
      <c r="K10" s="75"/>
      <c r="L10" s="75"/>
      <c r="M10" s="75"/>
      <c r="N10" s="47"/>
    </row>
    <row r="11" spans="1:16" ht="42.75" customHeight="1" x14ac:dyDescent="0.2">
      <c r="A11" s="47"/>
      <c r="B11" s="86" t="s">
        <v>24</v>
      </c>
      <c r="C11" s="87" t="s">
        <v>2</v>
      </c>
      <c r="D11" s="174" t="s">
        <v>31</v>
      </c>
      <c r="E11" s="87" t="s">
        <v>27</v>
      </c>
      <c r="F11" s="87" t="s">
        <v>28</v>
      </c>
      <c r="G11" s="171" t="s">
        <v>29</v>
      </c>
      <c r="H11" s="187" t="s">
        <v>197</v>
      </c>
      <c r="I11" s="187" t="s">
        <v>201</v>
      </c>
      <c r="J11" s="187" t="s">
        <v>198</v>
      </c>
      <c r="K11" s="187" t="s">
        <v>199</v>
      </c>
      <c r="L11" s="187" t="s">
        <v>200</v>
      </c>
      <c r="M11" s="188" t="s">
        <v>235</v>
      </c>
      <c r="N11" s="47"/>
    </row>
    <row r="12" spans="1:16" x14ac:dyDescent="0.2">
      <c r="A12" s="47"/>
      <c r="B12" s="81">
        <v>1</v>
      </c>
      <c r="C12" s="536" t="s">
        <v>202</v>
      </c>
      <c r="D12" s="68">
        <f>'A.2.4. Cálculo PM10 y VM'!D12</f>
        <v>431014</v>
      </c>
      <c r="E12" s="196">
        <f>'A.2.4. Cálculo PM10 y VM'!E12</f>
        <v>0</v>
      </c>
      <c r="F12" s="82">
        <f>'A.2.4. Cálculo PM10 y VM'!F12</f>
        <v>0</v>
      </c>
      <c r="G12" s="170">
        <f>(F12-E12)*60*24</f>
        <v>0</v>
      </c>
      <c r="H12" s="89" t="e">
        <f>'A.2.1. Promedio meteorologia'!$F$42</f>
        <v>#DIV/0!</v>
      </c>
      <c r="I12" s="89" t="e">
        <f>'A.2.1. Promedio meteorologia'!$E$42</f>
        <v>#DIV/0!</v>
      </c>
      <c r="J12" s="169" t="e">
        <f>'A.2.3. Flujo promedio'!E28</f>
        <v>#DIV/0!</v>
      </c>
      <c r="K12" s="189" t="e">
        <f>'A.2.3. Flujo promedio'!I28</f>
        <v>#DIV/0!</v>
      </c>
      <c r="L12" s="190" t="e">
        <f>+K12*G12</f>
        <v>#DIV/0!</v>
      </c>
      <c r="M12" s="192" t="e">
        <f>((K12*(I12/760)*(283.15/(H12+273.15))*G12))</f>
        <v>#DIV/0!</v>
      </c>
      <c r="N12" s="47"/>
      <c r="P12" s="186"/>
    </row>
    <row r="13" spans="1:16" x14ac:dyDescent="0.2">
      <c r="A13" s="47"/>
      <c r="B13" s="81">
        <v>2</v>
      </c>
      <c r="C13" s="509"/>
      <c r="D13" s="68">
        <f>'A.2.4. Cálculo PM10 y VM'!D13</f>
        <v>431015</v>
      </c>
      <c r="E13" s="82">
        <f>'A.2.4. Cálculo PM10 y VM'!E13</f>
        <v>0</v>
      </c>
      <c r="F13" s="82">
        <f>'A.2.4. Cálculo PM10 y VM'!F13</f>
        <v>0</v>
      </c>
      <c r="G13" s="170">
        <f t="shared" ref="G13:G26" si="0">(F13-E13)*60*24</f>
        <v>0</v>
      </c>
      <c r="H13" s="89" t="e">
        <f>'A.2.1. Promedio meteorologia'!$F$70</f>
        <v>#DIV/0!</v>
      </c>
      <c r="I13" s="89" t="e">
        <f>'A.2.1. Promedio meteorologia'!$E$70</f>
        <v>#DIV/0!</v>
      </c>
      <c r="J13" s="169" t="e">
        <f>'A.2.3. Flujo promedio'!E36</f>
        <v>#DIV/0!</v>
      </c>
      <c r="K13" s="189" t="e">
        <f>'A.2.3. Flujo promedio'!I36</f>
        <v>#DIV/0!</v>
      </c>
      <c r="L13" s="190" t="e">
        <f t="shared" ref="L13:L15" si="1">+K13*G13</f>
        <v>#DIV/0!</v>
      </c>
      <c r="M13" s="192" t="e">
        <f t="shared" ref="M13:M14" si="2">((K13*(I13/760)*(283.15/(H13+273.15))*G13))</f>
        <v>#DIV/0!</v>
      </c>
      <c r="N13" s="47"/>
      <c r="P13" s="186"/>
    </row>
    <row r="14" spans="1:16" x14ac:dyDescent="0.2">
      <c r="A14" s="47"/>
      <c r="B14" s="81">
        <v>3</v>
      </c>
      <c r="C14" s="509"/>
      <c r="D14" s="68">
        <f>'A.2.4. Cálculo PM10 y VM'!D14</f>
        <v>431016</v>
      </c>
      <c r="E14" s="82">
        <f>'A.2.4. Cálculo PM10 y VM'!E14</f>
        <v>0</v>
      </c>
      <c r="F14" s="82">
        <f>'A.2.4. Cálculo PM10 y VM'!F14</f>
        <v>0</v>
      </c>
      <c r="G14" s="170">
        <f t="shared" si="0"/>
        <v>0</v>
      </c>
      <c r="H14" s="89" t="e">
        <f>'A.2.1. Promedio meteorologia'!$F$98</f>
        <v>#DIV/0!</v>
      </c>
      <c r="I14" s="89" t="e">
        <f>'A.2.1. Promedio meteorologia'!$E$98</f>
        <v>#DIV/0!</v>
      </c>
      <c r="J14" s="169" t="e">
        <f>'A.2.3. Flujo promedio'!E44</f>
        <v>#DIV/0!</v>
      </c>
      <c r="K14" s="189" t="e">
        <f>'A.2.3. Flujo promedio'!I44</f>
        <v>#DIV/0!</v>
      </c>
      <c r="L14" s="190" t="e">
        <f t="shared" si="1"/>
        <v>#DIV/0!</v>
      </c>
      <c r="M14" s="192" t="e">
        <f t="shared" si="2"/>
        <v>#DIV/0!</v>
      </c>
      <c r="N14" s="47"/>
      <c r="P14" s="186"/>
    </row>
    <row r="15" spans="1:16" x14ac:dyDescent="0.2">
      <c r="A15" s="47"/>
      <c r="B15" s="81">
        <v>4</v>
      </c>
      <c r="C15" s="509"/>
      <c r="D15" s="68">
        <f>'A.2.4. Cálculo PM10 y VM'!D15</f>
        <v>431017</v>
      </c>
      <c r="E15" s="82">
        <f>'A.2.4. Cálculo PM10 y VM'!E15</f>
        <v>0</v>
      </c>
      <c r="F15" s="82">
        <f>'A.2.4. Cálculo PM10 y VM'!F15</f>
        <v>0</v>
      </c>
      <c r="G15" s="170">
        <f t="shared" si="0"/>
        <v>0</v>
      </c>
      <c r="H15" s="89" t="e">
        <f>'A.2.1. Promedio meteorologia'!$F$126</f>
        <v>#DIV/0!</v>
      </c>
      <c r="I15" s="89" t="e">
        <f>'A.2.1. Promedio meteorologia'!$E$126</f>
        <v>#DIV/0!</v>
      </c>
      <c r="J15" s="169" t="e">
        <f>'A.2.3. Flujo promedio'!E52</f>
        <v>#DIV/0!</v>
      </c>
      <c r="K15" s="189" t="e">
        <f>'A.2.3. Flujo promedio'!I52</f>
        <v>#DIV/0!</v>
      </c>
      <c r="L15" s="190" t="e">
        <f t="shared" si="1"/>
        <v>#DIV/0!</v>
      </c>
      <c r="M15" s="192" t="e">
        <f>((K15*(I15/760)*(283.15/(H15+273.15))*G15))</f>
        <v>#DIV/0!</v>
      </c>
      <c r="N15" s="47"/>
      <c r="P15" s="186"/>
    </row>
    <row r="16" spans="1:16" ht="13.5" thickBot="1" x14ac:dyDescent="0.25">
      <c r="A16" s="47"/>
      <c r="B16" s="81">
        <v>5</v>
      </c>
      <c r="C16" s="509"/>
      <c r="D16" s="68">
        <f>'A.2.4. Cálculo PM10 y VM'!D16</f>
        <v>431018</v>
      </c>
      <c r="E16" s="82">
        <f>'A.2.4. Cálculo PM10 y VM'!E16</f>
        <v>0</v>
      </c>
      <c r="F16" s="82">
        <f>'A.2.4. Cálculo PM10 y VM'!F16</f>
        <v>0</v>
      </c>
      <c r="G16" s="172">
        <f t="shared" si="0"/>
        <v>0</v>
      </c>
      <c r="H16" s="89" t="e">
        <f>'A.2.1. Promedio meteorologia'!$F$154</f>
        <v>#DIV/0!</v>
      </c>
      <c r="I16" s="89" t="e">
        <f>'A.2.1. Promedio meteorologia'!$E$154</f>
        <v>#DIV/0!</v>
      </c>
      <c r="J16" s="169" t="e">
        <f>'A.2.3. Flujo promedio'!E60</f>
        <v>#DIV/0!</v>
      </c>
      <c r="K16" s="189" t="e">
        <f>'A.2.3. Flujo promedio'!I60</f>
        <v>#DIV/0!</v>
      </c>
      <c r="L16" s="191" t="e">
        <f>+K16*G16</f>
        <v>#DIV/0!</v>
      </c>
      <c r="M16" s="192" t="e">
        <f>((K16*(I16/760)*(283.15/(H16+273.15))*G16))</f>
        <v>#DIV/0!</v>
      </c>
      <c r="N16" s="47"/>
      <c r="P16" s="186"/>
    </row>
    <row r="17" spans="1:14" ht="13.5" hidden="1" thickBot="1" x14ac:dyDescent="0.25">
      <c r="A17" s="47"/>
      <c r="B17" s="81">
        <v>6</v>
      </c>
      <c r="C17" s="509"/>
      <c r="D17" s="68"/>
      <c r="E17" s="82"/>
      <c r="F17" s="82"/>
      <c r="G17" s="484">
        <f t="shared" si="0"/>
        <v>0</v>
      </c>
      <c r="H17" s="485"/>
      <c r="I17" s="91"/>
      <c r="J17" s="504"/>
      <c r="K17" s="505">
        <v>23.51</v>
      </c>
      <c r="L17" s="177"/>
      <c r="M17" s="90" t="str">
        <f t="shared" ref="M17:M26" si="3">IF(L17="","",L17/K17)</f>
        <v/>
      </c>
      <c r="N17" s="47"/>
    </row>
    <row r="18" spans="1:14" ht="13.5" hidden="1" thickBot="1" x14ac:dyDescent="0.25">
      <c r="A18" s="47"/>
      <c r="B18" s="81">
        <v>7</v>
      </c>
      <c r="C18" s="509"/>
      <c r="D18" s="68"/>
      <c r="E18" s="82"/>
      <c r="F18" s="82"/>
      <c r="G18" s="470">
        <f t="shared" si="0"/>
        <v>0</v>
      </c>
      <c r="H18" s="471"/>
      <c r="I18" s="91"/>
      <c r="J18" s="504"/>
      <c r="K18" s="505">
        <v>23.51</v>
      </c>
      <c r="L18" s="84"/>
      <c r="M18" s="90" t="str">
        <f t="shared" si="3"/>
        <v/>
      </c>
      <c r="N18" s="47"/>
    </row>
    <row r="19" spans="1:14" ht="13.5" hidden="1" thickBot="1" x14ac:dyDescent="0.25">
      <c r="A19" s="47"/>
      <c r="B19" s="81">
        <v>8</v>
      </c>
      <c r="C19" s="509"/>
      <c r="D19" s="68"/>
      <c r="E19" s="82"/>
      <c r="F19" s="82"/>
      <c r="G19" s="470">
        <f t="shared" si="0"/>
        <v>0</v>
      </c>
      <c r="H19" s="471"/>
      <c r="I19" s="91"/>
      <c r="J19" s="504"/>
      <c r="K19" s="505">
        <v>23.52</v>
      </c>
      <c r="L19" s="84"/>
      <c r="M19" s="90" t="str">
        <f t="shared" si="3"/>
        <v/>
      </c>
      <c r="N19" s="47"/>
    </row>
    <row r="20" spans="1:14" ht="13.5" hidden="1" thickBot="1" x14ac:dyDescent="0.25">
      <c r="A20" s="47"/>
      <c r="B20" s="81">
        <v>9</v>
      </c>
      <c r="C20" s="509"/>
      <c r="D20" s="68"/>
      <c r="E20" s="82"/>
      <c r="F20" s="82"/>
      <c r="G20" s="470">
        <f t="shared" si="0"/>
        <v>0</v>
      </c>
      <c r="H20" s="471"/>
      <c r="I20" s="91"/>
      <c r="J20" s="504"/>
      <c r="K20" s="505"/>
      <c r="L20" s="84"/>
      <c r="M20" s="90" t="str">
        <f t="shared" si="3"/>
        <v/>
      </c>
      <c r="N20" s="47"/>
    </row>
    <row r="21" spans="1:14" ht="13.5" hidden="1" thickBot="1" x14ac:dyDescent="0.25">
      <c r="A21" s="47"/>
      <c r="B21" s="81">
        <v>10</v>
      </c>
      <c r="C21" s="509"/>
      <c r="D21" s="68"/>
      <c r="E21" s="82"/>
      <c r="F21" s="82"/>
      <c r="G21" s="470">
        <f t="shared" si="0"/>
        <v>0</v>
      </c>
      <c r="H21" s="471"/>
      <c r="I21" s="91"/>
      <c r="J21" s="504"/>
      <c r="K21" s="505"/>
      <c r="L21" s="84"/>
      <c r="M21" s="90" t="str">
        <f t="shared" si="3"/>
        <v/>
      </c>
      <c r="N21" s="47"/>
    </row>
    <row r="22" spans="1:14" ht="13.5" hidden="1" thickBot="1" x14ac:dyDescent="0.25">
      <c r="A22" s="47"/>
      <c r="B22" s="81">
        <v>11</v>
      </c>
      <c r="C22" s="509"/>
      <c r="D22" s="68"/>
      <c r="E22" s="82"/>
      <c r="F22" s="82"/>
      <c r="G22" s="470">
        <f t="shared" si="0"/>
        <v>0</v>
      </c>
      <c r="H22" s="471"/>
      <c r="I22" s="91"/>
      <c r="J22" s="504"/>
      <c r="K22" s="505"/>
      <c r="L22" s="84"/>
      <c r="M22" s="90" t="str">
        <f t="shared" si="3"/>
        <v/>
      </c>
      <c r="N22" s="47"/>
    </row>
    <row r="23" spans="1:14" ht="13.5" hidden="1" thickBot="1" x14ac:dyDescent="0.25">
      <c r="A23" s="47"/>
      <c r="B23" s="81">
        <v>12</v>
      </c>
      <c r="C23" s="509"/>
      <c r="D23" s="68"/>
      <c r="E23" s="82"/>
      <c r="F23" s="82"/>
      <c r="G23" s="470">
        <f t="shared" si="0"/>
        <v>0</v>
      </c>
      <c r="H23" s="471"/>
      <c r="I23" s="91"/>
      <c r="J23" s="504"/>
      <c r="K23" s="505"/>
      <c r="L23" s="84"/>
      <c r="M23" s="90" t="str">
        <f t="shared" si="3"/>
        <v/>
      </c>
      <c r="N23" s="47"/>
    </row>
    <row r="24" spans="1:14" ht="13.5" hidden="1" thickBot="1" x14ac:dyDescent="0.25">
      <c r="A24" s="47"/>
      <c r="B24" s="81">
        <v>13</v>
      </c>
      <c r="C24" s="509"/>
      <c r="D24" s="68"/>
      <c r="E24" s="82"/>
      <c r="F24" s="82"/>
      <c r="G24" s="470">
        <f t="shared" si="0"/>
        <v>0</v>
      </c>
      <c r="H24" s="471"/>
      <c r="I24" s="91"/>
      <c r="J24" s="504"/>
      <c r="K24" s="505"/>
      <c r="L24" s="84"/>
      <c r="M24" s="90" t="str">
        <f t="shared" si="3"/>
        <v/>
      </c>
      <c r="N24" s="47"/>
    </row>
    <row r="25" spans="1:14" ht="13.5" hidden="1" thickBot="1" x14ac:dyDescent="0.25">
      <c r="A25" s="47"/>
      <c r="B25" s="81">
        <v>14</v>
      </c>
      <c r="C25" s="509"/>
      <c r="D25" s="68"/>
      <c r="E25" s="82"/>
      <c r="F25" s="82"/>
      <c r="G25" s="470">
        <f t="shared" si="0"/>
        <v>0</v>
      </c>
      <c r="H25" s="471"/>
      <c r="I25" s="91"/>
      <c r="J25" s="504"/>
      <c r="K25" s="505"/>
      <c r="L25" s="84"/>
      <c r="M25" s="90" t="str">
        <f t="shared" si="3"/>
        <v/>
      </c>
      <c r="N25" s="47"/>
    </row>
    <row r="26" spans="1:14" ht="13.5" hidden="1" thickBot="1" x14ac:dyDescent="0.25">
      <c r="A26" s="47"/>
      <c r="B26" s="143">
        <v>15</v>
      </c>
      <c r="C26" s="510"/>
      <c r="D26" s="144"/>
      <c r="E26" s="145"/>
      <c r="F26" s="145"/>
      <c r="G26" s="472">
        <f t="shared" si="0"/>
        <v>0</v>
      </c>
      <c r="H26" s="473"/>
      <c r="I26" s="149"/>
      <c r="J26" s="506"/>
      <c r="K26" s="507"/>
      <c r="L26" s="147"/>
      <c r="M26" s="148" t="str">
        <f t="shared" si="3"/>
        <v/>
      </c>
      <c r="N26" s="47"/>
    </row>
    <row r="27" spans="1:14" ht="13.5" thickBot="1" x14ac:dyDescent="0.25">
      <c r="A27" s="75"/>
      <c r="B27" s="176"/>
      <c r="C27" s="176"/>
      <c r="D27" s="180"/>
      <c r="E27" s="176"/>
      <c r="F27" s="176"/>
      <c r="G27" s="75"/>
      <c r="H27" s="176"/>
      <c r="I27" s="176"/>
      <c r="J27" s="180"/>
      <c r="K27" s="176"/>
      <c r="L27" s="75"/>
      <c r="M27" s="176"/>
      <c r="N27" s="47"/>
    </row>
    <row r="28" spans="1:14" x14ac:dyDescent="0.2">
      <c r="A28" s="45"/>
      <c r="B28" s="511" t="s">
        <v>13</v>
      </c>
      <c r="C28" s="512"/>
      <c r="D28" s="512"/>
      <c r="E28" s="512"/>
      <c r="F28" s="512"/>
      <c r="G28" s="512"/>
      <c r="H28" s="512"/>
      <c r="I28" s="512"/>
      <c r="J28" s="512"/>
      <c r="K28" s="512"/>
      <c r="L28" s="512"/>
      <c r="M28" s="513"/>
      <c r="N28" s="47"/>
    </row>
    <row r="29" spans="1:14" ht="48" customHeight="1" thickBot="1" x14ac:dyDescent="0.25">
      <c r="A29" s="45"/>
      <c r="B29" s="486" t="s">
        <v>225</v>
      </c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8"/>
      <c r="N29" s="47"/>
    </row>
    <row r="30" spans="1:14" ht="11.25" customHeight="1" x14ac:dyDescent="0.2">
      <c r="A30" s="45"/>
      <c r="B30" s="48"/>
      <c r="C30" s="48"/>
      <c r="D30" s="48"/>
      <c r="E30" s="48"/>
      <c r="F30" s="48"/>
      <c r="G30" s="48"/>
      <c r="H30" s="48"/>
      <c r="I30" s="48"/>
      <c r="J30" s="48"/>
      <c r="K30" s="48"/>
      <c r="L30" s="48"/>
      <c r="M30" s="48"/>
      <c r="N30" s="47"/>
    </row>
    <row r="31" spans="1:14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</row>
    <row r="32" spans="1:14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</row>
    <row r="33" spans="1:13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</row>
    <row r="34" spans="1:13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</row>
    <row r="35" spans="1:13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</row>
    <row r="36" spans="1:13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</row>
    <row r="37" spans="1:13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</row>
    <row r="38" spans="1:13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</row>
    <row r="39" spans="1:13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3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</row>
    <row r="41" spans="1:13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3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</row>
    <row r="43" spans="1:13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</row>
    <row r="44" spans="1:13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13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13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</row>
    <row r="47" spans="1:13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</row>
    <row r="48" spans="1:13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</row>
    <row r="49" spans="1:13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13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13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13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</row>
    <row r="53" spans="1:13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</row>
    <row r="54" spans="1:13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</row>
    <row r="55" spans="1:13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9" customWidth="1"/>
    <col min="2" max="2" width="10.42578125" style="10" customWidth="1"/>
    <col min="3" max="3" width="6.42578125" style="10" customWidth="1"/>
    <col min="4" max="4" width="12.7109375" style="10" customWidth="1"/>
    <col min="5" max="7" width="15.5703125" style="9" customWidth="1"/>
    <col min="8" max="8" width="15.5703125" style="11" customWidth="1"/>
    <col min="9" max="9" width="15.5703125" style="9" customWidth="1"/>
    <col min="10" max="10" width="12.7109375" style="9" hidden="1" customWidth="1"/>
    <col min="11" max="19" width="11.140625" style="9" hidden="1" customWidth="1"/>
    <col min="20" max="20" width="2.28515625" style="16" customWidth="1"/>
    <col min="21" max="24" width="11.42578125" style="9"/>
    <col min="25" max="29" width="6.7109375" style="9" customWidth="1"/>
    <col min="30" max="16384" width="11.42578125" style="9"/>
  </cols>
  <sheetData>
    <row r="1" spans="1:20" ht="12.75" thickBot="1" x14ac:dyDescent="0.25">
      <c r="A1" s="16"/>
      <c r="B1" s="17"/>
      <c r="C1" s="17"/>
      <c r="D1" s="17"/>
      <c r="E1" s="16"/>
      <c r="F1" s="16"/>
      <c r="G1" s="16"/>
      <c r="H1" s="18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20" s="12" customFormat="1" ht="12" customHeight="1" x14ac:dyDescent="0.2">
      <c r="A2" s="19"/>
      <c r="B2" s="20"/>
      <c r="C2" s="21"/>
      <c r="D2" s="21"/>
      <c r="E2" s="515" t="s">
        <v>224</v>
      </c>
      <c r="F2" s="516"/>
      <c r="G2" s="516"/>
      <c r="H2" s="516"/>
      <c r="I2" s="516"/>
      <c r="J2" s="516"/>
      <c r="K2" s="516"/>
      <c r="L2" s="516"/>
      <c r="M2" s="516"/>
      <c r="N2" s="516"/>
      <c r="O2" s="516"/>
      <c r="P2" s="516"/>
      <c r="Q2" s="516"/>
      <c r="R2" s="516"/>
      <c r="S2" s="517"/>
      <c r="T2" s="19"/>
    </row>
    <row r="3" spans="1:20" s="12" customFormat="1" ht="12" customHeight="1" x14ac:dyDescent="0.2">
      <c r="A3" s="19"/>
      <c r="B3" s="22"/>
      <c r="C3" s="23"/>
      <c r="D3" s="23"/>
      <c r="E3" s="518"/>
      <c r="F3" s="457"/>
      <c r="G3" s="457"/>
      <c r="H3" s="457"/>
      <c r="I3" s="457"/>
      <c r="J3" s="457"/>
      <c r="K3" s="457"/>
      <c r="L3" s="457"/>
      <c r="M3" s="457"/>
      <c r="N3" s="457"/>
      <c r="O3" s="457"/>
      <c r="P3" s="457"/>
      <c r="Q3" s="457"/>
      <c r="R3" s="457"/>
      <c r="S3" s="519"/>
      <c r="T3" s="19"/>
    </row>
    <row r="4" spans="1:20" s="12" customFormat="1" ht="12" customHeight="1" x14ac:dyDescent="0.2">
      <c r="A4" s="19"/>
      <c r="B4" s="22"/>
      <c r="C4" s="23"/>
      <c r="D4" s="23"/>
      <c r="E4" s="518"/>
      <c r="F4" s="457"/>
      <c r="G4" s="457"/>
      <c r="H4" s="457"/>
      <c r="I4" s="457"/>
      <c r="J4" s="457"/>
      <c r="K4" s="457"/>
      <c r="L4" s="457"/>
      <c r="M4" s="457"/>
      <c r="N4" s="457"/>
      <c r="O4" s="457"/>
      <c r="P4" s="457"/>
      <c r="Q4" s="457"/>
      <c r="R4" s="457"/>
      <c r="S4" s="519"/>
      <c r="T4" s="19"/>
    </row>
    <row r="5" spans="1:20" s="12" customFormat="1" ht="12" customHeight="1" thickBot="1" x14ac:dyDescent="0.25">
      <c r="A5" s="19"/>
      <c r="B5" s="24"/>
      <c r="C5" s="25"/>
      <c r="D5" s="25"/>
      <c r="E5" s="520"/>
      <c r="F5" s="521"/>
      <c r="G5" s="521"/>
      <c r="H5" s="521"/>
      <c r="I5" s="521"/>
      <c r="J5" s="521"/>
      <c r="K5" s="521"/>
      <c r="L5" s="521"/>
      <c r="M5" s="521"/>
      <c r="N5" s="521"/>
      <c r="O5" s="521"/>
      <c r="P5" s="521"/>
      <c r="Q5" s="521"/>
      <c r="R5" s="521"/>
      <c r="S5" s="522"/>
      <c r="T5" s="19"/>
    </row>
    <row r="6" spans="1:20" s="14" customFormat="1" ht="13.15" customHeight="1" x14ac:dyDescent="0.2">
      <c r="A6" s="26"/>
      <c r="B6" s="27"/>
      <c r="C6" s="27"/>
      <c r="D6" s="27"/>
      <c r="E6" s="28"/>
      <c r="F6" s="28"/>
      <c r="G6" s="28"/>
      <c r="H6" s="18"/>
      <c r="I6" s="18"/>
      <c r="J6" s="18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s="12" customFormat="1" ht="36" customHeight="1" x14ac:dyDescent="0.2">
      <c r="A7" s="29"/>
      <c r="B7" s="529" t="s">
        <v>188</v>
      </c>
      <c r="C7" s="529"/>
      <c r="D7" s="529"/>
      <c r="E7" s="52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3"/>
      <c r="G7" s="523"/>
      <c r="H7" s="523"/>
      <c r="I7" s="523"/>
      <c r="J7" s="523"/>
      <c r="K7" s="523"/>
      <c r="L7" s="523"/>
      <c r="M7" s="523"/>
      <c r="N7" s="523"/>
      <c r="O7" s="523"/>
      <c r="P7" s="523"/>
      <c r="Q7" s="523"/>
      <c r="R7" s="523"/>
      <c r="S7" s="523"/>
      <c r="T7" s="19"/>
    </row>
    <row r="8" spans="1:20" s="12" customFormat="1" ht="9.6" customHeight="1" x14ac:dyDescent="0.2">
      <c r="A8" s="29"/>
      <c r="B8" s="167"/>
      <c r="C8" s="167"/>
      <c r="D8" s="167"/>
      <c r="E8" s="165"/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5"/>
      <c r="S8" s="165"/>
      <c r="T8" s="19"/>
    </row>
    <row r="9" spans="1:20" s="12" customFormat="1" ht="15.6" customHeight="1" x14ac:dyDescent="0.2">
      <c r="A9" s="29"/>
      <c r="B9" s="393" t="s">
        <v>236</v>
      </c>
      <c r="C9" s="393"/>
      <c r="D9" s="393"/>
      <c r="E9" s="94" t="str">
        <f>+'A.2.1. Promedio meteorologia'!E8</f>
        <v>CA-VMP-6</v>
      </c>
      <c r="F9" s="138"/>
      <c r="G9" s="393" t="s">
        <v>189</v>
      </c>
      <c r="H9" s="393"/>
      <c r="I9" s="168" t="str">
        <f>+'A.2.3. Flujo promedio'!H9</f>
        <v>0001-7-2020-411</v>
      </c>
      <c r="J9" s="138"/>
      <c r="L9" s="165"/>
      <c r="M9" s="165"/>
      <c r="N9" s="165"/>
      <c r="O9" s="165"/>
      <c r="P9" s="165"/>
      <c r="Q9" s="165"/>
      <c r="R9" s="165"/>
      <c r="S9" s="165"/>
      <c r="T9" s="19"/>
    </row>
    <row r="10" spans="1:20" ht="13.15" customHeight="1" thickBot="1" x14ac:dyDescent="0.25">
      <c r="A10" s="16"/>
      <c r="B10" s="17"/>
      <c r="C10" s="17"/>
      <c r="D10" s="17"/>
      <c r="E10" s="16"/>
      <c r="F10" s="16"/>
      <c r="G10" s="16"/>
      <c r="H10" s="18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</row>
    <row r="11" spans="1:20" ht="12.75" customHeight="1" x14ac:dyDescent="0.2">
      <c r="A11" s="16"/>
      <c r="B11" s="533" t="s">
        <v>105</v>
      </c>
      <c r="C11" s="534"/>
      <c r="D11" s="534"/>
      <c r="E11" s="534"/>
      <c r="F11" s="534"/>
      <c r="G11" s="534"/>
      <c r="H11" s="534"/>
      <c r="I11" s="534"/>
      <c r="J11" s="534"/>
      <c r="K11" s="534"/>
      <c r="L11" s="534"/>
      <c r="M11" s="534"/>
      <c r="N11" s="534"/>
      <c r="O11" s="534"/>
      <c r="P11" s="534"/>
      <c r="Q11" s="534"/>
      <c r="R11" s="534"/>
      <c r="S11" s="535"/>
      <c r="T11" s="182"/>
    </row>
    <row r="12" spans="1:20" s="13" customFormat="1" ht="13.15" customHeight="1" x14ac:dyDescent="0.2">
      <c r="A12" s="30"/>
      <c r="B12" s="530" t="s">
        <v>190</v>
      </c>
      <c r="C12" s="527"/>
      <c r="D12" s="531" t="s">
        <v>104</v>
      </c>
      <c r="E12" s="527" t="s">
        <v>151</v>
      </c>
      <c r="F12" s="527"/>
      <c r="G12" s="527"/>
      <c r="H12" s="527"/>
      <c r="I12" s="527"/>
      <c r="J12" s="527"/>
      <c r="K12" s="527"/>
      <c r="L12" s="527"/>
      <c r="M12" s="527"/>
      <c r="N12" s="527"/>
      <c r="O12" s="527"/>
      <c r="P12" s="527"/>
      <c r="Q12" s="527"/>
      <c r="R12" s="527"/>
      <c r="S12" s="528"/>
      <c r="T12" s="183"/>
    </row>
    <row r="13" spans="1:20" ht="12.75" customHeight="1" x14ac:dyDescent="0.2">
      <c r="A13" s="16"/>
      <c r="B13" s="530"/>
      <c r="C13" s="527"/>
      <c r="D13" s="531"/>
      <c r="E13" s="31">
        <f>'A.2.4. Cálculo PM10 y VM'!$E12</f>
        <v>0</v>
      </c>
      <c r="F13" s="31">
        <f>'A.2.4. Cálculo PM10 y VM'!$E13</f>
        <v>0</v>
      </c>
      <c r="G13" s="31">
        <f>'A.2.4. Cálculo PM10 y VM'!$E14</f>
        <v>0</v>
      </c>
      <c r="H13" s="31">
        <f>'A.2.4. Cálculo PM10 y VM'!$E15</f>
        <v>0</v>
      </c>
      <c r="I13" s="31">
        <f>'A.2.4. Cálculo PM10 y VM'!$E16</f>
        <v>0</v>
      </c>
      <c r="J13" s="31" t="e">
        <f>'A.2.4. Cálculo PM10 y VM'!$E17</f>
        <v>#REF!</v>
      </c>
      <c r="K13" s="31" t="e">
        <f>'A.2.4. Cálculo PM10 y VM'!$E18</f>
        <v>#REF!</v>
      </c>
      <c r="L13" s="31" t="e">
        <f>'A.2.4. Cálculo PM10 y VM'!$E19</f>
        <v>#REF!</v>
      </c>
      <c r="M13" s="31" t="e">
        <f>'A.2.4. Cálculo PM10 y VM'!$E20</f>
        <v>#REF!</v>
      </c>
      <c r="N13" s="31" t="e">
        <f>'A.2.4. Cálculo PM10 y VM'!$E21</f>
        <v>#REF!</v>
      </c>
      <c r="O13" s="31" t="e">
        <f>'A.2.4. Cálculo PM10 y VM'!$E22</f>
        <v>#REF!</v>
      </c>
      <c r="P13" s="31" t="e">
        <f>'A.2.4. Cálculo PM10 y VM'!$E23</f>
        <v>#REF!</v>
      </c>
      <c r="Q13" s="31" t="e">
        <f>'A.2.4. Cálculo PM10 y VM'!$E24</f>
        <v>#REF!</v>
      </c>
      <c r="R13" s="31" t="e">
        <f>'A.2.4. Cálculo PM10 y VM'!$E25</f>
        <v>#REF!</v>
      </c>
      <c r="S13" s="150" t="e">
        <f>'A.2.4. Cálculo PM10 y VM'!$E26</f>
        <v>#REF!</v>
      </c>
      <c r="T13" s="182"/>
    </row>
    <row r="14" spans="1:20" x14ac:dyDescent="0.2">
      <c r="A14" s="16"/>
      <c r="B14" s="151" t="s">
        <v>101</v>
      </c>
      <c r="C14" s="32" t="s">
        <v>100</v>
      </c>
      <c r="D14" s="33" t="s">
        <v>132</v>
      </c>
      <c r="E14" s="34">
        <v>874.6</v>
      </c>
      <c r="F14" s="34">
        <v>629.1</v>
      </c>
      <c r="G14" s="34">
        <v>652.1</v>
      </c>
      <c r="H14" s="34">
        <v>892</v>
      </c>
      <c r="I14" s="34">
        <v>847</v>
      </c>
      <c r="J14" s="34"/>
      <c r="K14" s="34"/>
      <c r="L14" s="34"/>
      <c r="M14" s="34"/>
      <c r="N14" s="34"/>
      <c r="O14" s="34"/>
      <c r="P14" s="34"/>
      <c r="Q14" s="34"/>
      <c r="R14" s="34"/>
      <c r="S14" s="152"/>
      <c r="T14" s="182"/>
    </row>
    <row r="15" spans="1:20" x14ac:dyDescent="0.2">
      <c r="A15" s="16"/>
      <c r="B15" s="151" t="s">
        <v>79</v>
      </c>
      <c r="C15" s="32" t="s">
        <v>78</v>
      </c>
      <c r="D15" s="33" t="s">
        <v>132</v>
      </c>
      <c r="E15" s="34">
        <v>7.3630000000000004</v>
      </c>
      <c r="F15" s="34">
        <v>2.6339999999999999</v>
      </c>
      <c r="G15" s="34">
        <v>3.4590000000000001</v>
      </c>
      <c r="H15" s="34">
        <v>13.15</v>
      </c>
      <c r="I15" s="34">
        <v>15.43</v>
      </c>
      <c r="J15" s="34"/>
      <c r="K15" s="34"/>
      <c r="L15" s="34"/>
      <c r="M15" s="34"/>
      <c r="N15" s="34"/>
      <c r="O15" s="34"/>
      <c r="P15" s="34"/>
      <c r="Q15" s="34"/>
      <c r="R15" s="34"/>
      <c r="S15" s="152"/>
      <c r="T15" s="182"/>
    </row>
    <row r="16" spans="1:20" x14ac:dyDescent="0.2">
      <c r="A16" s="16"/>
      <c r="B16" s="151" t="s">
        <v>147</v>
      </c>
      <c r="C16" s="32" t="s">
        <v>99</v>
      </c>
      <c r="D16" s="33" t="s">
        <v>132</v>
      </c>
      <c r="E16" s="34">
        <v>6.4089999999999998</v>
      </c>
      <c r="F16" s="34">
        <v>10.42</v>
      </c>
      <c r="G16" s="34">
        <v>7.33</v>
      </c>
      <c r="H16" s="34">
        <v>9.6940000000000008</v>
      </c>
      <c r="I16" s="34">
        <v>10.3</v>
      </c>
      <c r="J16" s="34"/>
      <c r="K16" s="34"/>
      <c r="L16" s="34"/>
      <c r="M16" s="34"/>
      <c r="N16" s="34"/>
      <c r="O16" s="34"/>
      <c r="P16" s="34"/>
      <c r="Q16" s="34"/>
      <c r="R16" s="34"/>
      <c r="S16" s="152"/>
      <c r="T16" s="182"/>
    </row>
    <row r="17" spans="1:20" x14ac:dyDescent="0.2">
      <c r="A17" s="16"/>
      <c r="B17" s="151" t="s">
        <v>98</v>
      </c>
      <c r="C17" s="32" t="s">
        <v>97</v>
      </c>
      <c r="D17" s="33" t="s">
        <v>132</v>
      </c>
      <c r="E17" s="34">
        <v>31.61</v>
      </c>
      <c r="F17" s="34">
        <v>18.760000000000002</v>
      </c>
      <c r="G17" s="34">
        <v>22.94</v>
      </c>
      <c r="H17" s="34">
        <v>27.94</v>
      </c>
      <c r="I17" s="34">
        <v>35.549999999999997</v>
      </c>
      <c r="J17" s="34"/>
      <c r="K17" s="34"/>
      <c r="L17" s="34"/>
      <c r="M17" s="34"/>
      <c r="N17" s="34"/>
      <c r="O17" s="34"/>
      <c r="P17" s="34"/>
      <c r="Q17" s="34"/>
      <c r="R17" s="34"/>
      <c r="S17" s="152"/>
      <c r="T17" s="182"/>
    </row>
    <row r="18" spans="1:20" x14ac:dyDescent="0.2">
      <c r="A18" s="16"/>
      <c r="B18" s="151" t="s">
        <v>96</v>
      </c>
      <c r="C18" s="32" t="s">
        <v>95</v>
      </c>
      <c r="D18" s="33" t="s">
        <v>132</v>
      </c>
      <c r="E18" s="34" t="s">
        <v>213</v>
      </c>
      <c r="F18" s="34" t="s">
        <v>213</v>
      </c>
      <c r="G18" s="34" t="s">
        <v>213</v>
      </c>
      <c r="H18" s="34" t="s">
        <v>213</v>
      </c>
      <c r="I18" s="34" t="s">
        <v>213</v>
      </c>
      <c r="J18" s="34"/>
      <c r="K18" s="34"/>
      <c r="L18" s="34"/>
      <c r="M18" s="34"/>
      <c r="N18" s="34"/>
      <c r="O18" s="34"/>
      <c r="P18" s="34"/>
      <c r="Q18" s="34"/>
      <c r="R18" s="34"/>
      <c r="S18" s="152"/>
      <c r="T18" s="182"/>
    </row>
    <row r="19" spans="1:20" x14ac:dyDescent="0.2">
      <c r="A19" s="16"/>
      <c r="B19" s="151" t="s">
        <v>106</v>
      </c>
      <c r="C19" s="32" t="s">
        <v>118</v>
      </c>
      <c r="D19" s="33" t="s">
        <v>132</v>
      </c>
      <c r="E19" s="34">
        <v>0.82699999999999996</v>
      </c>
      <c r="F19" s="34">
        <v>0.54669999999999996</v>
      </c>
      <c r="G19" s="34">
        <v>0.49759999999999999</v>
      </c>
      <c r="H19" s="34">
        <v>0.7177</v>
      </c>
      <c r="I19" s="34">
        <v>0.92120000000000002</v>
      </c>
      <c r="J19" s="34"/>
      <c r="K19" s="34"/>
      <c r="L19" s="34"/>
      <c r="M19" s="34"/>
      <c r="N19" s="34"/>
      <c r="O19" s="34"/>
      <c r="P19" s="34"/>
      <c r="Q19" s="34"/>
      <c r="R19" s="34"/>
      <c r="S19" s="152"/>
      <c r="T19" s="182"/>
    </row>
    <row r="20" spans="1:20" x14ac:dyDescent="0.2">
      <c r="A20" s="16"/>
      <c r="B20" s="151" t="s">
        <v>107</v>
      </c>
      <c r="C20" s="32" t="s">
        <v>119</v>
      </c>
      <c r="D20" s="33" t="s">
        <v>132</v>
      </c>
      <c r="E20" s="34">
        <v>4.2</v>
      </c>
      <c r="F20" s="34">
        <v>3.37</v>
      </c>
      <c r="G20" s="34">
        <v>5.83</v>
      </c>
      <c r="H20" s="34">
        <v>5.31</v>
      </c>
      <c r="I20" s="34">
        <v>4.66</v>
      </c>
      <c r="J20" s="34"/>
      <c r="K20" s="34"/>
      <c r="L20" s="34"/>
      <c r="M20" s="34"/>
      <c r="N20" s="34"/>
      <c r="O20" s="34"/>
      <c r="P20" s="34"/>
      <c r="Q20" s="34"/>
      <c r="R20" s="34"/>
      <c r="S20" s="152"/>
      <c r="T20" s="182"/>
    </row>
    <row r="21" spans="1:20" x14ac:dyDescent="0.2">
      <c r="A21" s="16"/>
      <c r="B21" s="151" t="s">
        <v>94</v>
      </c>
      <c r="C21" s="32" t="s">
        <v>93</v>
      </c>
      <c r="D21" s="33" t="s">
        <v>132</v>
      </c>
      <c r="E21" s="34">
        <v>2.6059999999999999</v>
      </c>
      <c r="F21" s="34">
        <v>0.98199999999999998</v>
      </c>
      <c r="G21" s="34">
        <v>1.7110000000000001</v>
      </c>
      <c r="H21" s="34">
        <v>2.4</v>
      </c>
      <c r="I21" s="34">
        <v>2.508</v>
      </c>
      <c r="J21" s="34"/>
      <c r="K21" s="34"/>
      <c r="L21" s="34"/>
      <c r="M21" s="34"/>
      <c r="N21" s="34"/>
      <c r="O21" s="34"/>
      <c r="P21" s="34"/>
      <c r="Q21" s="34"/>
      <c r="R21" s="34"/>
      <c r="S21" s="152"/>
      <c r="T21" s="182"/>
    </row>
    <row r="22" spans="1:20" x14ac:dyDescent="0.2">
      <c r="A22" s="16"/>
      <c r="B22" s="151" t="s">
        <v>108</v>
      </c>
      <c r="C22" s="32" t="s">
        <v>121</v>
      </c>
      <c r="D22" s="33" t="s">
        <v>132</v>
      </c>
      <c r="E22" s="34">
        <v>3550</v>
      </c>
      <c r="F22" s="34">
        <v>3724</v>
      </c>
      <c r="G22" s="34">
        <v>3165</v>
      </c>
      <c r="H22" s="34">
        <v>3805</v>
      </c>
      <c r="I22" s="34">
        <v>4707</v>
      </c>
      <c r="J22" s="34"/>
      <c r="K22" s="34"/>
      <c r="L22" s="34"/>
      <c r="M22" s="34"/>
      <c r="N22" s="34"/>
      <c r="O22" s="34"/>
      <c r="P22" s="34"/>
      <c r="Q22" s="34"/>
      <c r="R22" s="34"/>
      <c r="S22" s="152"/>
      <c r="T22" s="182"/>
    </row>
    <row r="23" spans="1:20" x14ac:dyDescent="0.2">
      <c r="A23" s="16"/>
      <c r="B23" s="151" t="s">
        <v>92</v>
      </c>
      <c r="C23" s="32" t="s">
        <v>91</v>
      </c>
      <c r="D23" s="33" t="s">
        <v>132</v>
      </c>
      <c r="E23" s="34">
        <v>1.2290000000000001</v>
      </c>
      <c r="F23" s="34">
        <v>0.94099999999999995</v>
      </c>
      <c r="G23" s="34">
        <v>0.83199999999999996</v>
      </c>
      <c r="H23" s="34">
        <v>1.1759999999999999</v>
      </c>
      <c r="I23" s="34">
        <v>1.47</v>
      </c>
      <c r="J23" s="34"/>
      <c r="K23" s="34"/>
      <c r="L23" s="34"/>
      <c r="M23" s="34"/>
      <c r="N23" s="34"/>
      <c r="O23" s="34"/>
      <c r="P23" s="34"/>
      <c r="Q23" s="34"/>
      <c r="R23" s="34"/>
      <c r="S23" s="152"/>
      <c r="T23" s="182"/>
    </row>
    <row r="24" spans="1:20" x14ac:dyDescent="0.2">
      <c r="A24" s="16"/>
      <c r="B24" s="151" t="s">
        <v>88</v>
      </c>
      <c r="C24" s="32" t="s">
        <v>87</v>
      </c>
      <c r="D24" s="33" t="s">
        <v>132</v>
      </c>
      <c r="E24" s="34">
        <v>129.9</v>
      </c>
      <c r="F24" s="34">
        <v>71.47</v>
      </c>
      <c r="G24" s="34">
        <v>64.260000000000005</v>
      </c>
      <c r="H24" s="34">
        <v>105.7</v>
      </c>
      <c r="I24" s="34">
        <v>160.80000000000001</v>
      </c>
      <c r="J24" s="34"/>
      <c r="K24" s="34"/>
      <c r="L24" s="34"/>
      <c r="M24" s="34"/>
      <c r="N24" s="34"/>
      <c r="O24" s="34"/>
      <c r="P24" s="34"/>
      <c r="Q24" s="34"/>
      <c r="R24" s="34"/>
      <c r="S24" s="152"/>
      <c r="T24" s="182"/>
    </row>
    <row r="25" spans="1:20" x14ac:dyDescent="0.2">
      <c r="A25" s="16"/>
      <c r="B25" s="151" t="s">
        <v>90</v>
      </c>
      <c r="C25" s="32" t="s">
        <v>89</v>
      </c>
      <c r="D25" s="33" t="s">
        <v>132</v>
      </c>
      <c r="E25" s="34" t="s">
        <v>214</v>
      </c>
      <c r="F25" s="34" t="s">
        <v>214</v>
      </c>
      <c r="G25" s="34" t="s">
        <v>214</v>
      </c>
      <c r="H25" s="34" t="s">
        <v>214</v>
      </c>
      <c r="I25" s="34" t="s">
        <v>214</v>
      </c>
      <c r="J25" s="34"/>
      <c r="K25" s="34"/>
      <c r="L25" s="34"/>
      <c r="M25" s="34"/>
      <c r="N25" s="34"/>
      <c r="O25" s="34"/>
      <c r="P25" s="34"/>
      <c r="Q25" s="34"/>
      <c r="R25" s="34"/>
      <c r="S25" s="152"/>
      <c r="T25" s="182"/>
    </row>
    <row r="26" spans="1:20" x14ac:dyDescent="0.2">
      <c r="A26" s="16"/>
      <c r="B26" s="151" t="s">
        <v>109</v>
      </c>
      <c r="C26" s="32" t="s">
        <v>122</v>
      </c>
      <c r="D26" s="33" t="s">
        <v>132</v>
      </c>
      <c r="E26" s="34">
        <v>5.4580000000000002</v>
      </c>
      <c r="F26" s="34">
        <v>2.1070000000000002</v>
      </c>
      <c r="G26" s="34">
        <v>4.0439999999999996</v>
      </c>
      <c r="H26" s="34">
        <v>5.96</v>
      </c>
      <c r="I26" s="34">
        <v>8.2949999999999999</v>
      </c>
      <c r="J26" s="34"/>
      <c r="K26" s="34"/>
      <c r="L26" s="34"/>
      <c r="M26" s="34"/>
      <c r="N26" s="34"/>
      <c r="O26" s="34"/>
      <c r="P26" s="34"/>
      <c r="Q26" s="34"/>
      <c r="R26" s="34"/>
      <c r="S26" s="152"/>
      <c r="T26" s="182"/>
    </row>
    <row r="27" spans="1:20" x14ac:dyDescent="0.2">
      <c r="A27" s="16"/>
      <c r="B27" s="151" t="s">
        <v>110</v>
      </c>
      <c r="C27" s="32" t="s">
        <v>123</v>
      </c>
      <c r="D27" s="33" t="s">
        <v>132</v>
      </c>
      <c r="E27" s="34">
        <v>13.96</v>
      </c>
      <c r="F27" s="34">
        <v>13.7</v>
      </c>
      <c r="G27" s="34">
        <v>12.97</v>
      </c>
      <c r="H27" s="34">
        <v>16.7</v>
      </c>
      <c r="I27" s="34">
        <v>16.22</v>
      </c>
      <c r="J27" s="34"/>
      <c r="K27" s="34"/>
      <c r="L27" s="34"/>
      <c r="M27" s="34"/>
      <c r="N27" s="34"/>
      <c r="O27" s="34"/>
      <c r="P27" s="34"/>
      <c r="Q27" s="34"/>
      <c r="R27" s="34"/>
      <c r="S27" s="152"/>
      <c r="T27" s="182"/>
    </row>
    <row r="28" spans="1:20" x14ac:dyDescent="0.2">
      <c r="A28" s="16"/>
      <c r="B28" s="151" t="s">
        <v>148</v>
      </c>
      <c r="C28" s="32" t="s">
        <v>120</v>
      </c>
      <c r="D28" s="33" t="s">
        <v>132</v>
      </c>
      <c r="E28" s="34">
        <v>349.2</v>
      </c>
      <c r="F28" s="34">
        <v>333.8</v>
      </c>
      <c r="G28" s="34">
        <v>438.6</v>
      </c>
      <c r="H28" s="34">
        <v>391.6</v>
      </c>
      <c r="I28" s="34">
        <v>566.1</v>
      </c>
      <c r="J28" s="34"/>
      <c r="K28" s="34"/>
      <c r="L28" s="34"/>
      <c r="M28" s="34"/>
      <c r="N28" s="34"/>
      <c r="O28" s="34"/>
      <c r="P28" s="34"/>
      <c r="Q28" s="34"/>
      <c r="R28" s="34"/>
      <c r="S28" s="152"/>
      <c r="T28" s="182"/>
    </row>
    <row r="29" spans="1:20" x14ac:dyDescent="0.2">
      <c r="A29" s="16"/>
      <c r="B29" s="151" t="s">
        <v>111</v>
      </c>
      <c r="C29" s="32" t="s">
        <v>124</v>
      </c>
      <c r="D29" s="33" t="s">
        <v>132</v>
      </c>
      <c r="E29" s="34">
        <v>1570</v>
      </c>
      <c r="F29" s="34">
        <v>1060</v>
      </c>
      <c r="G29" s="34">
        <v>1115</v>
      </c>
      <c r="H29" s="34">
        <v>1572</v>
      </c>
      <c r="I29" s="34">
        <v>1600</v>
      </c>
      <c r="J29" s="34"/>
      <c r="K29" s="34"/>
      <c r="L29" s="34"/>
      <c r="M29" s="34"/>
      <c r="N29" s="34"/>
      <c r="O29" s="34"/>
      <c r="P29" s="34"/>
      <c r="Q29" s="34"/>
      <c r="R29" s="34"/>
      <c r="S29" s="152"/>
      <c r="T29" s="182"/>
    </row>
    <row r="30" spans="1:20" x14ac:dyDescent="0.2">
      <c r="A30" s="16"/>
      <c r="B30" s="151" t="s">
        <v>112</v>
      </c>
      <c r="C30" s="32" t="s">
        <v>125</v>
      </c>
      <c r="D30" s="33" t="s">
        <v>132</v>
      </c>
      <c r="E30" s="34">
        <v>0.77</v>
      </c>
      <c r="F30" s="34">
        <v>0.47</v>
      </c>
      <c r="G30" s="34">
        <v>0.71</v>
      </c>
      <c r="H30" s="34">
        <v>0.85</v>
      </c>
      <c r="I30" s="34">
        <v>0.65</v>
      </c>
      <c r="J30" s="34"/>
      <c r="K30" s="34"/>
      <c r="L30" s="34"/>
      <c r="M30" s="34"/>
      <c r="N30" s="34"/>
      <c r="O30" s="34"/>
      <c r="P30" s="34"/>
      <c r="Q30" s="34"/>
      <c r="R30" s="34"/>
      <c r="S30" s="152"/>
      <c r="T30" s="182"/>
    </row>
    <row r="31" spans="1:20" x14ac:dyDescent="0.2">
      <c r="A31" s="16"/>
      <c r="B31" s="151" t="s">
        <v>113</v>
      </c>
      <c r="C31" s="32" t="s">
        <v>126</v>
      </c>
      <c r="D31" s="33" t="s">
        <v>132</v>
      </c>
      <c r="E31" s="34">
        <v>961</v>
      </c>
      <c r="F31" s="34">
        <v>1076</v>
      </c>
      <c r="G31" s="34">
        <v>947.7</v>
      </c>
      <c r="H31" s="34">
        <v>1270</v>
      </c>
      <c r="I31" s="34">
        <v>1268</v>
      </c>
      <c r="J31" s="34"/>
      <c r="K31" s="34"/>
      <c r="L31" s="34"/>
      <c r="M31" s="34"/>
      <c r="N31" s="34"/>
      <c r="O31" s="34"/>
      <c r="P31" s="34"/>
      <c r="Q31" s="34"/>
      <c r="R31" s="34"/>
      <c r="S31" s="152"/>
      <c r="T31" s="182"/>
    </row>
    <row r="32" spans="1:20" x14ac:dyDescent="0.2">
      <c r="A32" s="16"/>
      <c r="B32" s="151" t="s">
        <v>86</v>
      </c>
      <c r="C32" s="32" t="s">
        <v>85</v>
      </c>
      <c r="D32" s="33" t="s">
        <v>132</v>
      </c>
      <c r="E32" s="34">
        <v>39.18</v>
      </c>
      <c r="F32" s="34">
        <v>27.31</v>
      </c>
      <c r="G32" s="34">
        <v>31.31</v>
      </c>
      <c r="H32" s="34">
        <v>38.74</v>
      </c>
      <c r="I32" s="34">
        <v>41.76</v>
      </c>
      <c r="J32" s="34"/>
      <c r="K32" s="34"/>
      <c r="L32" s="34"/>
      <c r="M32" s="34"/>
      <c r="N32" s="34"/>
      <c r="O32" s="34"/>
      <c r="P32" s="34"/>
      <c r="Q32" s="34"/>
      <c r="R32" s="34"/>
      <c r="S32" s="152"/>
      <c r="T32" s="182"/>
    </row>
    <row r="33" spans="1:20" x14ac:dyDescent="0.2">
      <c r="A33" s="16"/>
      <c r="B33" s="151" t="s">
        <v>69</v>
      </c>
      <c r="C33" s="32" t="s">
        <v>68</v>
      </c>
      <c r="D33" s="33" t="s">
        <v>132</v>
      </c>
      <c r="E33" s="34" t="s">
        <v>252</v>
      </c>
      <c r="F33" s="34" t="s">
        <v>252</v>
      </c>
      <c r="G33" s="34">
        <v>0.17100000000000001</v>
      </c>
      <c r="H33" s="34" t="s">
        <v>252</v>
      </c>
      <c r="I33" s="34">
        <v>0.36399999999999999</v>
      </c>
      <c r="J33" s="34"/>
      <c r="K33" s="34"/>
      <c r="L33" s="34"/>
      <c r="M33" s="34"/>
      <c r="N33" s="34"/>
      <c r="O33" s="34"/>
      <c r="P33" s="34"/>
      <c r="Q33" s="34"/>
      <c r="R33" s="34"/>
      <c r="S33" s="152"/>
      <c r="T33" s="182"/>
    </row>
    <row r="34" spans="1:20" x14ac:dyDescent="0.2">
      <c r="A34" s="16"/>
      <c r="B34" s="151" t="s">
        <v>84</v>
      </c>
      <c r="C34" s="32" t="s">
        <v>83</v>
      </c>
      <c r="D34" s="33" t="s">
        <v>132</v>
      </c>
      <c r="E34" s="34">
        <v>3.665</v>
      </c>
      <c r="F34" s="34">
        <v>3.3359999999999999</v>
      </c>
      <c r="G34" s="34">
        <v>3.0939999999999999</v>
      </c>
      <c r="H34" s="34">
        <v>3.9950000000000001</v>
      </c>
      <c r="I34" s="34">
        <v>4.2750000000000004</v>
      </c>
      <c r="J34" s="34"/>
      <c r="K34" s="34"/>
      <c r="L34" s="34"/>
      <c r="M34" s="34"/>
      <c r="N34" s="34"/>
      <c r="O34" s="34"/>
      <c r="P34" s="34"/>
      <c r="Q34" s="34"/>
      <c r="R34" s="34"/>
      <c r="S34" s="152"/>
      <c r="T34" s="182"/>
    </row>
    <row r="35" spans="1:20" x14ac:dyDescent="0.2">
      <c r="A35" s="16"/>
      <c r="B35" s="151" t="s">
        <v>150</v>
      </c>
      <c r="C35" s="32" t="s">
        <v>82</v>
      </c>
      <c r="D35" s="33" t="s">
        <v>132</v>
      </c>
      <c r="E35" s="34">
        <v>8.3789999999999996</v>
      </c>
      <c r="F35" s="34">
        <v>4.468</v>
      </c>
      <c r="G35" s="34">
        <v>3.7759999999999998</v>
      </c>
      <c r="H35" s="34">
        <v>4.3550000000000004</v>
      </c>
      <c r="I35" s="34">
        <v>6.3170000000000002</v>
      </c>
      <c r="J35" s="34"/>
      <c r="K35" s="34"/>
      <c r="L35" s="34"/>
      <c r="M35" s="34"/>
      <c r="N35" s="34"/>
      <c r="O35" s="34"/>
      <c r="P35" s="34"/>
      <c r="Q35" s="34"/>
      <c r="R35" s="34"/>
      <c r="S35" s="152"/>
      <c r="T35" s="182"/>
    </row>
    <row r="36" spans="1:20" x14ac:dyDescent="0.2">
      <c r="A36" s="16"/>
      <c r="B36" s="151" t="s">
        <v>103</v>
      </c>
      <c r="C36" s="32" t="s">
        <v>102</v>
      </c>
      <c r="D36" s="33" t="s">
        <v>132</v>
      </c>
      <c r="E36" s="34">
        <v>0.33510000000000001</v>
      </c>
      <c r="F36" s="34">
        <v>0.253</v>
      </c>
      <c r="G36" s="34">
        <v>0.20280000000000001</v>
      </c>
      <c r="H36" s="34">
        <v>0.251</v>
      </c>
      <c r="I36" s="34">
        <v>0.48120000000000002</v>
      </c>
      <c r="J36" s="34"/>
      <c r="K36" s="34"/>
      <c r="L36" s="34"/>
      <c r="M36" s="34"/>
      <c r="N36" s="34"/>
      <c r="O36" s="34"/>
      <c r="P36" s="34"/>
      <c r="Q36" s="34"/>
      <c r="R36" s="34"/>
      <c r="S36" s="152"/>
      <c r="T36" s="182"/>
    </row>
    <row r="37" spans="1:20" x14ac:dyDescent="0.2">
      <c r="A37" s="16"/>
      <c r="B37" s="151" t="s">
        <v>81</v>
      </c>
      <c r="C37" s="32" t="s">
        <v>80</v>
      </c>
      <c r="D37" s="33" t="s">
        <v>132</v>
      </c>
      <c r="E37" s="34">
        <v>137</v>
      </c>
      <c r="F37" s="34">
        <v>26.86</v>
      </c>
      <c r="G37" s="34">
        <v>44.37</v>
      </c>
      <c r="H37" s="34">
        <v>195.6</v>
      </c>
      <c r="I37" s="34">
        <v>205.7</v>
      </c>
      <c r="J37" s="34"/>
      <c r="K37" s="34"/>
      <c r="L37" s="34"/>
      <c r="M37" s="34"/>
      <c r="N37" s="34"/>
      <c r="O37" s="34"/>
      <c r="P37" s="34"/>
      <c r="Q37" s="34"/>
      <c r="R37" s="34"/>
      <c r="S37" s="152"/>
      <c r="T37" s="182"/>
    </row>
    <row r="38" spans="1:20" x14ac:dyDescent="0.2">
      <c r="A38" s="16"/>
      <c r="B38" s="151" t="s">
        <v>114</v>
      </c>
      <c r="C38" s="32" t="s">
        <v>127</v>
      </c>
      <c r="D38" s="33" t="s">
        <v>132</v>
      </c>
      <c r="E38" s="34">
        <v>565</v>
      </c>
      <c r="F38" s="34">
        <v>478.5</v>
      </c>
      <c r="G38" s="34">
        <v>502.6</v>
      </c>
      <c r="H38" s="34">
        <v>618.20000000000005</v>
      </c>
      <c r="I38" s="34">
        <v>594.29999999999995</v>
      </c>
      <c r="J38" s="34"/>
      <c r="K38" s="34"/>
      <c r="L38" s="34"/>
      <c r="M38" s="34"/>
      <c r="N38" s="34"/>
      <c r="O38" s="34"/>
      <c r="P38" s="34"/>
      <c r="Q38" s="34"/>
      <c r="R38" s="34"/>
      <c r="S38" s="152"/>
      <c r="T38" s="182"/>
    </row>
    <row r="39" spans="1:20" x14ac:dyDescent="0.2">
      <c r="A39" s="16"/>
      <c r="B39" s="151" t="s">
        <v>77</v>
      </c>
      <c r="C39" s="32" t="s">
        <v>76</v>
      </c>
      <c r="D39" s="33" t="s">
        <v>132</v>
      </c>
      <c r="E39" s="34">
        <v>4.3680000000000003</v>
      </c>
      <c r="F39" s="34">
        <v>2.2029999999999998</v>
      </c>
      <c r="G39" s="34">
        <v>4.0949999999999998</v>
      </c>
      <c r="H39" s="34">
        <v>3.6760000000000002</v>
      </c>
      <c r="I39" s="34">
        <v>4.8609999999999998</v>
      </c>
      <c r="J39" s="34"/>
      <c r="K39" s="34"/>
      <c r="L39" s="34"/>
      <c r="M39" s="34"/>
      <c r="N39" s="34"/>
      <c r="O39" s="34"/>
      <c r="P39" s="34"/>
      <c r="Q39" s="34"/>
      <c r="R39" s="34"/>
      <c r="S39" s="152"/>
      <c r="T39" s="182"/>
    </row>
    <row r="40" spans="1:20" x14ac:dyDescent="0.2">
      <c r="A40" s="16"/>
      <c r="B40" s="151" t="s">
        <v>115</v>
      </c>
      <c r="C40" s="32" t="s">
        <v>128</v>
      </c>
      <c r="D40" s="33" t="s">
        <v>132</v>
      </c>
      <c r="E40" s="34">
        <v>1173</v>
      </c>
      <c r="F40" s="34">
        <v>978.3</v>
      </c>
      <c r="G40" s="34">
        <v>1377</v>
      </c>
      <c r="H40" s="34">
        <v>1405</v>
      </c>
      <c r="I40" s="34">
        <v>1168</v>
      </c>
      <c r="J40" s="34"/>
      <c r="K40" s="34"/>
      <c r="L40" s="34"/>
      <c r="M40" s="34"/>
      <c r="N40" s="34"/>
      <c r="O40" s="34"/>
      <c r="P40" s="34"/>
      <c r="Q40" s="34"/>
      <c r="R40" s="34"/>
      <c r="S40" s="152"/>
      <c r="T40" s="182"/>
    </row>
    <row r="41" spans="1:20" x14ac:dyDescent="0.2">
      <c r="A41" s="16"/>
      <c r="B41" s="151" t="s">
        <v>116</v>
      </c>
      <c r="C41" s="32" t="s">
        <v>129</v>
      </c>
      <c r="D41" s="33" t="s">
        <v>132</v>
      </c>
      <c r="E41" s="34">
        <v>3612</v>
      </c>
      <c r="F41" s="34">
        <v>5643</v>
      </c>
      <c r="G41" s="34">
        <v>4879</v>
      </c>
      <c r="H41" s="34">
        <v>5796</v>
      </c>
      <c r="I41" s="34">
        <v>5998</v>
      </c>
      <c r="J41" s="34"/>
      <c r="K41" s="34"/>
      <c r="L41" s="34"/>
      <c r="M41" s="34"/>
      <c r="N41" s="34"/>
      <c r="O41" s="34"/>
      <c r="P41" s="34"/>
      <c r="Q41" s="34"/>
      <c r="R41" s="34"/>
      <c r="S41" s="152"/>
      <c r="T41" s="182"/>
    </row>
    <row r="42" spans="1:20" x14ac:dyDescent="0.2">
      <c r="A42" s="16"/>
      <c r="B42" s="151" t="s">
        <v>75</v>
      </c>
      <c r="C42" s="32" t="s">
        <v>74</v>
      </c>
      <c r="D42" s="33" t="s">
        <v>132</v>
      </c>
      <c r="E42" s="34">
        <v>0.22</v>
      </c>
      <c r="F42" s="34" t="s">
        <v>253</v>
      </c>
      <c r="G42" s="34" t="s">
        <v>253</v>
      </c>
      <c r="H42" s="34">
        <v>0.29399999999999998</v>
      </c>
      <c r="I42" s="34">
        <v>0.18099999999999999</v>
      </c>
      <c r="J42" s="34"/>
      <c r="K42" s="34"/>
      <c r="L42" s="34"/>
      <c r="M42" s="34"/>
      <c r="N42" s="34"/>
      <c r="O42" s="34"/>
      <c r="P42" s="34"/>
      <c r="Q42" s="34"/>
      <c r="R42" s="34"/>
      <c r="S42" s="152"/>
      <c r="T42" s="182"/>
    </row>
    <row r="43" spans="1:20" x14ac:dyDescent="0.2">
      <c r="A43" s="16"/>
      <c r="B43" s="151" t="s">
        <v>117</v>
      </c>
      <c r="C43" s="32" t="s">
        <v>130</v>
      </c>
      <c r="D43" s="33" t="s">
        <v>132</v>
      </c>
      <c r="E43" s="34">
        <v>42</v>
      </c>
      <c r="F43" s="34">
        <v>31.34</v>
      </c>
      <c r="G43" s="34">
        <v>32.619999999999997</v>
      </c>
      <c r="H43" s="34">
        <v>43</v>
      </c>
      <c r="I43" s="34">
        <v>43.02</v>
      </c>
      <c r="J43" s="34"/>
      <c r="K43" s="34"/>
      <c r="L43" s="34"/>
      <c r="M43" s="34"/>
      <c r="N43" s="34"/>
      <c r="O43" s="34"/>
      <c r="P43" s="34"/>
      <c r="Q43" s="34"/>
      <c r="R43" s="34"/>
      <c r="S43" s="152"/>
      <c r="T43" s="182"/>
    </row>
    <row r="44" spans="1:20" x14ac:dyDescent="0.2">
      <c r="A44" s="16"/>
      <c r="B44" s="151" t="s">
        <v>194</v>
      </c>
      <c r="C44" s="32" t="s">
        <v>195</v>
      </c>
      <c r="D44" s="33" t="s">
        <v>132</v>
      </c>
      <c r="E44" s="34" t="s">
        <v>254</v>
      </c>
      <c r="F44" s="34" t="s">
        <v>254</v>
      </c>
      <c r="G44" s="34" t="s">
        <v>254</v>
      </c>
      <c r="H44" s="34" t="s">
        <v>254</v>
      </c>
      <c r="I44" s="34">
        <v>0.17510000000000001</v>
      </c>
      <c r="J44" s="34"/>
      <c r="K44" s="34"/>
      <c r="L44" s="34"/>
      <c r="M44" s="34"/>
      <c r="N44" s="34"/>
      <c r="O44" s="34"/>
      <c r="P44" s="34"/>
      <c r="Q44" s="34"/>
      <c r="R44" s="34"/>
      <c r="S44" s="152"/>
      <c r="T44" s="182"/>
    </row>
    <row r="45" spans="1:20" x14ac:dyDescent="0.2">
      <c r="A45" s="16"/>
      <c r="B45" s="151" t="s">
        <v>73</v>
      </c>
      <c r="C45" s="32" t="s">
        <v>72</v>
      </c>
      <c r="D45" s="33" t="s">
        <v>132</v>
      </c>
      <c r="E45" s="34">
        <v>5.569</v>
      </c>
      <c r="F45" s="34">
        <v>4.2069999999999999</v>
      </c>
      <c r="G45" s="34">
        <v>3.9830000000000001</v>
      </c>
      <c r="H45" s="34">
        <v>5.22</v>
      </c>
      <c r="I45" s="34">
        <v>6.3949999999999996</v>
      </c>
      <c r="J45" s="34"/>
      <c r="K45" s="34"/>
      <c r="L45" s="34"/>
      <c r="M45" s="34"/>
      <c r="N45" s="34"/>
      <c r="O45" s="34"/>
      <c r="P45" s="34"/>
      <c r="Q45" s="34"/>
      <c r="R45" s="34"/>
      <c r="S45" s="152"/>
      <c r="T45" s="182"/>
    </row>
    <row r="46" spans="1:20" ht="12.75" thickBot="1" x14ac:dyDescent="0.25">
      <c r="A46" s="16"/>
      <c r="B46" s="153" t="s">
        <v>71</v>
      </c>
      <c r="C46" s="154" t="s">
        <v>70</v>
      </c>
      <c r="D46" s="155" t="s">
        <v>132</v>
      </c>
      <c r="E46" s="156">
        <v>215.1</v>
      </c>
      <c r="F46" s="156">
        <v>107.3</v>
      </c>
      <c r="G46" s="156">
        <v>123.8</v>
      </c>
      <c r="H46" s="156">
        <v>155</v>
      </c>
      <c r="I46" s="156">
        <v>326.89999999999998</v>
      </c>
      <c r="J46" s="156"/>
      <c r="K46" s="156"/>
      <c r="L46" s="156"/>
      <c r="M46" s="156"/>
      <c r="N46" s="156"/>
      <c r="O46" s="156"/>
      <c r="P46" s="156"/>
      <c r="Q46" s="156"/>
      <c r="R46" s="156"/>
      <c r="S46" s="157"/>
      <c r="T46" s="182"/>
    </row>
    <row r="47" spans="1:20" ht="4.5" customHeight="1" x14ac:dyDescent="0.2">
      <c r="A47" s="16"/>
      <c r="B47" s="35"/>
      <c r="C47" s="36"/>
      <c r="D47" s="17"/>
      <c r="E47" s="35"/>
      <c r="F47" s="37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</row>
    <row r="48" spans="1:20" x14ac:dyDescent="0.2">
      <c r="A48" s="16"/>
      <c r="B48" s="166" t="s">
        <v>256</v>
      </c>
      <c r="C48" s="16" t="s">
        <v>145</v>
      </c>
      <c r="D48" s="17"/>
      <c r="E48" s="38"/>
      <c r="F48" s="16"/>
      <c r="G48" s="16"/>
      <c r="H48" s="18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</row>
    <row r="49" spans="1:30" x14ac:dyDescent="0.2">
      <c r="A49" s="16"/>
      <c r="B49" s="19" t="s">
        <v>255</v>
      </c>
      <c r="C49" s="36"/>
      <c r="D49" s="17"/>
      <c r="E49" s="16"/>
      <c r="F49" s="19"/>
      <c r="G49" s="39"/>
      <c r="H49" s="18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</row>
    <row r="50" spans="1:30" ht="12.75" thickBot="1" x14ac:dyDescent="0.25">
      <c r="A50" s="16"/>
      <c r="B50" s="35"/>
      <c r="C50" s="36"/>
      <c r="D50" s="17"/>
      <c r="E50" s="39"/>
      <c r="F50" s="19"/>
      <c r="G50" s="39"/>
      <c r="H50" s="18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</row>
    <row r="51" spans="1:30" ht="12.6" customHeight="1" x14ac:dyDescent="0.2">
      <c r="A51" s="16"/>
      <c r="B51" s="524" t="s">
        <v>196</v>
      </c>
      <c r="C51" s="525"/>
      <c r="D51" s="525"/>
      <c r="E51" s="525"/>
      <c r="F51" s="525"/>
      <c r="G51" s="525"/>
      <c r="H51" s="525"/>
      <c r="I51" s="525"/>
      <c r="J51" s="525"/>
      <c r="K51" s="525"/>
      <c r="L51" s="525"/>
      <c r="M51" s="525"/>
      <c r="N51" s="525"/>
      <c r="O51" s="525"/>
      <c r="P51" s="525"/>
      <c r="Q51" s="525"/>
      <c r="R51" s="525"/>
      <c r="S51" s="526"/>
      <c r="T51" s="182"/>
    </row>
    <row r="52" spans="1:30" s="13" customFormat="1" ht="12.6" customHeight="1" x14ac:dyDescent="0.2">
      <c r="A52" s="30"/>
      <c r="B52" s="530" t="s">
        <v>190</v>
      </c>
      <c r="C52" s="527"/>
      <c r="D52" s="531" t="s">
        <v>104</v>
      </c>
      <c r="E52" s="527" t="str">
        <f>E12</f>
        <v>Fecha</v>
      </c>
      <c r="F52" s="527"/>
      <c r="G52" s="527"/>
      <c r="H52" s="527"/>
      <c r="I52" s="527"/>
      <c r="J52" s="527"/>
      <c r="K52" s="527"/>
      <c r="L52" s="527"/>
      <c r="M52" s="527"/>
      <c r="N52" s="527"/>
      <c r="O52" s="527"/>
      <c r="P52" s="527"/>
      <c r="Q52" s="527"/>
      <c r="R52" s="527"/>
      <c r="S52" s="528"/>
      <c r="T52" s="183"/>
    </row>
    <row r="53" spans="1:30" ht="12.75" customHeight="1" x14ac:dyDescent="0.2">
      <c r="A53" s="16"/>
      <c r="B53" s="530"/>
      <c r="C53" s="527"/>
      <c r="D53" s="531"/>
      <c r="E53" s="31">
        <f>'A.2.4. Cálculo PM10 y VM'!$E12</f>
        <v>0</v>
      </c>
      <c r="F53" s="31">
        <f>'A.2.4. Cálculo PM10 y VM'!$E13</f>
        <v>0</v>
      </c>
      <c r="G53" s="31">
        <f>'A.2.4. Cálculo PM10 y VM'!$E14</f>
        <v>0</v>
      </c>
      <c r="H53" s="31">
        <f>'A.2.4. Cálculo PM10 y VM'!$E15</f>
        <v>0</v>
      </c>
      <c r="I53" s="31">
        <f>'A.2.4. Cálculo PM10 y VM'!$E16</f>
        <v>0</v>
      </c>
      <c r="J53" s="31" t="e">
        <f>'A.2.4. Cálculo PM10 y VM'!$E17</f>
        <v>#REF!</v>
      </c>
      <c r="K53" s="31" t="e">
        <f>'A.2.4. Cálculo PM10 y VM'!$E18</f>
        <v>#REF!</v>
      </c>
      <c r="L53" s="31" t="e">
        <f>'A.2.4. Cálculo PM10 y VM'!$E19</f>
        <v>#REF!</v>
      </c>
      <c r="M53" s="31" t="e">
        <f>'A.2.4. Cálculo PM10 y VM'!$E20</f>
        <v>#REF!</v>
      </c>
      <c r="N53" s="31" t="e">
        <f>'A.2.4. Cálculo PM10 y VM'!$E21</f>
        <v>#REF!</v>
      </c>
      <c r="O53" s="31" t="e">
        <f>'A.2.4. Cálculo PM10 y VM'!$E22</f>
        <v>#REF!</v>
      </c>
      <c r="P53" s="31" t="e">
        <f>'A.2.4. Cálculo PM10 y VM'!$E23</f>
        <v>#REF!</v>
      </c>
      <c r="Q53" s="31" t="e">
        <f>'A.2.4. Cálculo PM10 y VM'!$E24</f>
        <v>#REF!</v>
      </c>
      <c r="R53" s="31" t="e">
        <f>'A.2.4. Cálculo PM10 y VM'!$E25</f>
        <v>#REF!</v>
      </c>
      <c r="S53" s="150" t="e">
        <f>'A.2.4. Cálculo PM10 y VM'!$E26</f>
        <v>#REF!</v>
      </c>
      <c r="T53" s="182"/>
    </row>
    <row r="54" spans="1:30" s="13" customFormat="1" ht="13.5" x14ac:dyDescent="0.2">
      <c r="A54" s="30"/>
      <c r="B54" s="532" t="s">
        <v>187</v>
      </c>
      <c r="C54" s="531"/>
      <c r="D54" s="531"/>
      <c r="E54" s="40" t="e">
        <f>'A.2.7. Cálculo Vol E'!M12</f>
        <v>#DIV/0!</v>
      </c>
      <c r="F54" s="40" t="e">
        <f>'A.2.7. Cálculo Vol E'!M13</f>
        <v>#DIV/0!</v>
      </c>
      <c r="G54" s="40" t="e">
        <f>'A.2.7. Cálculo Vol E'!M14</f>
        <v>#DIV/0!</v>
      </c>
      <c r="H54" s="40" t="e">
        <f>'A.2.7. Cálculo Vol E'!M15</f>
        <v>#DIV/0!</v>
      </c>
      <c r="I54" s="40" t="e">
        <f>'A.2.7. Cálculo Vol E'!M16</f>
        <v>#DIV/0!</v>
      </c>
      <c r="J54" s="40" t="e">
        <f>'A.2.4. Cálculo PM10 y VM'!#REF!</f>
        <v>#REF!</v>
      </c>
      <c r="K54" s="40" t="e">
        <f>'A.2.4. Cálculo PM10 y VM'!#REF!</f>
        <v>#REF!</v>
      </c>
      <c r="L54" s="40" t="e">
        <f>'A.2.4. Cálculo PM10 y VM'!#REF!</f>
        <v>#REF!</v>
      </c>
      <c r="M54" s="40" t="e">
        <f>'A.2.4. Cálculo PM10 y VM'!#REF!</f>
        <v>#REF!</v>
      </c>
      <c r="N54" s="40" t="e">
        <f>'A.2.4. Cálculo PM10 y VM'!#REF!</f>
        <v>#REF!</v>
      </c>
      <c r="O54" s="40" t="e">
        <f>'A.2.4. Cálculo PM10 y VM'!#REF!</f>
        <v>#REF!</v>
      </c>
      <c r="P54" s="40" t="e">
        <f>'A.2.4. Cálculo PM10 y VM'!#REF!</f>
        <v>#REF!</v>
      </c>
      <c r="Q54" s="40" t="e">
        <f>'A.2.4. Cálculo PM10 y VM'!#REF!</f>
        <v>#REF!</v>
      </c>
      <c r="R54" s="40" t="e">
        <f>'A.2.4. Cálculo PM10 y VM'!#REF!</f>
        <v>#REF!</v>
      </c>
      <c r="S54" s="158" t="e">
        <f>'A.2.4. Cálculo PM10 y VM'!#REF!</f>
        <v>#REF!</v>
      </c>
      <c r="T54" s="183"/>
      <c r="U54" s="213"/>
      <c r="V54" s="195" t="s">
        <v>237</v>
      </c>
      <c r="W54" s="195" t="s">
        <v>232</v>
      </c>
      <c r="X54" s="195" t="s">
        <v>233</v>
      </c>
      <c r="Y54" s="213"/>
      <c r="Z54" s="213"/>
      <c r="AA54" s="213"/>
      <c r="AB54" s="213"/>
      <c r="AC54" s="213"/>
    </row>
    <row r="55" spans="1:30" ht="13.5" x14ac:dyDescent="0.2">
      <c r="A55" s="16"/>
      <c r="B55" s="151" t="s">
        <v>101</v>
      </c>
      <c r="C55" s="32" t="s">
        <v>100</v>
      </c>
      <c r="D55" s="33" t="s">
        <v>135</v>
      </c>
      <c r="E55" s="41" t="e">
        <f t="shared" ref="E55:E87" si="0">IF(ISNUMBER(FIND("&lt;",E14)),"N.D.",PRODUCT(E14,1/E$54))</f>
        <v>#DIV/0!</v>
      </c>
      <c r="F55" s="41" t="e">
        <f t="shared" ref="F55:S70" si="1">IF(ISNUMBER(FIND("&lt;",F14)),"N.D.",PRODUCT(F14,1/F$54))</f>
        <v>#DIV/0!</v>
      </c>
      <c r="G55" s="41" t="e">
        <f t="shared" si="1"/>
        <v>#DIV/0!</v>
      </c>
      <c r="H55" s="41" t="e">
        <f t="shared" si="1"/>
        <v>#DIV/0!</v>
      </c>
      <c r="I55" s="41" t="e">
        <f t="shared" si="1"/>
        <v>#DIV/0!</v>
      </c>
      <c r="J55" s="41" t="e">
        <f t="shared" si="1"/>
        <v>#REF!</v>
      </c>
      <c r="K55" s="41" t="e">
        <f t="shared" si="1"/>
        <v>#REF!</v>
      </c>
      <c r="L55" s="41" t="e">
        <f t="shared" si="1"/>
        <v>#REF!</v>
      </c>
      <c r="M55" s="41" t="e">
        <f t="shared" si="1"/>
        <v>#REF!</v>
      </c>
      <c r="N55" s="41" t="e">
        <f t="shared" si="1"/>
        <v>#REF!</v>
      </c>
      <c r="O55" s="41" t="e">
        <f t="shared" si="1"/>
        <v>#REF!</v>
      </c>
      <c r="P55" s="41" t="e">
        <f t="shared" si="1"/>
        <v>#REF!</v>
      </c>
      <c r="Q55" s="41" t="e">
        <f t="shared" si="1"/>
        <v>#REF!</v>
      </c>
      <c r="R55" s="41" t="e">
        <f t="shared" si="1"/>
        <v>#REF!</v>
      </c>
      <c r="S55" s="159" t="e">
        <f t="shared" si="1"/>
        <v>#REF!</v>
      </c>
      <c r="T55" s="182"/>
      <c r="U55" s="11" t="s">
        <v>131</v>
      </c>
      <c r="V55" s="214" t="e">
        <f>MAX(E55:I55)</f>
        <v>#DIV/0!</v>
      </c>
      <c r="W55" s="11" t="e">
        <f>IF(V55&gt;U55,"Supera","No Supera")</f>
        <v>#DIV/0!</v>
      </c>
      <c r="X55" s="210"/>
      <c r="Y55" s="210"/>
      <c r="Z55" s="210"/>
      <c r="AA55" s="210"/>
      <c r="AB55" s="210"/>
      <c r="AC55" s="210"/>
    </row>
    <row r="56" spans="1:30" ht="13.5" x14ac:dyDescent="0.2">
      <c r="A56" s="16"/>
      <c r="B56" s="151" t="s">
        <v>79</v>
      </c>
      <c r="C56" s="32" t="s">
        <v>78</v>
      </c>
      <c r="D56" s="33" t="s">
        <v>135</v>
      </c>
      <c r="E56" s="41" t="e">
        <f t="shared" si="0"/>
        <v>#DIV/0!</v>
      </c>
      <c r="F56" s="41" t="e">
        <f t="shared" si="1"/>
        <v>#DIV/0!</v>
      </c>
      <c r="G56" s="41" t="e">
        <f t="shared" ref="G56:S56" si="2">IF(ISNUMBER(FIND("&lt;",G15)),"N.D.",PRODUCT(G15,1/G$54))</f>
        <v>#DIV/0!</v>
      </c>
      <c r="H56" s="41" t="e">
        <f t="shared" si="2"/>
        <v>#DIV/0!</v>
      </c>
      <c r="I56" s="41" t="e">
        <f t="shared" si="2"/>
        <v>#DIV/0!</v>
      </c>
      <c r="J56" s="41" t="e">
        <f t="shared" si="2"/>
        <v>#REF!</v>
      </c>
      <c r="K56" s="41" t="e">
        <f t="shared" si="2"/>
        <v>#REF!</v>
      </c>
      <c r="L56" s="41" t="e">
        <f t="shared" si="2"/>
        <v>#REF!</v>
      </c>
      <c r="M56" s="41" t="e">
        <f t="shared" si="2"/>
        <v>#REF!</v>
      </c>
      <c r="N56" s="41" t="e">
        <f t="shared" si="2"/>
        <v>#REF!</v>
      </c>
      <c r="O56" s="41" t="e">
        <f t="shared" si="2"/>
        <v>#REF!</v>
      </c>
      <c r="P56" s="41" t="e">
        <f t="shared" si="2"/>
        <v>#REF!</v>
      </c>
      <c r="Q56" s="41" t="e">
        <f t="shared" si="2"/>
        <v>#REF!</v>
      </c>
      <c r="R56" s="41" t="e">
        <f t="shared" si="2"/>
        <v>#REF!</v>
      </c>
      <c r="S56" s="159" t="e">
        <f t="shared" si="2"/>
        <v>#REF!</v>
      </c>
      <c r="T56" s="182"/>
      <c r="U56" s="11">
        <v>25</v>
      </c>
      <c r="V56" s="214" t="e">
        <f t="shared" ref="V56:V87" si="3">MAX(E56:I56)</f>
        <v>#DIV/0!</v>
      </c>
      <c r="W56" s="11" t="e">
        <f t="shared" ref="W56:W87" si="4">IF(V56&gt;U56,"Supera","No Supera")</f>
        <v>#DIV/0!</v>
      </c>
      <c r="X56" s="210"/>
      <c r="Y56" s="210"/>
      <c r="Z56" s="210"/>
      <c r="AA56" s="210"/>
      <c r="AB56" s="210"/>
      <c r="AC56" s="210"/>
    </row>
    <row r="57" spans="1:30" ht="13.5" x14ac:dyDescent="0.2">
      <c r="A57" s="16"/>
      <c r="B57" s="151" t="s">
        <v>147</v>
      </c>
      <c r="C57" s="32" t="s">
        <v>99</v>
      </c>
      <c r="D57" s="33" t="s">
        <v>135</v>
      </c>
      <c r="E57" s="41" t="e">
        <f t="shared" si="0"/>
        <v>#DIV/0!</v>
      </c>
      <c r="F57" s="41" t="e">
        <f t="shared" si="1"/>
        <v>#DIV/0!</v>
      </c>
      <c r="G57" s="41" t="e">
        <f t="shared" si="1"/>
        <v>#DIV/0!</v>
      </c>
      <c r="H57" s="41" t="e">
        <f t="shared" si="1"/>
        <v>#DIV/0!</v>
      </c>
      <c r="I57" s="41" t="e">
        <f t="shared" si="1"/>
        <v>#DIV/0!</v>
      </c>
      <c r="J57" s="41" t="e">
        <f t="shared" si="1"/>
        <v>#REF!</v>
      </c>
      <c r="K57" s="41" t="e">
        <f t="shared" si="1"/>
        <v>#REF!</v>
      </c>
      <c r="L57" s="41" t="e">
        <f t="shared" si="1"/>
        <v>#REF!</v>
      </c>
      <c r="M57" s="41" t="e">
        <f t="shared" si="1"/>
        <v>#REF!</v>
      </c>
      <c r="N57" s="41" t="e">
        <f t="shared" si="1"/>
        <v>#REF!</v>
      </c>
      <c r="O57" s="41" t="e">
        <f t="shared" si="1"/>
        <v>#REF!</v>
      </c>
      <c r="P57" s="41" t="e">
        <f t="shared" si="1"/>
        <v>#REF!</v>
      </c>
      <c r="Q57" s="41" t="e">
        <f t="shared" si="1"/>
        <v>#REF!</v>
      </c>
      <c r="R57" s="41" t="e">
        <f t="shared" si="1"/>
        <v>#REF!</v>
      </c>
      <c r="S57" s="159" t="e">
        <f t="shared" si="1"/>
        <v>#REF!</v>
      </c>
      <c r="T57" s="182"/>
      <c r="U57" s="11">
        <v>0.3</v>
      </c>
      <c r="V57" s="214" t="e">
        <f t="shared" si="3"/>
        <v>#DIV/0!</v>
      </c>
      <c r="W57" s="11" t="e">
        <f t="shared" si="4"/>
        <v>#DIV/0!</v>
      </c>
      <c r="X57" s="210"/>
      <c r="Y57" s="210"/>
      <c r="Z57" s="210"/>
      <c r="AA57" s="210"/>
      <c r="AB57" s="210"/>
      <c r="AC57" s="210"/>
    </row>
    <row r="58" spans="1:30" ht="13.5" x14ac:dyDescent="0.2">
      <c r="A58" s="16"/>
      <c r="B58" s="151" t="s">
        <v>98</v>
      </c>
      <c r="C58" s="32" t="s">
        <v>97</v>
      </c>
      <c r="D58" s="33" t="s">
        <v>135</v>
      </c>
      <c r="E58" s="41" t="e">
        <f t="shared" si="0"/>
        <v>#DIV/0!</v>
      </c>
      <c r="F58" s="41" t="e">
        <f t="shared" si="1"/>
        <v>#DIV/0!</v>
      </c>
      <c r="G58" s="41" t="e">
        <f t="shared" si="1"/>
        <v>#DIV/0!</v>
      </c>
      <c r="H58" s="41" t="e">
        <f t="shared" si="1"/>
        <v>#DIV/0!</v>
      </c>
      <c r="I58" s="41" t="e">
        <f t="shared" si="1"/>
        <v>#DIV/0!</v>
      </c>
      <c r="J58" s="41" t="e">
        <f t="shared" si="1"/>
        <v>#REF!</v>
      </c>
      <c r="K58" s="41" t="e">
        <f t="shared" si="1"/>
        <v>#REF!</v>
      </c>
      <c r="L58" s="41" t="e">
        <f t="shared" si="1"/>
        <v>#REF!</v>
      </c>
      <c r="M58" s="41" t="e">
        <f t="shared" si="1"/>
        <v>#REF!</v>
      </c>
      <c r="N58" s="41" t="e">
        <f t="shared" si="1"/>
        <v>#REF!</v>
      </c>
      <c r="O58" s="41" t="e">
        <f t="shared" si="1"/>
        <v>#REF!</v>
      </c>
      <c r="P58" s="41" t="e">
        <f t="shared" si="1"/>
        <v>#REF!</v>
      </c>
      <c r="Q58" s="41" t="e">
        <f t="shared" si="1"/>
        <v>#REF!</v>
      </c>
      <c r="R58" s="41" t="e">
        <f t="shared" si="1"/>
        <v>#REF!</v>
      </c>
      <c r="S58" s="159" t="e">
        <f t="shared" si="1"/>
        <v>#REF!</v>
      </c>
      <c r="T58" s="182"/>
      <c r="U58" s="11" t="s">
        <v>131</v>
      </c>
      <c r="V58" s="214" t="e">
        <f t="shared" si="3"/>
        <v>#DIV/0!</v>
      </c>
      <c r="W58" s="11" t="e">
        <f t="shared" si="4"/>
        <v>#DIV/0!</v>
      </c>
      <c r="X58" s="210"/>
      <c r="Y58" s="210"/>
      <c r="Z58" s="210"/>
      <c r="AA58" s="210"/>
      <c r="AB58" s="210"/>
      <c r="AC58" s="210"/>
    </row>
    <row r="59" spans="1:30" ht="13.5" x14ac:dyDescent="0.2">
      <c r="A59" s="16"/>
      <c r="B59" s="151" t="s">
        <v>96</v>
      </c>
      <c r="C59" s="32" t="s">
        <v>95</v>
      </c>
      <c r="D59" s="33" t="s">
        <v>135</v>
      </c>
      <c r="E59" s="202" t="str">
        <f t="shared" si="0"/>
        <v>N.D.</v>
      </c>
      <c r="F59" s="202" t="str">
        <f t="shared" si="1"/>
        <v>N.D.</v>
      </c>
      <c r="G59" s="202" t="str">
        <f t="shared" si="1"/>
        <v>N.D.</v>
      </c>
      <c r="H59" s="202" t="str">
        <f t="shared" si="1"/>
        <v>N.D.</v>
      </c>
      <c r="I59" s="41" t="str">
        <f t="shared" si="1"/>
        <v>N.D.</v>
      </c>
      <c r="J59" s="41" t="e">
        <f t="shared" si="1"/>
        <v>#REF!</v>
      </c>
      <c r="K59" s="41" t="e">
        <f t="shared" si="1"/>
        <v>#REF!</v>
      </c>
      <c r="L59" s="41" t="e">
        <f t="shared" si="1"/>
        <v>#REF!</v>
      </c>
      <c r="M59" s="41" t="e">
        <f t="shared" si="1"/>
        <v>#REF!</v>
      </c>
      <c r="N59" s="41" t="e">
        <f t="shared" si="1"/>
        <v>#REF!</v>
      </c>
      <c r="O59" s="41" t="e">
        <f t="shared" si="1"/>
        <v>#REF!</v>
      </c>
      <c r="P59" s="41" t="e">
        <f t="shared" si="1"/>
        <v>#REF!</v>
      </c>
      <c r="Q59" s="41" t="e">
        <f t="shared" si="1"/>
        <v>#REF!</v>
      </c>
      <c r="R59" s="41" t="e">
        <f t="shared" si="1"/>
        <v>#REF!</v>
      </c>
      <c r="S59" s="159" t="e">
        <f t="shared" si="1"/>
        <v>#REF!</v>
      </c>
      <c r="T59" s="182"/>
      <c r="U59" s="11">
        <v>0.01</v>
      </c>
      <c r="V59" s="214">
        <f t="shared" si="3"/>
        <v>0</v>
      </c>
      <c r="W59" s="11" t="str">
        <f t="shared" si="4"/>
        <v>No Supera</v>
      </c>
      <c r="X59" s="210"/>
      <c r="Y59" s="210"/>
      <c r="Z59" s="210"/>
      <c r="AA59" s="210"/>
      <c r="AB59" s="210"/>
      <c r="AC59" s="210"/>
    </row>
    <row r="60" spans="1:30" ht="13.5" x14ac:dyDescent="0.2">
      <c r="A60" s="16"/>
      <c r="B60" s="151" t="s">
        <v>106</v>
      </c>
      <c r="C60" s="32" t="s">
        <v>118</v>
      </c>
      <c r="D60" s="33" t="s">
        <v>135</v>
      </c>
      <c r="E60" s="41" t="e">
        <f t="shared" si="0"/>
        <v>#DIV/0!</v>
      </c>
      <c r="F60" s="41" t="e">
        <f t="shared" si="1"/>
        <v>#DIV/0!</v>
      </c>
      <c r="G60" s="41" t="e">
        <f t="shared" si="1"/>
        <v>#DIV/0!</v>
      </c>
      <c r="H60" s="41" t="e">
        <f t="shared" si="1"/>
        <v>#DIV/0!</v>
      </c>
      <c r="I60" s="41" t="e">
        <f t="shared" si="1"/>
        <v>#DIV/0!</v>
      </c>
      <c r="J60" s="41" t="e">
        <f t="shared" si="1"/>
        <v>#REF!</v>
      </c>
      <c r="K60" s="41" t="e">
        <f t="shared" si="1"/>
        <v>#REF!</v>
      </c>
      <c r="L60" s="41" t="e">
        <f t="shared" si="1"/>
        <v>#REF!</v>
      </c>
      <c r="M60" s="41" t="e">
        <f t="shared" si="1"/>
        <v>#REF!</v>
      </c>
      <c r="N60" s="41" t="e">
        <f t="shared" si="1"/>
        <v>#REF!</v>
      </c>
      <c r="O60" s="41" t="e">
        <f t="shared" si="1"/>
        <v>#REF!</v>
      </c>
      <c r="P60" s="41" t="e">
        <f t="shared" si="1"/>
        <v>#REF!</v>
      </c>
      <c r="Q60" s="41" t="e">
        <f t="shared" si="1"/>
        <v>#REF!</v>
      </c>
      <c r="R60" s="41" t="e">
        <f t="shared" si="1"/>
        <v>#REF!</v>
      </c>
      <c r="S60" s="159" t="e">
        <f t="shared" si="1"/>
        <v>#REF!</v>
      </c>
      <c r="T60" s="182"/>
      <c r="U60" s="11" t="s">
        <v>131</v>
      </c>
      <c r="V60" s="214" t="e">
        <f t="shared" si="3"/>
        <v>#DIV/0!</v>
      </c>
      <c r="W60" s="11" t="e">
        <f t="shared" si="4"/>
        <v>#DIV/0!</v>
      </c>
      <c r="X60" s="210"/>
      <c r="Y60" s="210"/>
      <c r="Z60" s="210"/>
      <c r="AA60" s="210"/>
      <c r="AB60" s="210"/>
      <c r="AC60" s="210"/>
    </row>
    <row r="61" spans="1:30" ht="13.5" x14ac:dyDescent="0.2">
      <c r="A61" s="16"/>
      <c r="B61" s="151" t="s">
        <v>107</v>
      </c>
      <c r="C61" s="32" t="s">
        <v>119</v>
      </c>
      <c r="D61" s="33" t="s">
        <v>135</v>
      </c>
      <c r="E61" s="41" t="e">
        <f t="shared" si="0"/>
        <v>#DIV/0!</v>
      </c>
      <c r="F61" s="41" t="e">
        <f t="shared" si="1"/>
        <v>#DIV/0!</v>
      </c>
      <c r="G61" s="41" t="e">
        <f t="shared" si="1"/>
        <v>#DIV/0!</v>
      </c>
      <c r="H61" s="41" t="e">
        <f t="shared" si="1"/>
        <v>#DIV/0!</v>
      </c>
      <c r="I61" s="41" t="e">
        <f t="shared" si="1"/>
        <v>#DIV/0!</v>
      </c>
      <c r="J61" s="41" t="e">
        <f t="shared" si="1"/>
        <v>#REF!</v>
      </c>
      <c r="K61" s="41" t="e">
        <f t="shared" si="1"/>
        <v>#REF!</v>
      </c>
      <c r="L61" s="41" t="e">
        <f t="shared" si="1"/>
        <v>#REF!</v>
      </c>
      <c r="M61" s="41" t="e">
        <f t="shared" si="1"/>
        <v>#REF!</v>
      </c>
      <c r="N61" s="41" t="e">
        <f t="shared" si="1"/>
        <v>#REF!</v>
      </c>
      <c r="O61" s="41" t="e">
        <f t="shared" si="1"/>
        <v>#REF!</v>
      </c>
      <c r="P61" s="41" t="e">
        <f t="shared" si="1"/>
        <v>#REF!</v>
      </c>
      <c r="Q61" s="41" t="e">
        <f t="shared" si="1"/>
        <v>#REF!</v>
      </c>
      <c r="R61" s="41" t="e">
        <f t="shared" si="1"/>
        <v>#REF!</v>
      </c>
      <c r="S61" s="159" t="e">
        <f t="shared" si="1"/>
        <v>#REF!</v>
      </c>
      <c r="T61" s="182"/>
      <c r="U61" s="11">
        <v>120</v>
      </c>
      <c r="V61" s="214" t="e">
        <f t="shared" si="3"/>
        <v>#DIV/0!</v>
      </c>
      <c r="W61" s="11" t="e">
        <f t="shared" si="4"/>
        <v>#DIV/0!</v>
      </c>
      <c r="X61" s="210"/>
      <c r="Y61" s="210"/>
      <c r="Z61" s="210"/>
      <c r="AA61" s="210"/>
      <c r="AB61" s="210"/>
      <c r="AC61" s="210"/>
    </row>
    <row r="62" spans="1:30" ht="13.5" x14ac:dyDescent="0.2">
      <c r="A62" s="16"/>
      <c r="B62" s="151" t="s">
        <v>94</v>
      </c>
      <c r="C62" s="32" t="s">
        <v>93</v>
      </c>
      <c r="D62" s="33" t="s">
        <v>135</v>
      </c>
      <c r="E62" s="41" t="e">
        <f t="shared" si="0"/>
        <v>#DIV/0!</v>
      </c>
      <c r="F62" s="41" t="e">
        <f t="shared" si="1"/>
        <v>#DIV/0!</v>
      </c>
      <c r="G62" s="41" t="e">
        <f t="shared" si="1"/>
        <v>#DIV/0!</v>
      </c>
      <c r="H62" s="41" t="e">
        <f t="shared" si="1"/>
        <v>#DIV/0!</v>
      </c>
      <c r="I62" s="41" t="e">
        <f t="shared" si="1"/>
        <v>#DIV/0!</v>
      </c>
      <c r="J62" s="41" t="e">
        <f t="shared" si="1"/>
        <v>#REF!</v>
      </c>
      <c r="K62" s="41" t="e">
        <f t="shared" si="1"/>
        <v>#REF!</v>
      </c>
      <c r="L62" s="41" t="e">
        <f t="shared" si="1"/>
        <v>#REF!</v>
      </c>
      <c r="M62" s="41" t="e">
        <f t="shared" si="1"/>
        <v>#REF!</v>
      </c>
      <c r="N62" s="41" t="e">
        <f t="shared" si="1"/>
        <v>#REF!</v>
      </c>
      <c r="O62" s="41" t="e">
        <f t="shared" si="1"/>
        <v>#REF!</v>
      </c>
      <c r="P62" s="41" t="e">
        <f t="shared" si="1"/>
        <v>#REF!</v>
      </c>
      <c r="Q62" s="41" t="e">
        <f t="shared" si="1"/>
        <v>#REF!</v>
      </c>
      <c r="R62" s="41" t="e">
        <f t="shared" si="1"/>
        <v>#REF!</v>
      </c>
      <c r="S62" s="159" t="e">
        <f t="shared" si="1"/>
        <v>#REF!</v>
      </c>
      <c r="T62" s="182"/>
      <c r="U62" s="11">
        <v>2.5000000000000001E-2</v>
      </c>
      <c r="V62" s="214" t="e">
        <f t="shared" si="3"/>
        <v>#DIV/0!</v>
      </c>
      <c r="W62" s="11" t="e">
        <f t="shared" si="4"/>
        <v>#DIV/0!</v>
      </c>
      <c r="X62" s="11">
        <f>COUNTIF(E62:I62,"&gt;0,025")</f>
        <v>0</v>
      </c>
      <c r="Y62" s="215" t="e">
        <f>E62/$U$62</f>
        <v>#DIV/0!</v>
      </c>
      <c r="Z62" s="215" t="e">
        <f t="shared" ref="Z62:AC62" si="5">F62/$U$62</f>
        <v>#DIV/0!</v>
      </c>
      <c r="AA62" s="215" t="e">
        <f t="shared" si="5"/>
        <v>#DIV/0!</v>
      </c>
      <c r="AB62" s="215" t="e">
        <f t="shared" si="5"/>
        <v>#DIV/0!</v>
      </c>
      <c r="AC62" s="215" t="e">
        <f t="shared" si="5"/>
        <v>#DIV/0!</v>
      </c>
      <c r="AD62" s="216" t="e">
        <f>MAX(Y62:AC62)</f>
        <v>#DIV/0!</v>
      </c>
    </row>
    <row r="63" spans="1:30" ht="13.5" x14ac:dyDescent="0.2">
      <c r="A63" s="16"/>
      <c r="B63" s="151" t="s">
        <v>108</v>
      </c>
      <c r="C63" s="32" t="s">
        <v>121</v>
      </c>
      <c r="D63" s="33" t="s">
        <v>135</v>
      </c>
      <c r="E63" s="41" t="e">
        <f t="shared" si="0"/>
        <v>#DIV/0!</v>
      </c>
      <c r="F63" s="41" t="e">
        <f t="shared" si="1"/>
        <v>#DIV/0!</v>
      </c>
      <c r="G63" s="41" t="e">
        <f t="shared" si="1"/>
        <v>#DIV/0!</v>
      </c>
      <c r="H63" s="41" t="e">
        <f t="shared" si="1"/>
        <v>#DIV/0!</v>
      </c>
      <c r="I63" s="41" t="e">
        <f t="shared" si="1"/>
        <v>#DIV/0!</v>
      </c>
      <c r="J63" s="41" t="e">
        <f t="shared" si="1"/>
        <v>#REF!</v>
      </c>
      <c r="K63" s="41" t="e">
        <f t="shared" si="1"/>
        <v>#REF!</v>
      </c>
      <c r="L63" s="41" t="e">
        <f t="shared" si="1"/>
        <v>#REF!</v>
      </c>
      <c r="M63" s="41" t="e">
        <f t="shared" si="1"/>
        <v>#REF!</v>
      </c>
      <c r="N63" s="41" t="e">
        <f t="shared" si="1"/>
        <v>#REF!</v>
      </c>
      <c r="O63" s="41" t="e">
        <f t="shared" si="1"/>
        <v>#REF!</v>
      </c>
      <c r="P63" s="41" t="e">
        <f t="shared" si="1"/>
        <v>#REF!</v>
      </c>
      <c r="Q63" s="41" t="e">
        <f t="shared" si="1"/>
        <v>#REF!</v>
      </c>
      <c r="R63" s="41" t="e">
        <f t="shared" si="1"/>
        <v>#REF!</v>
      </c>
      <c r="S63" s="159" t="e">
        <f t="shared" si="1"/>
        <v>#REF!</v>
      </c>
      <c r="T63" s="182"/>
      <c r="U63" s="11" t="s">
        <v>131</v>
      </c>
      <c r="V63" s="214" t="e">
        <f t="shared" si="3"/>
        <v>#DIV/0!</v>
      </c>
      <c r="W63" s="11" t="e">
        <f t="shared" si="4"/>
        <v>#DIV/0!</v>
      </c>
      <c r="X63" s="11"/>
      <c r="Y63" s="215"/>
      <c r="Z63" s="215"/>
      <c r="AA63" s="215"/>
      <c r="AB63" s="215"/>
      <c r="AC63" s="215"/>
      <c r="AD63" s="217"/>
    </row>
    <row r="64" spans="1:30" ht="13.5" x14ac:dyDescent="0.2">
      <c r="A64" s="16"/>
      <c r="B64" s="151" t="s">
        <v>92</v>
      </c>
      <c r="C64" s="32" t="s">
        <v>91</v>
      </c>
      <c r="D64" s="33" t="s">
        <v>135</v>
      </c>
      <c r="E64" s="41" t="e">
        <f t="shared" si="0"/>
        <v>#DIV/0!</v>
      </c>
      <c r="F64" s="41" t="e">
        <f t="shared" si="1"/>
        <v>#DIV/0!</v>
      </c>
      <c r="G64" s="41" t="e">
        <f t="shared" si="1"/>
        <v>#DIV/0!</v>
      </c>
      <c r="H64" s="41" t="e">
        <f t="shared" si="1"/>
        <v>#DIV/0!</v>
      </c>
      <c r="I64" s="41" t="e">
        <f t="shared" si="1"/>
        <v>#DIV/0!</v>
      </c>
      <c r="J64" s="41" t="e">
        <f t="shared" si="1"/>
        <v>#REF!</v>
      </c>
      <c r="K64" s="41" t="e">
        <f t="shared" si="1"/>
        <v>#REF!</v>
      </c>
      <c r="L64" s="41" t="e">
        <f t="shared" si="1"/>
        <v>#REF!</v>
      </c>
      <c r="M64" s="41" t="e">
        <f t="shared" si="1"/>
        <v>#REF!</v>
      </c>
      <c r="N64" s="41" t="e">
        <f t="shared" si="1"/>
        <v>#REF!</v>
      </c>
      <c r="O64" s="41" t="e">
        <f t="shared" si="1"/>
        <v>#REF!</v>
      </c>
      <c r="P64" s="41" t="e">
        <f t="shared" si="1"/>
        <v>#REF!</v>
      </c>
      <c r="Q64" s="41" t="e">
        <f t="shared" si="1"/>
        <v>#REF!</v>
      </c>
      <c r="R64" s="41" t="e">
        <f t="shared" si="1"/>
        <v>#REF!</v>
      </c>
      <c r="S64" s="159" t="e">
        <f t="shared" si="1"/>
        <v>#REF!</v>
      </c>
      <c r="T64" s="182"/>
      <c r="U64" s="11">
        <v>0.1</v>
      </c>
      <c r="V64" s="214" t="e">
        <f t="shared" si="3"/>
        <v>#DIV/0!</v>
      </c>
      <c r="W64" s="11" t="e">
        <f t="shared" si="4"/>
        <v>#DIV/0!</v>
      </c>
      <c r="X64" s="210"/>
      <c r="Y64" s="210"/>
      <c r="Z64" s="210"/>
      <c r="AA64" s="210"/>
      <c r="AB64" s="210"/>
      <c r="AC64" s="210"/>
      <c r="AD64" s="217"/>
    </row>
    <row r="65" spans="1:30" ht="13.5" x14ac:dyDescent="0.2">
      <c r="A65" s="16"/>
      <c r="B65" s="151" t="s">
        <v>88</v>
      </c>
      <c r="C65" s="32" t="s">
        <v>87</v>
      </c>
      <c r="D65" s="33" t="s">
        <v>135</v>
      </c>
      <c r="E65" s="41" t="e">
        <f t="shared" si="0"/>
        <v>#DIV/0!</v>
      </c>
      <c r="F65" s="41" t="e">
        <f t="shared" si="1"/>
        <v>#DIV/0!</v>
      </c>
      <c r="G65" s="41" t="e">
        <f t="shared" si="1"/>
        <v>#DIV/0!</v>
      </c>
      <c r="H65" s="41" t="e">
        <f t="shared" si="1"/>
        <v>#DIV/0!</v>
      </c>
      <c r="I65" s="41" t="e">
        <f t="shared" si="1"/>
        <v>#DIV/0!</v>
      </c>
      <c r="J65" s="41" t="e">
        <f t="shared" si="1"/>
        <v>#REF!</v>
      </c>
      <c r="K65" s="41" t="e">
        <f t="shared" si="1"/>
        <v>#REF!</v>
      </c>
      <c r="L65" s="41" t="e">
        <f t="shared" si="1"/>
        <v>#REF!</v>
      </c>
      <c r="M65" s="41" t="e">
        <f t="shared" si="1"/>
        <v>#REF!</v>
      </c>
      <c r="N65" s="41" t="e">
        <f t="shared" si="1"/>
        <v>#REF!</v>
      </c>
      <c r="O65" s="41" t="e">
        <f t="shared" si="1"/>
        <v>#REF!</v>
      </c>
      <c r="P65" s="41" t="e">
        <f t="shared" si="1"/>
        <v>#REF!</v>
      </c>
      <c r="Q65" s="41" t="e">
        <f t="shared" si="1"/>
        <v>#REF!</v>
      </c>
      <c r="R65" s="41" t="e">
        <f t="shared" si="1"/>
        <v>#REF!</v>
      </c>
      <c r="S65" s="159" t="e">
        <f t="shared" si="1"/>
        <v>#REF!</v>
      </c>
      <c r="T65" s="182"/>
      <c r="U65" s="11">
        <v>50</v>
      </c>
      <c r="V65" s="214" t="e">
        <f t="shared" si="3"/>
        <v>#DIV/0!</v>
      </c>
      <c r="W65" s="11" t="e">
        <f t="shared" si="4"/>
        <v>#DIV/0!</v>
      </c>
      <c r="X65" s="210"/>
      <c r="Y65" s="210"/>
      <c r="Z65" s="210"/>
      <c r="AA65" s="210"/>
      <c r="AB65" s="210"/>
      <c r="AC65" s="210"/>
      <c r="AD65" s="217"/>
    </row>
    <row r="66" spans="1:30" ht="13.5" x14ac:dyDescent="0.2">
      <c r="A66" s="16"/>
      <c r="B66" s="151" t="s">
        <v>90</v>
      </c>
      <c r="C66" s="32" t="s">
        <v>89</v>
      </c>
      <c r="D66" s="33" t="s">
        <v>135</v>
      </c>
      <c r="E66" s="41" t="str">
        <f t="shared" si="0"/>
        <v>N.D.</v>
      </c>
      <c r="F66" s="41" t="str">
        <f t="shared" si="1"/>
        <v>N.D.</v>
      </c>
      <c r="G66" s="41" t="str">
        <f t="shared" si="1"/>
        <v>N.D.</v>
      </c>
      <c r="H66" s="41" t="str">
        <f t="shared" si="1"/>
        <v>N.D.</v>
      </c>
      <c r="I66" s="41" t="str">
        <f t="shared" si="1"/>
        <v>N.D.</v>
      </c>
      <c r="J66" s="41" t="e">
        <f t="shared" si="1"/>
        <v>#REF!</v>
      </c>
      <c r="K66" s="41" t="e">
        <f t="shared" si="1"/>
        <v>#REF!</v>
      </c>
      <c r="L66" s="41" t="e">
        <f t="shared" si="1"/>
        <v>#REF!</v>
      </c>
      <c r="M66" s="41" t="e">
        <f t="shared" si="1"/>
        <v>#REF!</v>
      </c>
      <c r="N66" s="41" t="e">
        <f t="shared" si="1"/>
        <v>#REF!</v>
      </c>
      <c r="O66" s="41" t="e">
        <f t="shared" si="1"/>
        <v>#REF!</v>
      </c>
      <c r="P66" s="41" t="e">
        <f t="shared" si="1"/>
        <v>#REF!</v>
      </c>
      <c r="Q66" s="41" t="e">
        <f t="shared" si="1"/>
        <v>#REF!</v>
      </c>
      <c r="R66" s="41" t="e">
        <f t="shared" si="1"/>
        <v>#REF!</v>
      </c>
      <c r="S66" s="159" t="e">
        <f t="shared" si="1"/>
        <v>#REF!</v>
      </c>
      <c r="T66" s="182"/>
      <c r="U66" s="11">
        <v>0.5</v>
      </c>
      <c r="V66" s="214">
        <f t="shared" si="3"/>
        <v>0</v>
      </c>
      <c r="W66" s="11" t="str">
        <f t="shared" si="4"/>
        <v>No Supera</v>
      </c>
      <c r="X66" s="210"/>
      <c r="Y66" s="210"/>
      <c r="Z66" s="210"/>
      <c r="AA66" s="210"/>
      <c r="AB66" s="210"/>
      <c r="AC66" s="210"/>
      <c r="AD66" s="217"/>
    </row>
    <row r="67" spans="1:30" ht="13.5" x14ac:dyDescent="0.2">
      <c r="A67" s="16"/>
      <c r="B67" s="151" t="s">
        <v>109</v>
      </c>
      <c r="C67" s="32" t="s">
        <v>122</v>
      </c>
      <c r="D67" s="33" t="s">
        <v>135</v>
      </c>
      <c r="E67" s="41" t="e">
        <f t="shared" si="0"/>
        <v>#DIV/0!</v>
      </c>
      <c r="F67" s="41" t="e">
        <f t="shared" si="1"/>
        <v>#DIV/0!</v>
      </c>
      <c r="G67" s="41" t="e">
        <f t="shared" si="1"/>
        <v>#DIV/0!</v>
      </c>
      <c r="H67" s="41" t="e">
        <f t="shared" si="1"/>
        <v>#DIV/0!</v>
      </c>
      <c r="I67" s="41" t="e">
        <f t="shared" si="1"/>
        <v>#DIV/0!</v>
      </c>
      <c r="J67" s="41" t="e">
        <f t="shared" si="1"/>
        <v>#REF!</v>
      </c>
      <c r="K67" s="41" t="e">
        <f t="shared" si="1"/>
        <v>#REF!</v>
      </c>
      <c r="L67" s="41" t="e">
        <f t="shared" si="1"/>
        <v>#REF!</v>
      </c>
      <c r="M67" s="41" t="e">
        <f t="shared" si="1"/>
        <v>#REF!</v>
      </c>
      <c r="N67" s="41" t="e">
        <f t="shared" si="1"/>
        <v>#REF!</v>
      </c>
      <c r="O67" s="41" t="e">
        <f t="shared" si="1"/>
        <v>#REF!</v>
      </c>
      <c r="P67" s="41" t="e">
        <f t="shared" si="1"/>
        <v>#REF!</v>
      </c>
      <c r="Q67" s="41" t="e">
        <f t="shared" si="1"/>
        <v>#REF!</v>
      </c>
      <c r="R67" s="41" t="e">
        <f t="shared" si="1"/>
        <v>#REF!</v>
      </c>
      <c r="S67" s="159" t="e">
        <f t="shared" si="1"/>
        <v>#REF!</v>
      </c>
      <c r="T67" s="182"/>
      <c r="U67" s="11">
        <v>10</v>
      </c>
      <c r="V67" s="214" t="e">
        <f t="shared" si="3"/>
        <v>#DIV/0!</v>
      </c>
      <c r="W67" s="11" t="e">
        <f t="shared" si="4"/>
        <v>#DIV/0!</v>
      </c>
      <c r="X67" s="11"/>
      <c r="Y67" s="210"/>
      <c r="Z67" s="210"/>
      <c r="AA67" s="210"/>
      <c r="AB67" s="210"/>
      <c r="AC67" s="210"/>
      <c r="AD67" s="217"/>
    </row>
    <row r="68" spans="1:30" ht="13.5" x14ac:dyDescent="0.2">
      <c r="A68" s="16"/>
      <c r="B68" s="151" t="s">
        <v>110</v>
      </c>
      <c r="C68" s="32" t="s">
        <v>123</v>
      </c>
      <c r="D68" s="33" t="s">
        <v>135</v>
      </c>
      <c r="E68" s="41" t="e">
        <f t="shared" si="0"/>
        <v>#DIV/0!</v>
      </c>
      <c r="F68" s="41" t="e">
        <f t="shared" si="1"/>
        <v>#DIV/0!</v>
      </c>
      <c r="G68" s="41" t="e">
        <f t="shared" si="1"/>
        <v>#DIV/0!</v>
      </c>
      <c r="H68" s="41" t="e">
        <f t="shared" si="1"/>
        <v>#DIV/0!</v>
      </c>
      <c r="I68" s="41" t="e">
        <f t="shared" si="1"/>
        <v>#DIV/0!</v>
      </c>
      <c r="J68" s="41" t="e">
        <f t="shared" si="1"/>
        <v>#REF!</v>
      </c>
      <c r="K68" s="41" t="e">
        <f t="shared" si="1"/>
        <v>#REF!</v>
      </c>
      <c r="L68" s="41" t="e">
        <f t="shared" si="1"/>
        <v>#REF!</v>
      </c>
      <c r="M68" s="41" t="e">
        <f t="shared" si="1"/>
        <v>#REF!</v>
      </c>
      <c r="N68" s="41" t="e">
        <f t="shared" si="1"/>
        <v>#REF!</v>
      </c>
      <c r="O68" s="41" t="e">
        <f t="shared" si="1"/>
        <v>#REF!</v>
      </c>
      <c r="P68" s="41" t="e">
        <f t="shared" si="1"/>
        <v>#REF!</v>
      </c>
      <c r="Q68" s="41" t="e">
        <f t="shared" si="1"/>
        <v>#REF!</v>
      </c>
      <c r="R68" s="41" t="e">
        <f t="shared" si="1"/>
        <v>#REF!</v>
      </c>
      <c r="S68" s="159" t="e">
        <f t="shared" si="1"/>
        <v>#REF!</v>
      </c>
      <c r="T68" s="182"/>
      <c r="U68" s="11">
        <v>120</v>
      </c>
      <c r="V68" s="214" t="e">
        <f t="shared" si="3"/>
        <v>#DIV/0!</v>
      </c>
      <c r="W68" s="11" t="e">
        <f t="shared" si="4"/>
        <v>#DIV/0!</v>
      </c>
      <c r="X68" s="11"/>
      <c r="Y68" s="210"/>
      <c r="Z68" s="210"/>
      <c r="AA68" s="210"/>
      <c r="AB68" s="210"/>
      <c r="AC68" s="210"/>
      <c r="AD68" s="217"/>
    </row>
    <row r="69" spans="1:30" ht="13.5" x14ac:dyDescent="0.2">
      <c r="A69" s="16"/>
      <c r="B69" s="151" t="s">
        <v>148</v>
      </c>
      <c r="C69" s="32" t="s">
        <v>120</v>
      </c>
      <c r="D69" s="33" t="s">
        <v>135</v>
      </c>
      <c r="E69" s="41" t="e">
        <f t="shared" si="0"/>
        <v>#DIV/0!</v>
      </c>
      <c r="F69" s="41" t="e">
        <f t="shared" si="1"/>
        <v>#DIV/0!</v>
      </c>
      <c r="G69" s="41" t="e">
        <f t="shared" si="1"/>
        <v>#DIV/0!</v>
      </c>
      <c r="H69" s="41" t="e">
        <f t="shared" si="1"/>
        <v>#DIV/0!</v>
      </c>
      <c r="I69" s="202" t="e">
        <f t="shared" si="1"/>
        <v>#DIV/0!</v>
      </c>
      <c r="J69" s="41" t="e">
        <f t="shared" si="1"/>
        <v>#REF!</v>
      </c>
      <c r="K69" s="41" t="e">
        <f t="shared" si="1"/>
        <v>#REF!</v>
      </c>
      <c r="L69" s="41" t="e">
        <f t="shared" si="1"/>
        <v>#REF!</v>
      </c>
      <c r="M69" s="41" t="e">
        <f t="shared" si="1"/>
        <v>#REF!</v>
      </c>
      <c r="N69" s="41" t="e">
        <f t="shared" si="1"/>
        <v>#REF!</v>
      </c>
      <c r="O69" s="41" t="e">
        <f t="shared" si="1"/>
        <v>#REF!</v>
      </c>
      <c r="P69" s="41" t="e">
        <f t="shared" si="1"/>
        <v>#REF!</v>
      </c>
      <c r="Q69" s="41" t="e">
        <f t="shared" si="1"/>
        <v>#REF!</v>
      </c>
      <c r="R69" s="41" t="e">
        <f t="shared" si="1"/>
        <v>#REF!</v>
      </c>
      <c r="S69" s="159" t="e">
        <f t="shared" si="1"/>
        <v>#REF!</v>
      </c>
      <c r="T69" s="182"/>
      <c r="U69" s="11" t="s">
        <v>131</v>
      </c>
      <c r="V69" s="214" t="e">
        <f t="shared" si="3"/>
        <v>#DIV/0!</v>
      </c>
      <c r="W69" s="11" t="e">
        <f t="shared" si="4"/>
        <v>#DIV/0!</v>
      </c>
      <c r="X69" s="11"/>
      <c r="Y69" s="210"/>
      <c r="Z69" s="210"/>
      <c r="AA69" s="210"/>
      <c r="AB69" s="210"/>
      <c r="AC69" s="210"/>
      <c r="AD69" s="217"/>
    </row>
    <row r="70" spans="1:30" ht="13.5" x14ac:dyDescent="0.2">
      <c r="A70" s="16"/>
      <c r="B70" s="151" t="s">
        <v>111</v>
      </c>
      <c r="C70" s="32" t="s">
        <v>124</v>
      </c>
      <c r="D70" s="33" t="s">
        <v>135</v>
      </c>
      <c r="E70" s="41" t="e">
        <f t="shared" si="0"/>
        <v>#DIV/0!</v>
      </c>
      <c r="F70" s="41" t="e">
        <f t="shared" si="1"/>
        <v>#DIV/0!</v>
      </c>
      <c r="G70" s="41" t="e">
        <f t="shared" si="1"/>
        <v>#DIV/0!</v>
      </c>
      <c r="H70" s="41" t="e">
        <f t="shared" si="1"/>
        <v>#DIV/0!</v>
      </c>
      <c r="I70" s="41" t="e">
        <f t="shared" si="1"/>
        <v>#DIV/0!</v>
      </c>
      <c r="J70" s="41" t="e">
        <f t="shared" si="1"/>
        <v>#REF!</v>
      </c>
      <c r="K70" s="41" t="e">
        <f t="shared" si="1"/>
        <v>#REF!</v>
      </c>
      <c r="L70" s="41" t="e">
        <f t="shared" si="1"/>
        <v>#REF!</v>
      </c>
      <c r="M70" s="41" t="e">
        <f t="shared" si="1"/>
        <v>#REF!</v>
      </c>
      <c r="N70" s="41" t="e">
        <f t="shared" si="1"/>
        <v>#REF!</v>
      </c>
      <c r="O70" s="41" t="e">
        <f t="shared" si="1"/>
        <v>#REF!</v>
      </c>
      <c r="P70" s="41" t="e">
        <f t="shared" si="1"/>
        <v>#REF!</v>
      </c>
      <c r="Q70" s="41" t="e">
        <f t="shared" si="1"/>
        <v>#REF!</v>
      </c>
      <c r="R70" s="41" t="e">
        <f t="shared" si="1"/>
        <v>#REF!</v>
      </c>
      <c r="S70" s="159" t="e">
        <f t="shared" si="1"/>
        <v>#REF!</v>
      </c>
      <c r="T70" s="182"/>
      <c r="U70" s="11">
        <v>4</v>
      </c>
      <c r="V70" s="214" t="e">
        <f t="shared" si="3"/>
        <v>#DIV/0!</v>
      </c>
      <c r="W70" s="11" t="e">
        <f t="shared" si="4"/>
        <v>#DIV/0!</v>
      </c>
      <c r="X70" s="11">
        <f>COUNTIF(E70:I70,"&gt;4")</f>
        <v>0</v>
      </c>
      <c r="Y70" s="215" t="e">
        <f>E70/$U$70</f>
        <v>#DIV/0!</v>
      </c>
      <c r="Z70" s="215" t="e">
        <f t="shared" ref="Z70:AC70" si="6">F70/$U$70</f>
        <v>#DIV/0!</v>
      </c>
      <c r="AA70" s="215" t="e">
        <f t="shared" si="6"/>
        <v>#DIV/0!</v>
      </c>
      <c r="AB70" s="215" t="e">
        <f t="shared" si="6"/>
        <v>#DIV/0!</v>
      </c>
      <c r="AC70" s="215" t="e">
        <f t="shared" si="6"/>
        <v>#DIV/0!</v>
      </c>
      <c r="AD70" s="216" t="e">
        <f>MAX(Y70:AC70)</f>
        <v>#DIV/0!</v>
      </c>
    </row>
    <row r="71" spans="1:30" ht="13.5" x14ac:dyDescent="0.2">
      <c r="A71" s="16"/>
      <c r="B71" s="151" t="s">
        <v>112</v>
      </c>
      <c r="C71" s="32" t="s">
        <v>125</v>
      </c>
      <c r="D71" s="33" t="s">
        <v>135</v>
      </c>
      <c r="E71" s="41" t="e">
        <f t="shared" si="0"/>
        <v>#DIV/0!</v>
      </c>
      <c r="F71" s="41" t="e">
        <f t="shared" ref="F71:F87" si="7">IF(ISNUMBER(FIND("&lt;",F30)),"N.D.",PRODUCT(F30,1/F$54))</f>
        <v>#DIV/0!</v>
      </c>
      <c r="G71" s="41" t="e">
        <f t="shared" ref="G71:S71" si="8">IF(ISNUMBER(FIND("&lt;",G30)),"N.D.",PRODUCT(G30,1/G$54))</f>
        <v>#DIV/0!</v>
      </c>
      <c r="H71" s="41" t="e">
        <f t="shared" si="8"/>
        <v>#DIV/0!</v>
      </c>
      <c r="I71" s="41" t="e">
        <f t="shared" si="8"/>
        <v>#DIV/0!</v>
      </c>
      <c r="J71" s="41" t="e">
        <f t="shared" si="8"/>
        <v>#REF!</v>
      </c>
      <c r="K71" s="41" t="e">
        <f t="shared" si="8"/>
        <v>#REF!</v>
      </c>
      <c r="L71" s="41" t="e">
        <f t="shared" si="8"/>
        <v>#REF!</v>
      </c>
      <c r="M71" s="41" t="e">
        <f t="shared" si="8"/>
        <v>#REF!</v>
      </c>
      <c r="N71" s="41" t="e">
        <f t="shared" si="8"/>
        <v>#REF!</v>
      </c>
      <c r="O71" s="41" t="e">
        <f t="shared" si="8"/>
        <v>#REF!</v>
      </c>
      <c r="P71" s="41" t="e">
        <f t="shared" si="8"/>
        <v>#REF!</v>
      </c>
      <c r="Q71" s="41" t="e">
        <f t="shared" si="8"/>
        <v>#REF!</v>
      </c>
      <c r="R71" s="41" t="e">
        <f t="shared" si="8"/>
        <v>#REF!</v>
      </c>
      <c r="S71" s="159" t="e">
        <f t="shared" si="8"/>
        <v>#REF!</v>
      </c>
      <c r="T71" s="182"/>
      <c r="U71" s="11" t="s">
        <v>131</v>
      </c>
      <c r="V71" s="214" t="e">
        <f t="shared" si="3"/>
        <v>#DIV/0!</v>
      </c>
      <c r="W71" s="11" t="e">
        <f t="shared" si="4"/>
        <v>#DIV/0!</v>
      </c>
      <c r="X71" s="210"/>
      <c r="Y71" s="210"/>
      <c r="Z71" s="210"/>
      <c r="AA71" s="210"/>
      <c r="AB71" s="210"/>
      <c r="AC71" s="210"/>
      <c r="AD71" s="217"/>
    </row>
    <row r="72" spans="1:30" ht="13.5" x14ac:dyDescent="0.2">
      <c r="A72" s="16"/>
      <c r="B72" s="151" t="s">
        <v>113</v>
      </c>
      <c r="C72" s="32" t="s">
        <v>126</v>
      </c>
      <c r="D72" s="33" t="s">
        <v>135</v>
      </c>
      <c r="E72" s="41" t="e">
        <f t="shared" si="0"/>
        <v>#DIV/0!</v>
      </c>
      <c r="F72" s="41" t="e">
        <f t="shared" si="7"/>
        <v>#DIV/0!</v>
      </c>
      <c r="G72" s="41" t="e">
        <f t="shared" ref="G72:S72" si="9">IF(ISNUMBER(FIND("&lt;",G31)),"N.D.",PRODUCT(G31,1/G$54))</f>
        <v>#DIV/0!</v>
      </c>
      <c r="H72" s="41" t="e">
        <f t="shared" si="9"/>
        <v>#DIV/0!</v>
      </c>
      <c r="I72" s="41" t="e">
        <f t="shared" si="9"/>
        <v>#DIV/0!</v>
      </c>
      <c r="J72" s="41" t="e">
        <f t="shared" si="9"/>
        <v>#REF!</v>
      </c>
      <c r="K72" s="41" t="e">
        <f t="shared" si="9"/>
        <v>#REF!</v>
      </c>
      <c r="L72" s="41" t="e">
        <f t="shared" si="9"/>
        <v>#REF!</v>
      </c>
      <c r="M72" s="41" t="e">
        <f t="shared" si="9"/>
        <v>#REF!</v>
      </c>
      <c r="N72" s="41" t="e">
        <f t="shared" si="9"/>
        <v>#REF!</v>
      </c>
      <c r="O72" s="41" t="e">
        <f t="shared" si="9"/>
        <v>#REF!</v>
      </c>
      <c r="P72" s="41" t="e">
        <f t="shared" si="9"/>
        <v>#REF!</v>
      </c>
      <c r="Q72" s="41" t="e">
        <f t="shared" si="9"/>
        <v>#REF!</v>
      </c>
      <c r="R72" s="41" t="e">
        <f t="shared" si="9"/>
        <v>#REF!</v>
      </c>
      <c r="S72" s="159" t="e">
        <f t="shared" si="9"/>
        <v>#REF!</v>
      </c>
      <c r="T72" s="182"/>
      <c r="U72" s="11" t="s">
        <v>131</v>
      </c>
      <c r="V72" s="214" t="e">
        <f t="shared" si="3"/>
        <v>#DIV/0!</v>
      </c>
      <c r="W72" s="11" t="e">
        <f t="shared" si="4"/>
        <v>#DIV/0!</v>
      </c>
      <c r="X72" s="210"/>
      <c r="Y72" s="210"/>
      <c r="Z72" s="210"/>
      <c r="AA72" s="210"/>
      <c r="AB72" s="210"/>
      <c r="AC72" s="210"/>
      <c r="AD72" s="217"/>
    </row>
    <row r="73" spans="1:30" ht="13.5" x14ac:dyDescent="0.2">
      <c r="A73" s="16"/>
      <c r="B73" s="151" t="s">
        <v>86</v>
      </c>
      <c r="C73" s="32" t="s">
        <v>85</v>
      </c>
      <c r="D73" s="33" t="s">
        <v>135</v>
      </c>
      <c r="E73" s="41" t="e">
        <f t="shared" si="0"/>
        <v>#DIV/0!</v>
      </c>
      <c r="F73" s="41" t="e">
        <f t="shared" si="7"/>
        <v>#DIV/0!</v>
      </c>
      <c r="G73" s="41" t="e">
        <f t="shared" ref="G73:S73" si="10">IF(ISNUMBER(FIND("&lt;",G32)),"N.D.",PRODUCT(G32,1/G$54))</f>
        <v>#DIV/0!</v>
      </c>
      <c r="H73" s="41" t="e">
        <f t="shared" si="10"/>
        <v>#DIV/0!</v>
      </c>
      <c r="I73" s="41" t="e">
        <f t="shared" si="10"/>
        <v>#DIV/0!</v>
      </c>
      <c r="J73" s="41" t="e">
        <f t="shared" si="10"/>
        <v>#REF!</v>
      </c>
      <c r="K73" s="41" t="e">
        <f t="shared" si="10"/>
        <v>#REF!</v>
      </c>
      <c r="L73" s="41" t="e">
        <f t="shared" si="10"/>
        <v>#REF!</v>
      </c>
      <c r="M73" s="41" t="e">
        <f t="shared" si="10"/>
        <v>#REF!</v>
      </c>
      <c r="N73" s="41" t="e">
        <f t="shared" si="10"/>
        <v>#REF!</v>
      </c>
      <c r="O73" s="41" t="e">
        <f t="shared" si="10"/>
        <v>#REF!</v>
      </c>
      <c r="P73" s="41" t="e">
        <f t="shared" si="10"/>
        <v>#REF!</v>
      </c>
      <c r="Q73" s="41" t="e">
        <f t="shared" si="10"/>
        <v>#REF!</v>
      </c>
      <c r="R73" s="41" t="e">
        <f t="shared" si="10"/>
        <v>#REF!</v>
      </c>
      <c r="S73" s="159" t="e">
        <f t="shared" si="10"/>
        <v>#REF!</v>
      </c>
      <c r="T73" s="182"/>
      <c r="U73" s="11">
        <v>0.2</v>
      </c>
      <c r="V73" s="214" t="e">
        <f t="shared" si="3"/>
        <v>#DIV/0!</v>
      </c>
      <c r="W73" s="11" t="e">
        <f t="shared" si="4"/>
        <v>#DIV/0!</v>
      </c>
      <c r="X73" s="210"/>
      <c r="Y73" s="210"/>
      <c r="Z73" s="210"/>
      <c r="AA73" s="210"/>
      <c r="AB73" s="210"/>
      <c r="AC73" s="210"/>
      <c r="AD73" s="217"/>
    </row>
    <row r="74" spans="1:30" ht="13.5" x14ac:dyDescent="0.2">
      <c r="A74" s="16"/>
      <c r="B74" s="151" t="s">
        <v>69</v>
      </c>
      <c r="C74" s="32" t="s">
        <v>68</v>
      </c>
      <c r="D74" s="33" t="s">
        <v>135</v>
      </c>
      <c r="E74" s="41" t="str">
        <f t="shared" si="0"/>
        <v>N.D.</v>
      </c>
      <c r="F74" s="41" t="str">
        <f t="shared" si="7"/>
        <v>N.D.</v>
      </c>
      <c r="G74" s="41" t="e">
        <f t="shared" ref="G74:S74" si="11">IF(ISNUMBER(FIND("&lt;",G33)),"N.D.",PRODUCT(G33,1/G$54))</f>
        <v>#DIV/0!</v>
      </c>
      <c r="H74" s="41" t="str">
        <f t="shared" si="11"/>
        <v>N.D.</v>
      </c>
      <c r="I74" s="41" t="e">
        <f t="shared" si="11"/>
        <v>#DIV/0!</v>
      </c>
      <c r="J74" s="41" t="e">
        <f t="shared" si="11"/>
        <v>#REF!</v>
      </c>
      <c r="K74" s="41" t="e">
        <f t="shared" si="11"/>
        <v>#REF!</v>
      </c>
      <c r="L74" s="41" t="e">
        <f t="shared" si="11"/>
        <v>#REF!</v>
      </c>
      <c r="M74" s="41" t="e">
        <f t="shared" si="11"/>
        <v>#REF!</v>
      </c>
      <c r="N74" s="41" t="e">
        <f t="shared" si="11"/>
        <v>#REF!</v>
      </c>
      <c r="O74" s="41" t="e">
        <f t="shared" si="11"/>
        <v>#REF!</v>
      </c>
      <c r="P74" s="41" t="e">
        <f t="shared" si="11"/>
        <v>#REF!</v>
      </c>
      <c r="Q74" s="41" t="e">
        <f t="shared" si="11"/>
        <v>#REF!</v>
      </c>
      <c r="R74" s="41" t="e">
        <f t="shared" si="11"/>
        <v>#REF!</v>
      </c>
      <c r="S74" s="159" t="e">
        <f t="shared" si="11"/>
        <v>#REF!</v>
      </c>
      <c r="T74" s="182"/>
      <c r="U74" s="11">
        <v>2</v>
      </c>
      <c r="V74" s="214" t="e">
        <f t="shared" si="3"/>
        <v>#DIV/0!</v>
      </c>
      <c r="W74" s="11" t="e">
        <f t="shared" si="4"/>
        <v>#DIV/0!</v>
      </c>
      <c r="X74" s="210"/>
      <c r="Y74" s="210"/>
      <c r="Z74" s="210"/>
      <c r="AA74" s="210"/>
      <c r="AB74" s="210"/>
      <c r="AC74" s="210"/>
      <c r="AD74" s="217"/>
    </row>
    <row r="75" spans="1:30" ht="13.5" x14ac:dyDescent="0.2">
      <c r="A75" s="16"/>
      <c r="B75" s="151" t="s">
        <v>84</v>
      </c>
      <c r="C75" s="32" t="s">
        <v>83</v>
      </c>
      <c r="D75" s="33" t="s">
        <v>135</v>
      </c>
      <c r="E75" s="41" t="e">
        <f t="shared" si="0"/>
        <v>#DIV/0!</v>
      </c>
      <c r="F75" s="41" t="e">
        <f t="shared" si="7"/>
        <v>#DIV/0!</v>
      </c>
      <c r="G75" s="41" t="e">
        <f t="shared" ref="G75:S75" si="12">IF(ISNUMBER(FIND("&lt;",G34)),"N.D.",PRODUCT(G34,1/G$54))</f>
        <v>#DIV/0!</v>
      </c>
      <c r="H75" s="41" t="e">
        <f t="shared" si="12"/>
        <v>#DIV/0!</v>
      </c>
      <c r="I75" s="41" t="e">
        <f t="shared" si="12"/>
        <v>#DIV/0!</v>
      </c>
      <c r="J75" s="41" t="e">
        <f t="shared" si="12"/>
        <v>#REF!</v>
      </c>
      <c r="K75" s="41" t="e">
        <f t="shared" si="12"/>
        <v>#REF!</v>
      </c>
      <c r="L75" s="41" t="e">
        <f t="shared" si="12"/>
        <v>#REF!</v>
      </c>
      <c r="M75" s="41" t="e">
        <f t="shared" si="12"/>
        <v>#REF!</v>
      </c>
      <c r="N75" s="41" t="e">
        <f t="shared" si="12"/>
        <v>#REF!</v>
      </c>
      <c r="O75" s="41" t="e">
        <f t="shared" si="12"/>
        <v>#REF!</v>
      </c>
      <c r="P75" s="41" t="e">
        <f t="shared" si="12"/>
        <v>#REF!</v>
      </c>
      <c r="Q75" s="41" t="e">
        <f t="shared" si="12"/>
        <v>#REF!</v>
      </c>
      <c r="R75" s="41" t="e">
        <f t="shared" si="12"/>
        <v>#REF!</v>
      </c>
      <c r="S75" s="159" t="e">
        <f t="shared" si="12"/>
        <v>#REF!</v>
      </c>
      <c r="T75" s="182"/>
      <c r="U75" s="11">
        <v>120</v>
      </c>
      <c r="V75" s="214" t="e">
        <f t="shared" si="3"/>
        <v>#DIV/0!</v>
      </c>
      <c r="W75" s="11" t="e">
        <f t="shared" si="4"/>
        <v>#DIV/0!</v>
      </c>
      <c r="X75" s="210"/>
      <c r="Y75" s="210"/>
      <c r="Z75" s="210"/>
      <c r="AA75" s="210"/>
      <c r="AB75" s="210"/>
      <c r="AC75" s="210"/>
      <c r="AD75" s="217"/>
    </row>
    <row r="76" spans="1:30" ht="13.5" x14ac:dyDescent="0.2">
      <c r="A76" s="16"/>
      <c r="B76" s="151" t="s">
        <v>150</v>
      </c>
      <c r="C76" s="32" t="s">
        <v>82</v>
      </c>
      <c r="D76" s="33" t="s">
        <v>135</v>
      </c>
      <c r="E76" s="41" t="e">
        <f t="shared" si="0"/>
        <v>#DIV/0!</v>
      </c>
      <c r="F76" s="41" t="e">
        <f t="shared" si="7"/>
        <v>#DIV/0!</v>
      </c>
      <c r="G76" s="41" t="e">
        <f t="shared" ref="G76:S76" si="13">IF(ISNUMBER(FIND("&lt;",G35)),"N.D.",PRODUCT(G35,1/G$54))</f>
        <v>#DIV/0!</v>
      </c>
      <c r="H76" s="41" t="e">
        <f t="shared" si="13"/>
        <v>#DIV/0!</v>
      </c>
      <c r="I76" s="159" t="e">
        <f t="shared" si="13"/>
        <v>#DIV/0!</v>
      </c>
      <c r="J76" s="184" t="e">
        <f t="shared" si="13"/>
        <v>#REF!</v>
      </c>
      <c r="K76" s="41" t="e">
        <f t="shared" si="13"/>
        <v>#REF!</v>
      </c>
      <c r="L76" s="41" t="e">
        <f t="shared" si="13"/>
        <v>#REF!</v>
      </c>
      <c r="M76" s="41" t="e">
        <f t="shared" si="13"/>
        <v>#REF!</v>
      </c>
      <c r="N76" s="41" t="e">
        <f t="shared" si="13"/>
        <v>#REF!</v>
      </c>
      <c r="O76" s="41" t="e">
        <f t="shared" si="13"/>
        <v>#REF!</v>
      </c>
      <c r="P76" s="41" t="e">
        <f t="shared" si="13"/>
        <v>#REF!</v>
      </c>
      <c r="Q76" s="41" t="e">
        <f t="shared" si="13"/>
        <v>#REF!</v>
      </c>
      <c r="R76" s="41" t="e">
        <f t="shared" si="13"/>
        <v>#REF!</v>
      </c>
      <c r="S76" s="159" t="e">
        <f t="shared" si="13"/>
        <v>#REF!</v>
      </c>
      <c r="U76" s="11">
        <v>0.1</v>
      </c>
      <c r="V76" s="214" t="e">
        <f t="shared" si="3"/>
        <v>#DIV/0!</v>
      </c>
      <c r="W76" s="11" t="e">
        <f t="shared" si="4"/>
        <v>#DIV/0!</v>
      </c>
      <c r="X76" s="210"/>
      <c r="Y76" s="210"/>
      <c r="Z76" s="210"/>
      <c r="AA76" s="210"/>
      <c r="AB76" s="210"/>
      <c r="AC76" s="210"/>
      <c r="AD76" s="217"/>
    </row>
    <row r="77" spans="1:30" ht="13.5" x14ac:dyDescent="0.2">
      <c r="A77" s="16"/>
      <c r="B77" s="151" t="s">
        <v>103</v>
      </c>
      <c r="C77" s="32" t="s">
        <v>102</v>
      </c>
      <c r="D77" s="33" t="s">
        <v>135</v>
      </c>
      <c r="E77" s="41" t="e">
        <f t="shared" si="0"/>
        <v>#DIV/0!</v>
      </c>
      <c r="F77" s="41" t="e">
        <f t="shared" si="7"/>
        <v>#DIV/0!</v>
      </c>
      <c r="G77" s="41" t="e">
        <f t="shared" ref="G77:S77" si="14">IF(ISNUMBER(FIND("&lt;",G36)),"N.D.",PRODUCT(G36,1/G$54))</f>
        <v>#DIV/0!</v>
      </c>
      <c r="H77" s="41" t="e">
        <f t="shared" si="14"/>
        <v>#DIV/0!</v>
      </c>
      <c r="I77" s="159" t="e">
        <f t="shared" si="14"/>
        <v>#DIV/0!</v>
      </c>
      <c r="J77" s="184" t="e">
        <f t="shared" si="14"/>
        <v>#REF!</v>
      </c>
      <c r="K77" s="41" t="e">
        <f t="shared" si="14"/>
        <v>#REF!</v>
      </c>
      <c r="L77" s="41" t="e">
        <f t="shared" si="14"/>
        <v>#REF!</v>
      </c>
      <c r="M77" s="41" t="e">
        <f t="shared" si="14"/>
        <v>#REF!</v>
      </c>
      <c r="N77" s="41" t="e">
        <f t="shared" si="14"/>
        <v>#REF!</v>
      </c>
      <c r="O77" s="41" t="e">
        <f t="shared" si="14"/>
        <v>#REF!</v>
      </c>
      <c r="P77" s="41" t="e">
        <f t="shared" si="14"/>
        <v>#REF!</v>
      </c>
      <c r="Q77" s="41" t="e">
        <f t="shared" si="14"/>
        <v>#REF!</v>
      </c>
      <c r="R77" s="41" t="e">
        <f t="shared" si="14"/>
        <v>#REF!</v>
      </c>
      <c r="S77" s="159" t="e">
        <f t="shared" si="14"/>
        <v>#REF!</v>
      </c>
      <c r="U77" s="11">
        <v>1</v>
      </c>
      <c r="V77" s="214" t="e">
        <f>MAX(E77:I77)</f>
        <v>#DIV/0!</v>
      </c>
      <c r="W77" s="11" t="e">
        <f t="shared" si="4"/>
        <v>#DIV/0!</v>
      </c>
      <c r="X77" s="11"/>
      <c r="Y77" s="215"/>
      <c r="Z77" s="215"/>
      <c r="AA77" s="215"/>
      <c r="AB77" s="215"/>
      <c r="AC77" s="215"/>
      <c r="AD77" s="217"/>
    </row>
    <row r="78" spans="1:30" ht="13.5" x14ac:dyDescent="0.2">
      <c r="A78" s="16"/>
      <c r="B78" s="151" t="s">
        <v>81</v>
      </c>
      <c r="C78" s="32" t="s">
        <v>80</v>
      </c>
      <c r="D78" s="33" t="s">
        <v>135</v>
      </c>
      <c r="E78" s="41" t="e">
        <f t="shared" si="0"/>
        <v>#DIV/0!</v>
      </c>
      <c r="F78" s="41" t="e">
        <f t="shared" si="7"/>
        <v>#DIV/0!</v>
      </c>
      <c r="G78" s="41" t="e">
        <f t="shared" ref="G78:S78" si="15">IF(ISNUMBER(FIND("&lt;",G37)),"N.D.",PRODUCT(G37,1/G$54))</f>
        <v>#DIV/0!</v>
      </c>
      <c r="H78" s="41" t="e">
        <f t="shared" si="15"/>
        <v>#DIV/0!</v>
      </c>
      <c r="I78" s="159" t="e">
        <f t="shared" si="15"/>
        <v>#DIV/0!</v>
      </c>
      <c r="J78" s="184" t="e">
        <f t="shared" si="15"/>
        <v>#REF!</v>
      </c>
      <c r="K78" s="41" t="e">
        <f t="shared" si="15"/>
        <v>#REF!</v>
      </c>
      <c r="L78" s="41" t="e">
        <f t="shared" si="15"/>
        <v>#REF!</v>
      </c>
      <c r="M78" s="41" t="e">
        <f t="shared" si="15"/>
        <v>#REF!</v>
      </c>
      <c r="N78" s="41" t="e">
        <f t="shared" si="15"/>
        <v>#REF!</v>
      </c>
      <c r="O78" s="41" t="e">
        <f t="shared" si="15"/>
        <v>#REF!</v>
      </c>
      <c r="P78" s="41" t="e">
        <f t="shared" si="15"/>
        <v>#REF!</v>
      </c>
      <c r="Q78" s="41" t="e">
        <f t="shared" si="15"/>
        <v>#REF!</v>
      </c>
      <c r="R78" s="41" t="e">
        <f t="shared" si="15"/>
        <v>#REF!</v>
      </c>
      <c r="S78" s="159" t="e">
        <f t="shared" si="15"/>
        <v>#REF!</v>
      </c>
      <c r="U78" s="11">
        <v>0.5</v>
      </c>
      <c r="V78" s="214" t="e">
        <f t="shared" si="3"/>
        <v>#DIV/0!</v>
      </c>
      <c r="W78" s="11" t="e">
        <f t="shared" si="4"/>
        <v>#DIV/0!</v>
      </c>
      <c r="X78" s="11">
        <f>COUNTIF(E78:I78,"&gt;0,5")</f>
        <v>0</v>
      </c>
      <c r="Y78" s="215" t="e">
        <f>E78/$U$78</f>
        <v>#DIV/0!</v>
      </c>
      <c r="Z78" s="215" t="e">
        <f t="shared" ref="Z78:AC78" si="16">F78/$U$78</f>
        <v>#DIV/0!</v>
      </c>
      <c r="AA78" s="215" t="e">
        <f t="shared" si="16"/>
        <v>#DIV/0!</v>
      </c>
      <c r="AB78" s="215" t="e">
        <f t="shared" si="16"/>
        <v>#DIV/0!</v>
      </c>
      <c r="AC78" s="215" t="e">
        <f t="shared" si="16"/>
        <v>#DIV/0!</v>
      </c>
      <c r="AD78" s="216" t="e">
        <f>MAX(Y78:AC78)</f>
        <v>#DIV/0!</v>
      </c>
    </row>
    <row r="79" spans="1:30" ht="13.5" x14ac:dyDescent="0.2">
      <c r="A79" s="16"/>
      <c r="B79" s="151" t="s">
        <v>114</v>
      </c>
      <c r="C79" s="32" t="s">
        <v>127</v>
      </c>
      <c r="D79" s="33" t="s">
        <v>135</v>
      </c>
      <c r="E79" s="41" t="e">
        <f t="shared" si="0"/>
        <v>#DIV/0!</v>
      </c>
      <c r="F79" s="41" t="e">
        <f t="shared" si="7"/>
        <v>#DIV/0!</v>
      </c>
      <c r="G79" s="41" t="e">
        <f t="shared" ref="G79:S79" si="17">IF(ISNUMBER(FIND("&lt;",G38)),"N.D.",PRODUCT(G38,1/G$54))</f>
        <v>#DIV/0!</v>
      </c>
      <c r="H79" s="41" t="e">
        <f t="shared" si="17"/>
        <v>#DIV/0!</v>
      </c>
      <c r="I79" s="159" t="e">
        <f t="shared" si="17"/>
        <v>#DIV/0!</v>
      </c>
      <c r="J79" s="184" t="e">
        <f t="shared" si="17"/>
        <v>#REF!</v>
      </c>
      <c r="K79" s="41" t="e">
        <f t="shared" si="17"/>
        <v>#REF!</v>
      </c>
      <c r="L79" s="41" t="e">
        <f t="shared" si="17"/>
        <v>#REF!</v>
      </c>
      <c r="M79" s="41" t="e">
        <f t="shared" si="17"/>
        <v>#REF!</v>
      </c>
      <c r="N79" s="41" t="e">
        <f t="shared" si="17"/>
        <v>#REF!</v>
      </c>
      <c r="O79" s="41" t="e">
        <f t="shared" si="17"/>
        <v>#REF!</v>
      </c>
      <c r="P79" s="41" t="e">
        <f t="shared" si="17"/>
        <v>#REF!</v>
      </c>
      <c r="Q79" s="41" t="e">
        <f t="shared" si="17"/>
        <v>#REF!</v>
      </c>
      <c r="R79" s="41" t="e">
        <f t="shared" si="17"/>
        <v>#REF!</v>
      </c>
      <c r="S79" s="159" t="e">
        <f t="shared" si="17"/>
        <v>#REF!</v>
      </c>
      <c r="U79" s="11" t="s">
        <v>131</v>
      </c>
      <c r="V79" s="214" t="e">
        <f t="shared" si="3"/>
        <v>#DIV/0!</v>
      </c>
      <c r="W79" s="11" t="e">
        <f t="shared" si="4"/>
        <v>#DIV/0!</v>
      </c>
      <c r="X79" s="210"/>
      <c r="Y79" s="210"/>
      <c r="Z79" s="210"/>
      <c r="AA79" s="210"/>
      <c r="AB79" s="210"/>
      <c r="AC79" s="210"/>
    </row>
    <row r="80" spans="1:30" ht="13.5" x14ac:dyDescent="0.2">
      <c r="A80" s="16"/>
      <c r="B80" s="151" t="s">
        <v>77</v>
      </c>
      <c r="C80" s="32" t="s">
        <v>76</v>
      </c>
      <c r="D80" s="33" t="s">
        <v>135</v>
      </c>
      <c r="E80" s="41" t="e">
        <f t="shared" si="0"/>
        <v>#DIV/0!</v>
      </c>
      <c r="F80" s="41" t="e">
        <f t="shared" si="7"/>
        <v>#DIV/0!</v>
      </c>
      <c r="G80" s="41" t="e">
        <f t="shared" ref="G80:S80" si="18">IF(ISNUMBER(FIND("&lt;",G39)),"N.D.",PRODUCT(G39,1/G$54))</f>
        <v>#DIV/0!</v>
      </c>
      <c r="H80" s="41" t="e">
        <f t="shared" si="18"/>
        <v>#DIV/0!</v>
      </c>
      <c r="I80" s="159" t="e">
        <f t="shared" si="18"/>
        <v>#DIV/0!</v>
      </c>
      <c r="J80" s="184" t="e">
        <f t="shared" si="18"/>
        <v>#REF!</v>
      </c>
      <c r="K80" s="41" t="e">
        <f t="shared" si="18"/>
        <v>#REF!</v>
      </c>
      <c r="L80" s="41" t="e">
        <f t="shared" si="18"/>
        <v>#REF!</v>
      </c>
      <c r="M80" s="41" t="e">
        <f t="shared" si="18"/>
        <v>#REF!</v>
      </c>
      <c r="N80" s="41" t="e">
        <f t="shared" si="18"/>
        <v>#REF!</v>
      </c>
      <c r="O80" s="41" t="e">
        <f t="shared" si="18"/>
        <v>#REF!</v>
      </c>
      <c r="P80" s="41" t="e">
        <f t="shared" si="18"/>
        <v>#REF!</v>
      </c>
      <c r="Q80" s="41" t="e">
        <f t="shared" si="18"/>
        <v>#REF!</v>
      </c>
      <c r="R80" s="41" t="e">
        <f t="shared" si="18"/>
        <v>#REF!</v>
      </c>
      <c r="S80" s="159" t="e">
        <f t="shared" si="18"/>
        <v>#REF!</v>
      </c>
      <c r="U80" s="11">
        <v>10</v>
      </c>
      <c r="V80" s="214" t="e">
        <f t="shared" si="3"/>
        <v>#DIV/0!</v>
      </c>
      <c r="W80" s="11" t="e">
        <f t="shared" si="4"/>
        <v>#DIV/0!</v>
      </c>
      <c r="X80" s="210"/>
      <c r="Y80" s="210"/>
      <c r="Z80" s="210"/>
      <c r="AA80" s="210"/>
      <c r="AB80" s="210"/>
      <c r="AC80" s="210"/>
    </row>
    <row r="81" spans="1:29" ht="13.5" x14ac:dyDescent="0.2">
      <c r="A81" s="16"/>
      <c r="B81" s="151" t="s">
        <v>115</v>
      </c>
      <c r="C81" s="32" t="s">
        <v>128</v>
      </c>
      <c r="D81" s="33" t="s">
        <v>135</v>
      </c>
      <c r="E81" s="41" t="e">
        <f t="shared" si="0"/>
        <v>#DIV/0!</v>
      </c>
      <c r="F81" s="41" t="e">
        <f t="shared" si="7"/>
        <v>#DIV/0!</v>
      </c>
      <c r="G81" s="41" t="e">
        <f t="shared" ref="G81:S81" si="19">IF(ISNUMBER(FIND("&lt;",G40)),"N.D.",PRODUCT(G40,1/G$54))</f>
        <v>#DIV/0!</v>
      </c>
      <c r="H81" s="41" t="e">
        <f t="shared" si="19"/>
        <v>#DIV/0!</v>
      </c>
      <c r="I81" s="159" t="e">
        <f t="shared" si="19"/>
        <v>#DIV/0!</v>
      </c>
      <c r="J81" s="184" t="e">
        <f t="shared" si="19"/>
        <v>#REF!</v>
      </c>
      <c r="K81" s="41" t="e">
        <f t="shared" si="19"/>
        <v>#REF!</v>
      </c>
      <c r="L81" s="41" t="e">
        <f t="shared" si="19"/>
        <v>#REF!</v>
      </c>
      <c r="M81" s="41" t="e">
        <f t="shared" si="19"/>
        <v>#REF!</v>
      </c>
      <c r="N81" s="41" t="e">
        <f t="shared" si="19"/>
        <v>#REF!</v>
      </c>
      <c r="O81" s="41" t="e">
        <f t="shared" si="19"/>
        <v>#REF!</v>
      </c>
      <c r="P81" s="41" t="e">
        <f t="shared" si="19"/>
        <v>#REF!</v>
      </c>
      <c r="Q81" s="41" t="e">
        <f t="shared" si="19"/>
        <v>#REF!</v>
      </c>
      <c r="R81" s="41" t="e">
        <f t="shared" si="19"/>
        <v>#REF!</v>
      </c>
      <c r="S81" s="159" t="e">
        <f t="shared" si="19"/>
        <v>#REF!</v>
      </c>
      <c r="U81" s="11" t="s">
        <v>131</v>
      </c>
      <c r="V81" s="214" t="e">
        <f t="shared" si="3"/>
        <v>#DIV/0!</v>
      </c>
      <c r="W81" s="11" t="e">
        <f t="shared" si="4"/>
        <v>#DIV/0!</v>
      </c>
      <c r="X81" s="210"/>
      <c r="Y81" s="210"/>
      <c r="Z81" s="210"/>
      <c r="AA81" s="210"/>
      <c r="AB81" s="210"/>
      <c r="AC81" s="210"/>
    </row>
    <row r="82" spans="1:29" ht="13.5" x14ac:dyDescent="0.2">
      <c r="A82" s="16"/>
      <c r="B82" s="151" t="s">
        <v>116</v>
      </c>
      <c r="C82" s="32" t="s">
        <v>129</v>
      </c>
      <c r="D82" s="33" t="s">
        <v>135</v>
      </c>
      <c r="E82" s="41" t="e">
        <f t="shared" si="0"/>
        <v>#DIV/0!</v>
      </c>
      <c r="F82" s="41" t="e">
        <f t="shared" si="7"/>
        <v>#DIV/0!</v>
      </c>
      <c r="G82" s="41" t="e">
        <f t="shared" ref="G82:S82" si="20">IF(ISNUMBER(FIND("&lt;",G41)),"N.D.",PRODUCT(G41,1/G$54))</f>
        <v>#DIV/0!</v>
      </c>
      <c r="H82" s="41" t="e">
        <f t="shared" si="20"/>
        <v>#DIV/0!</v>
      </c>
      <c r="I82" s="159" t="e">
        <f t="shared" si="20"/>
        <v>#DIV/0!</v>
      </c>
      <c r="J82" s="184" t="e">
        <f t="shared" si="20"/>
        <v>#REF!</v>
      </c>
      <c r="K82" s="41" t="e">
        <f t="shared" si="20"/>
        <v>#REF!</v>
      </c>
      <c r="L82" s="41" t="e">
        <f t="shared" si="20"/>
        <v>#REF!</v>
      </c>
      <c r="M82" s="41" t="e">
        <f t="shared" si="20"/>
        <v>#REF!</v>
      </c>
      <c r="N82" s="41" t="e">
        <f t="shared" si="20"/>
        <v>#REF!</v>
      </c>
      <c r="O82" s="41" t="e">
        <f t="shared" si="20"/>
        <v>#REF!</v>
      </c>
      <c r="P82" s="41" t="e">
        <f t="shared" si="20"/>
        <v>#REF!</v>
      </c>
      <c r="Q82" s="41" t="e">
        <f t="shared" si="20"/>
        <v>#REF!</v>
      </c>
      <c r="R82" s="41" t="e">
        <f t="shared" si="20"/>
        <v>#REF!</v>
      </c>
      <c r="S82" s="159" t="e">
        <f t="shared" si="20"/>
        <v>#REF!</v>
      </c>
      <c r="U82" s="11" t="s">
        <v>131</v>
      </c>
      <c r="V82" s="214" t="e">
        <f t="shared" si="3"/>
        <v>#DIV/0!</v>
      </c>
      <c r="W82" s="11" t="e">
        <f t="shared" si="4"/>
        <v>#DIV/0!</v>
      </c>
      <c r="X82" s="210"/>
      <c r="Y82" s="210"/>
      <c r="Z82" s="210"/>
      <c r="AA82" s="210"/>
      <c r="AB82" s="210"/>
      <c r="AC82" s="210"/>
    </row>
    <row r="83" spans="1:29" ht="13.5" x14ac:dyDescent="0.2">
      <c r="A83" s="16"/>
      <c r="B83" s="151" t="s">
        <v>75</v>
      </c>
      <c r="C83" s="32" t="s">
        <v>74</v>
      </c>
      <c r="D83" s="33" t="s">
        <v>135</v>
      </c>
      <c r="E83" s="41" t="e">
        <f t="shared" si="0"/>
        <v>#DIV/0!</v>
      </c>
      <c r="F83" s="41" t="str">
        <f t="shared" si="7"/>
        <v>N.D.</v>
      </c>
      <c r="G83" s="41" t="str">
        <f t="shared" ref="G83:S83" si="21">IF(ISNUMBER(FIND("&lt;",G42)),"N.D.",PRODUCT(G42,1/G$54))</f>
        <v>N.D.</v>
      </c>
      <c r="H83" s="41" t="e">
        <f t="shared" si="21"/>
        <v>#DIV/0!</v>
      </c>
      <c r="I83" s="159" t="e">
        <f t="shared" si="21"/>
        <v>#DIV/0!</v>
      </c>
      <c r="J83" s="184" t="e">
        <f t="shared" si="21"/>
        <v>#REF!</v>
      </c>
      <c r="K83" s="41" t="e">
        <f t="shared" si="21"/>
        <v>#REF!</v>
      </c>
      <c r="L83" s="41" t="e">
        <f t="shared" si="21"/>
        <v>#REF!</v>
      </c>
      <c r="M83" s="41" t="e">
        <f t="shared" si="21"/>
        <v>#REF!</v>
      </c>
      <c r="N83" s="41" t="e">
        <f t="shared" si="21"/>
        <v>#REF!</v>
      </c>
      <c r="O83" s="41" t="e">
        <f t="shared" si="21"/>
        <v>#REF!</v>
      </c>
      <c r="P83" s="41" t="e">
        <f t="shared" si="21"/>
        <v>#REF!</v>
      </c>
      <c r="Q83" s="41" t="e">
        <f t="shared" si="21"/>
        <v>#REF!</v>
      </c>
      <c r="R83" s="41" t="e">
        <f t="shared" si="21"/>
        <v>#REF!</v>
      </c>
      <c r="S83" s="159" t="e">
        <f t="shared" si="21"/>
        <v>#REF!</v>
      </c>
      <c r="U83" s="11" t="s">
        <v>131</v>
      </c>
      <c r="V83" s="214" t="e">
        <f t="shared" si="3"/>
        <v>#DIV/0!</v>
      </c>
      <c r="W83" s="11" t="e">
        <f t="shared" si="4"/>
        <v>#DIV/0!</v>
      </c>
      <c r="X83" s="210"/>
      <c r="Y83" s="210"/>
      <c r="Z83" s="210"/>
      <c r="AA83" s="210"/>
      <c r="AB83" s="210"/>
      <c r="AC83" s="210"/>
    </row>
    <row r="84" spans="1:29" ht="13.5" x14ac:dyDescent="0.2">
      <c r="A84" s="16"/>
      <c r="B84" s="151" t="s">
        <v>117</v>
      </c>
      <c r="C84" s="32" t="s">
        <v>130</v>
      </c>
      <c r="D84" s="33" t="s">
        <v>135</v>
      </c>
      <c r="E84" s="202" t="e">
        <f t="shared" si="0"/>
        <v>#DIV/0!</v>
      </c>
      <c r="F84" s="202" t="e">
        <f t="shared" si="7"/>
        <v>#DIV/0!</v>
      </c>
      <c r="G84" s="41" t="e">
        <f t="shared" ref="G84:S84" si="22">IF(ISNUMBER(FIND("&lt;",G43)),"N.D.",PRODUCT(G43,1/G$54))</f>
        <v>#DIV/0!</v>
      </c>
      <c r="H84" s="41" t="e">
        <f t="shared" si="22"/>
        <v>#DIV/0!</v>
      </c>
      <c r="I84" s="159" t="e">
        <f t="shared" si="22"/>
        <v>#DIV/0!</v>
      </c>
      <c r="J84" s="184" t="e">
        <f t="shared" si="22"/>
        <v>#REF!</v>
      </c>
      <c r="K84" s="41" t="e">
        <f t="shared" si="22"/>
        <v>#REF!</v>
      </c>
      <c r="L84" s="41" t="e">
        <f t="shared" si="22"/>
        <v>#REF!</v>
      </c>
      <c r="M84" s="41" t="e">
        <f t="shared" si="22"/>
        <v>#REF!</v>
      </c>
      <c r="N84" s="41" t="e">
        <f t="shared" si="22"/>
        <v>#REF!</v>
      </c>
      <c r="O84" s="41" t="e">
        <f t="shared" si="22"/>
        <v>#REF!</v>
      </c>
      <c r="P84" s="41" t="e">
        <f t="shared" si="22"/>
        <v>#REF!</v>
      </c>
      <c r="Q84" s="41" t="e">
        <f t="shared" si="22"/>
        <v>#REF!</v>
      </c>
      <c r="R84" s="41" t="e">
        <f t="shared" si="22"/>
        <v>#REF!</v>
      </c>
      <c r="S84" s="159" t="e">
        <f t="shared" si="22"/>
        <v>#REF!</v>
      </c>
      <c r="U84" s="11">
        <v>120</v>
      </c>
      <c r="V84" s="214" t="e">
        <f t="shared" si="3"/>
        <v>#DIV/0!</v>
      </c>
      <c r="W84" s="11" t="e">
        <f t="shared" si="4"/>
        <v>#DIV/0!</v>
      </c>
      <c r="X84" s="210"/>
      <c r="Y84" s="210"/>
      <c r="Z84" s="210"/>
      <c r="AA84" s="210"/>
      <c r="AB84" s="210"/>
      <c r="AC84" s="210"/>
    </row>
    <row r="85" spans="1:29" ht="13.5" x14ac:dyDescent="0.2">
      <c r="A85" s="16"/>
      <c r="B85" s="151" t="s">
        <v>194</v>
      </c>
      <c r="C85" s="32" t="s">
        <v>195</v>
      </c>
      <c r="D85" s="33" t="s">
        <v>135</v>
      </c>
      <c r="E85" s="41" t="str">
        <f t="shared" si="0"/>
        <v>N.D.</v>
      </c>
      <c r="F85" s="41" t="str">
        <f t="shared" si="7"/>
        <v>N.D.</v>
      </c>
      <c r="G85" s="41" t="str">
        <f t="shared" ref="G85:I87" si="23">IF(ISNUMBER(FIND("&lt;",G44)),"N.D.",PRODUCT(G44,1/G$54))</f>
        <v>N.D.</v>
      </c>
      <c r="H85" s="41" t="str">
        <f t="shared" si="23"/>
        <v>N.D.</v>
      </c>
      <c r="I85" s="159" t="e">
        <f t="shared" si="23"/>
        <v>#DIV/0!</v>
      </c>
      <c r="J85" s="184"/>
      <c r="K85" s="41"/>
      <c r="L85" s="41"/>
      <c r="M85" s="41"/>
      <c r="N85" s="41"/>
      <c r="O85" s="41"/>
      <c r="P85" s="41"/>
      <c r="Q85" s="41"/>
      <c r="R85" s="41"/>
      <c r="S85" s="159"/>
      <c r="U85" s="11">
        <v>0.15</v>
      </c>
      <c r="V85" s="214" t="e">
        <f t="shared" si="3"/>
        <v>#DIV/0!</v>
      </c>
      <c r="W85" s="11" t="e">
        <f t="shared" si="4"/>
        <v>#DIV/0!</v>
      </c>
      <c r="X85" s="210"/>
      <c r="Y85" s="210"/>
      <c r="Z85" s="210"/>
      <c r="AA85" s="210"/>
      <c r="AB85" s="210"/>
      <c r="AC85" s="210"/>
    </row>
    <row r="86" spans="1:29" ht="13.5" x14ac:dyDescent="0.2">
      <c r="A86" s="16"/>
      <c r="B86" s="151" t="s">
        <v>73</v>
      </c>
      <c r="C86" s="32" t="s">
        <v>72</v>
      </c>
      <c r="D86" s="33" t="s">
        <v>135</v>
      </c>
      <c r="E86" s="41" t="e">
        <f t="shared" si="0"/>
        <v>#DIV/0!</v>
      </c>
      <c r="F86" s="41" t="e">
        <f t="shared" si="7"/>
        <v>#DIV/0!</v>
      </c>
      <c r="G86" s="41" t="e">
        <f t="shared" si="23"/>
        <v>#DIV/0!</v>
      </c>
      <c r="H86" s="41" t="e">
        <f t="shared" si="23"/>
        <v>#DIV/0!</v>
      </c>
      <c r="I86" s="159" t="e">
        <f t="shared" si="23"/>
        <v>#DIV/0!</v>
      </c>
      <c r="J86" s="184" t="e">
        <f t="shared" ref="J86:S86" si="24">IF(ISNUMBER(FIND("&lt;",J45)),"N.D.",PRODUCT(J45,1/J$54))</f>
        <v>#REF!</v>
      </c>
      <c r="K86" s="41" t="e">
        <f t="shared" si="24"/>
        <v>#REF!</v>
      </c>
      <c r="L86" s="41" t="e">
        <f t="shared" si="24"/>
        <v>#REF!</v>
      </c>
      <c r="M86" s="41" t="e">
        <f t="shared" si="24"/>
        <v>#REF!</v>
      </c>
      <c r="N86" s="41" t="e">
        <f t="shared" si="24"/>
        <v>#REF!</v>
      </c>
      <c r="O86" s="41" t="e">
        <f t="shared" si="24"/>
        <v>#REF!</v>
      </c>
      <c r="P86" s="41" t="e">
        <f t="shared" si="24"/>
        <v>#REF!</v>
      </c>
      <c r="Q86" s="41" t="e">
        <f t="shared" si="24"/>
        <v>#REF!</v>
      </c>
      <c r="R86" s="41" t="e">
        <f t="shared" si="24"/>
        <v>#REF!</v>
      </c>
      <c r="S86" s="159" t="e">
        <f t="shared" si="24"/>
        <v>#REF!</v>
      </c>
      <c r="U86" s="11">
        <v>2</v>
      </c>
      <c r="V86" s="214" t="e">
        <f t="shared" si="3"/>
        <v>#DIV/0!</v>
      </c>
      <c r="W86" s="11" t="e">
        <f t="shared" si="4"/>
        <v>#DIV/0!</v>
      </c>
      <c r="X86" s="210"/>
      <c r="Y86" s="210"/>
      <c r="Z86" s="210"/>
      <c r="AA86" s="210"/>
      <c r="AB86" s="210"/>
      <c r="AC86" s="210"/>
    </row>
    <row r="87" spans="1:29" ht="14.25" thickBot="1" x14ac:dyDescent="0.25">
      <c r="A87" s="16"/>
      <c r="B87" s="153" t="s">
        <v>71</v>
      </c>
      <c r="C87" s="154" t="s">
        <v>70</v>
      </c>
      <c r="D87" s="155" t="s">
        <v>135</v>
      </c>
      <c r="E87" s="160" t="e">
        <f t="shared" si="0"/>
        <v>#DIV/0!</v>
      </c>
      <c r="F87" s="160" t="e">
        <f t="shared" si="7"/>
        <v>#DIV/0!</v>
      </c>
      <c r="G87" s="160" t="e">
        <f t="shared" si="23"/>
        <v>#DIV/0!</v>
      </c>
      <c r="H87" s="160" t="e">
        <f t="shared" si="23"/>
        <v>#DIV/0!</v>
      </c>
      <c r="I87" s="161" t="e">
        <f t="shared" si="23"/>
        <v>#DIV/0!</v>
      </c>
      <c r="J87" s="185" t="e">
        <f t="shared" ref="J87:S87" si="25">IF(ISNUMBER(FIND("&lt;",J46)),"N.D.",PRODUCT(J46,1/J$54))</f>
        <v>#REF!</v>
      </c>
      <c r="K87" s="160" t="e">
        <f t="shared" si="25"/>
        <v>#REF!</v>
      </c>
      <c r="L87" s="160" t="e">
        <f t="shared" si="25"/>
        <v>#REF!</v>
      </c>
      <c r="M87" s="160" t="e">
        <f t="shared" si="25"/>
        <v>#REF!</v>
      </c>
      <c r="N87" s="160" t="e">
        <f t="shared" si="25"/>
        <v>#REF!</v>
      </c>
      <c r="O87" s="160" t="e">
        <f t="shared" si="25"/>
        <v>#REF!</v>
      </c>
      <c r="P87" s="160" t="e">
        <f t="shared" si="25"/>
        <v>#REF!</v>
      </c>
      <c r="Q87" s="160" t="e">
        <f t="shared" si="25"/>
        <v>#REF!</v>
      </c>
      <c r="R87" s="160" t="e">
        <f t="shared" si="25"/>
        <v>#REF!</v>
      </c>
      <c r="S87" s="161" t="e">
        <f t="shared" si="25"/>
        <v>#REF!</v>
      </c>
      <c r="U87" s="11">
        <v>120</v>
      </c>
      <c r="V87" s="214" t="e">
        <f t="shared" si="3"/>
        <v>#DIV/0!</v>
      </c>
      <c r="W87" s="11" t="e">
        <f t="shared" si="4"/>
        <v>#DIV/0!</v>
      </c>
      <c r="X87" s="210"/>
      <c r="Y87" s="210"/>
      <c r="Z87" s="210"/>
      <c r="AA87" s="210"/>
      <c r="AB87" s="210"/>
      <c r="AC87" s="210"/>
    </row>
    <row r="88" spans="1:29" ht="13.15" customHeight="1" thickBot="1" x14ac:dyDescent="0.25">
      <c r="A88" s="16"/>
      <c r="B88" s="35"/>
      <c r="C88" s="36"/>
      <c r="D88" s="17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</row>
    <row r="89" spans="1:29" ht="13.15" customHeight="1" x14ac:dyDescent="0.2">
      <c r="A89" s="16"/>
      <c r="B89" s="511" t="s">
        <v>13</v>
      </c>
      <c r="C89" s="512"/>
      <c r="D89" s="512"/>
      <c r="E89" s="512"/>
      <c r="F89" s="512"/>
      <c r="G89" s="512"/>
      <c r="H89" s="512"/>
      <c r="I89" s="513"/>
      <c r="J89" s="163"/>
      <c r="K89" s="163"/>
      <c r="L89" s="163"/>
      <c r="M89" s="164"/>
      <c r="N89" s="42"/>
      <c r="O89" s="42"/>
      <c r="P89" s="42"/>
      <c r="Q89" s="42"/>
      <c r="R89" s="42"/>
      <c r="S89" s="42"/>
    </row>
    <row r="90" spans="1:29" ht="48" customHeight="1" thickBot="1" x14ac:dyDescent="0.25">
      <c r="A90" s="16"/>
      <c r="B90" s="537" t="s">
        <v>226</v>
      </c>
      <c r="C90" s="538"/>
      <c r="D90" s="538"/>
      <c r="E90" s="538"/>
      <c r="F90" s="538"/>
      <c r="G90" s="538"/>
      <c r="H90" s="538"/>
      <c r="I90" s="539"/>
      <c r="J90" s="193"/>
      <c r="K90" s="193"/>
      <c r="L90" s="193"/>
      <c r="M90" s="194"/>
      <c r="N90" s="42"/>
      <c r="O90" s="42"/>
      <c r="P90" s="42"/>
      <c r="Q90" s="42"/>
      <c r="R90" s="42"/>
      <c r="S90" s="42"/>
    </row>
    <row r="91" spans="1:29" ht="10.9" customHeight="1" x14ac:dyDescent="0.2">
      <c r="A91" s="16"/>
      <c r="B91" s="35"/>
      <c r="C91" s="36"/>
      <c r="D91" s="17"/>
      <c r="E91" s="42"/>
      <c r="F91" s="42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4" customWidth="1"/>
    <col min="2" max="3" width="14.7109375" style="14" customWidth="1"/>
    <col min="4" max="4" width="8.85546875" style="14"/>
    <col min="5" max="5" width="4.42578125" style="14" customWidth="1"/>
    <col min="6" max="6" width="9.5703125" style="14" customWidth="1"/>
    <col min="7" max="7" width="4.42578125" style="14" customWidth="1"/>
    <col min="8" max="8" width="9.7109375" style="14" customWidth="1"/>
    <col min="9" max="9" width="13" style="14" customWidth="1"/>
    <col min="10" max="10" width="13.28515625" style="14" customWidth="1"/>
    <col min="11" max="16384" width="8.85546875" style="14"/>
  </cols>
  <sheetData>
    <row r="1" spans="2:10" ht="12.75" thickBot="1" x14ac:dyDescent="0.25"/>
    <row r="2" spans="2:10" ht="27.75" thickBot="1" x14ac:dyDescent="0.25">
      <c r="B2" s="218" t="s">
        <v>27</v>
      </c>
      <c r="C2" s="219" t="s">
        <v>28</v>
      </c>
      <c r="D2" s="220" t="s">
        <v>239</v>
      </c>
      <c r="F2" s="221" t="s">
        <v>240</v>
      </c>
      <c r="H2" s="221" t="s">
        <v>241</v>
      </c>
      <c r="I2" s="222" t="s">
        <v>242</v>
      </c>
      <c r="J2" s="223" t="e">
        <f>IF(F3&gt;F13,"CORRECTO Pb","ERROR")</f>
        <v>#DIV/0!</v>
      </c>
    </row>
    <row r="3" spans="2:10" x14ac:dyDescent="0.2">
      <c r="B3" s="224">
        <f>'A.2.4. Cálculo PM10 y VM'!E12</f>
        <v>0</v>
      </c>
      <c r="C3" s="225">
        <f>'A.2.4. Cálculo PM10 y VM'!F12</f>
        <v>0</v>
      </c>
      <c r="D3" s="226" t="e">
        <f>'A.2.4. Cálculo PM10 y VM'!M12</f>
        <v>#DIV/0!</v>
      </c>
      <c r="F3" s="227" t="e">
        <f>'A.2.8. Conc. Metales 10°C'!E78</f>
        <v>#DIV/0!</v>
      </c>
      <c r="H3" s="227" t="e">
        <f>'A.2.8. Conc. Metales 10°C'!E62</f>
        <v>#DIV/0!</v>
      </c>
      <c r="J3" s="223" t="e">
        <f>IF(H3&gt;H13,"CORRECTO Cd","ERROR")</f>
        <v>#DIV/0!</v>
      </c>
    </row>
    <row r="4" spans="2:10" x14ac:dyDescent="0.2">
      <c r="B4" s="228">
        <f>'A.2.4. Cálculo PM10 y VM'!E13</f>
        <v>0</v>
      </c>
      <c r="C4" s="229">
        <f>'A.2.4. Cálculo PM10 y VM'!F13</f>
        <v>0</v>
      </c>
      <c r="D4" s="230" t="e">
        <f>'A.2.4. Cálculo PM10 y VM'!M13</f>
        <v>#DIV/0!</v>
      </c>
      <c r="F4" s="227" t="e">
        <f>'A.2.8. Conc. Metales 10°C'!F78</f>
        <v>#DIV/0!</v>
      </c>
      <c r="H4" s="227" t="e">
        <f>'A.2.8. Conc. Metales 10°C'!F62</f>
        <v>#DIV/0!</v>
      </c>
    </row>
    <row r="5" spans="2:10" x14ac:dyDescent="0.2">
      <c r="B5" s="228">
        <f>'A.2.4. Cálculo PM10 y VM'!E14</f>
        <v>0</v>
      </c>
      <c r="C5" s="229">
        <f>'A.2.4. Cálculo PM10 y VM'!F14</f>
        <v>0</v>
      </c>
      <c r="D5" s="230" t="e">
        <f>'A.2.4. Cálculo PM10 y VM'!M14</f>
        <v>#DIV/0!</v>
      </c>
      <c r="F5" s="227" t="e">
        <f>'A.2.8. Conc. Metales 10°C'!G78</f>
        <v>#DIV/0!</v>
      </c>
      <c r="H5" s="227" t="e">
        <f>'A.2.8. Conc. Metales 10°C'!G62</f>
        <v>#DIV/0!</v>
      </c>
    </row>
    <row r="6" spans="2:10" x14ac:dyDescent="0.2">
      <c r="B6" s="228">
        <f>'A.2.4. Cálculo PM10 y VM'!E15</f>
        <v>0</v>
      </c>
      <c r="C6" s="229">
        <f>'A.2.4. Cálculo PM10 y VM'!F15</f>
        <v>0</v>
      </c>
      <c r="D6" s="230" t="e">
        <f>'A.2.4. Cálculo PM10 y VM'!M15</f>
        <v>#DIV/0!</v>
      </c>
      <c r="F6" s="227" t="e">
        <f>'A.2.8. Conc. Metales 10°C'!H78</f>
        <v>#DIV/0!</v>
      </c>
      <c r="H6" s="227" t="e">
        <f>'A.2.8. Conc. Metales 10°C'!H62</f>
        <v>#DIV/0!</v>
      </c>
    </row>
    <row r="7" spans="2:10" ht="12.75" thickBot="1" x14ac:dyDescent="0.25">
      <c r="B7" s="233">
        <f>'A.2.4. Cálculo PM10 y VM'!E16</f>
        <v>0</v>
      </c>
      <c r="C7" s="234">
        <f>'A.2.4. Cálculo PM10 y VM'!F16</f>
        <v>0</v>
      </c>
      <c r="D7" s="235" t="e">
        <f>'A.2.4. Cálculo PM10 y VM'!M16</f>
        <v>#DIV/0!</v>
      </c>
      <c r="F7" s="227" t="e">
        <f>'A.2.8. Conc. Metales 10°C'!I78</f>
        <v>#DIV/0!</v>
      </c>
      <c r="H7" s="227" t="e">
        <f>'A.2.8. Conc. Metales 10°C'!I62</f>
        <v>#DIV/0!</v>
      </c>
    </row>
    <row r="8" spans="2:10" x14ac:dyDescent="0.2">
      <c r="B8" s="229"/>
    </row>
    <row r="9" spans="2:10" x14ac:dyDescent="0.2">
      <c r="B9" s="236" t="s">
        <v>247</v>
      </c>
      <c r="C9" s="237"/>
      <c r="D9" s="238" t="e">
        <f>AVERAGE(D3:D7)</f>
        <v>#DIV/0!</v>
      </c>
      <c r="E9" s="237"/>
      <c r="F9" s="238" t="e">
        <f>AVERAGE(F3:F7)</f>
        <v>#DIV/0!</v>
      </c>
      <c r="G9" s="237"/>
      <c r="H9" s="239" t="e">
        <f>AVERAGE(H3:H7)</f>
        <v>#DIV/0!</v>
      </c>
    </row>
    <row r="10" spans="2:10" ht="13.5" x14ac:dyDescent="0.2">
      <c r="B10" s="240"/>
      <c r="C10" s="241"/>
      <c r="D10" s="242" t="s">
        <v>248</v>
      </c>
      <c r="E10" s="241"/>
      <c r="F10" s="243">
        <v>0.5</v>
      </c>
      <c r="G10" s="241"/>
      <c r="H10" s="244">
        <v>2.5000000000000001E-2</v>
      </c>
    </row>
    <row r="11" spans="2:10" ht="12.75" thickBot="1" x14ac:dyDescent="0.25"/>
    <row r="12" spans="2:10" ht="27.75" thickBot="1" x14ac:dyDescent="0.25">
      <c r="B12" s="218" t="s">
        <v>27</v>
      </c>
      <c r="C12" s="219" t="s">
        <v>28</v>
      </c>
      <c r="D12" s="220" t="s">
        <v>243</v>
      </c>
      <c r="F12" s="231" t="s">
        <v>244</v>
      </c>
      <c r="H12" s="231" t="s">
        <v>245</v>
      </c>
      <c r="I12" s="232" t="s">
        <v>246</v>
      </c>
    </row>
    <row r="13" spans="2:10" x14ac:dyDescent="0.2">
      <c r="B13" s="224" t="str">
        <f>'A.2.5. Cálculo PM 2.5'!E12</f>
        <v>-</v>
      </c>
      <c r="C13" s="225" t="str">
        <f>'A.2.5. Cálculo PM 2.5'!F12</f>
        <v>-</v>
      </c>
      <c r="D13" s="226" t="str">
        <f>'A.2.5. Cálculo PM 2.5'!M12</f>
        <v>-</v>
      </c>
      <c r="F13" s="227" t="e">
        <f>'A.2.6. Conc. de Metales PM 10'!E78</f>
        <v>#DIV/0!</v>
      </c>
      <c r="H13" s="227" t="e">
        <f>'A.2.6. Conc. de Metales PM 10'!E62</f>
        <v>#DIV/0!</v>
      </c>
    </row>
    <row r="14" spans="2:10" x14ac:dyDescent="0.2">
      <c r="B14" s="228" t="str">
        <f>'A.2.5. Cálculo PM 2.5'!E13</f>
        <v>-</v>
      </c>
      <c r="C14" s="229" t="str">
        <f>'A.2.5. Cálculo PM 2.5'!F13</f>
        <v>-</v>
      </c>
      <c r="D14" s="230" t="str">
        <f>'A.2.5. Cálculo PM 2.5'!M13</f>
        <v>-</v>
      </c>
      <c r="F14" s="227" t="e">
        <f>'A.2.6. Conc. de Metales PM 10'!F78</f>
        <v>#DIV/0!</v>
      </c>
      <c r="H14" s="227" t="e">
        <f>'A.2.6. Conc. de Metales PM 10'!F62</f>
        <v>#DIV/0!</v>
      </c>
    </row>
    <row r="15" spans="2:10" x14ac:dyDescent="0.2">
      <c r="B15" s="228" t="str">
        <f>'A.2.5. Cálculo PM 2.5'!E14</f>
        <v>-</v>
      </c>
      <c r="C15" s="229" t="str">
        <f>'A.2.5. Cálculo PM 2.5'!F14</f>
        <v>-</v>
      </c>
      <c r="D15" s="230" t="str">
        <f>'A.2.5. Cálculo PM 2.5'!M14</f>
        <v>-</v>
      </c>
      <c r="F15" s="227" t="e">
        <f>'A.2.6. Conc. de Metales PM 10'!G78</f>
        <v>#DIV/0!</v>
      </c>
      <c r="H15" s="227" t="e">
        <f>'A.2.6. Conc. de Metales PM 10'!G62</f>
        <v>#DIV/0!</v>
      </c>
    </row>
    <row r="16" spans="2:10" x14ac:dyDescent="0.2">
      <c r="B16" s="228" t="str">
        <f>'A.2.5. Cálculo PM 2.5'!E15</f>
        <v>-</v>
      </c>
      <c r="C16" s="229" t="str">
        <f>'A.2.5. Cálculo PM 2.5'!F15</f>
        <v>-</v>
      </c>
      <c r="D16" s="230" t="str">
        <f>'A.2.5. Cálculo PM 2.5'!M15</f>
        <v>-</v>
      </c>
      <c r="F16" s="227" t="e">
        <f>'A.2.6. Conc. de Metales PM 10'!H78</f>
        <v>#DIV/0!</v>
      </c>
      <c r="H16" s="227" t="e">
        <f>'A.2.6. Conc. de Metales PM 10'!H62</f>
        <v>#DIV/0!</v>
      </c>
    </row>
    <row r="17" spans="2:8" ht="12.75" thickBot="1" x14ac:dyDescent="0.25">
      <c r="B17" s="233" t="str">
        <f>'A.2.5. Cálculo PM 2.5'!E16</f>
        <v>-</v>
      </c>
      <c r="C17" s="234" t="str">
        <f>'A.2.5. Cálculo PM 2.5'!F16</f>
        <v>-</v>
      </c>
      <c r="D17" s="235" t="str">
        <f>'A.2.5. Cálculo PM 2.5'!M16</f>
        <v>-</v>
      </c>
      <c r="F17" s="227" t="e">
        <f>'A.2.6. Conc. de Metales PM 10'!I78</f>
        <v>#DIV/0!</v>
      </c>
      <c r="H17" s="227" t="e">
        <f>'A.2.6. Conc. de Metales PM 10'!I62</f>
        <v>#DIV/0!</v>
      </c>
    </row>
    <row r="18" spans="2:8" x14ac:dyDescent="0.2">
      <c r="B18" s="229"/>
      <c r="C18" s="229"/>
    </row>
    <row r="19" spans="2:8" x14ac:dyDescent="0.2">
      <c r="B19" s="236" t="s">
        <v>247</v>
      </c>
      <c r="C19" s="237"/>
      <c r="D19" s="238" t="e">
        <f>AVERAGE(D13:D17)</f>
        <v>#DIV/0!</v>
      </c>
      <c r="E19" s="237"/>
      <c r="F19" s="245" t="e">
        <f>AVERAGE(F13:F17)</f>
        <v>#DIV/0!</v>
      </c>
      <c r="G19" s="237"/>
      <c r="H19" s="239" t="e">
        <f>AVERAGE(H13:H17)</f>
        <v>#DIV/0!</v>
      </c>
    </row>
    <row r="20" spans="2:8" ht="13.5" x14ac:dyDescent="0.2">
      <c r="B20" s="246"/>
      <c r="C20" s="246"/>
      <c r="D20" s="242" t="s">
        <v>231</v>
      </c>
      <c r="E20" s="246"/>
      <c r="F20" s="241">
        <v>1.5</v>
      </c>
      <c r="G20" s="246"/>
      <c r="H20" s="247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40" t="s">
        <v>35</v>
      </c>
      <c r="B1" s="540"/>
      <c r="C1" s="540"/>
      <c r="D1" s="540"/>
      <c r="E1" s="540"/>
      <c r="F1" s="540"/>
      <c r="G1" s="540"/>
    </row>
    <row r="2" spans="1:7" ht="18.75" customHeight="1" x14ac:dyDescent="0.2">
      <c r="A2" s="540" t="s">
        <v>49</v>
      </c>
      <c r="B2" s="540"/>
      <c r="C2" s="540"/>
      <c r="D2" s="540"/>
      <c r="E2" s="540"/>
      <c r="F2" s="540"/>
      <c r="G2" s="540"/>
    </row>
    <row r="7" spans="1:7" x14ac:dyDescent="0.2">
      <c r="A7" t="s">
        <v>36</v>
      </c>
    </row>
    <row r="8" spans="1:7" x14ac:dyDescent="0.2">
      <c r="A8" s="7" t="s">
        <v>48</v>
      </c>
      <c r="B8" t="s">
        <v>38</v>
      </c>
    </row>
    <row r="9" spans="1:7" x14ac:dyDescent="0.2">
      <c r="A9" s="7" t="s">
        <v>39</v>
      </c>
      <c r="B9" s="5" t="s">
        <v>40</v>
      </c>
    </row>
    <row r="10" spans="1:7" x14ac:dyDescent="0.2">
      <c r="A10" s="7" t="s">
        <v>42</v>
      </c>
      <c r="B10" s="5" t="s">
        <v>41</v>
      </c>
    </row>
    <row r="11" spans="1:7" x14ac:dyDescent="0.2">
      <c r="A11" s="7" t="s">
        <v>44</v>
      </c>
      <c r="B11" s="5" t="s">
        <v>43</v>
      </c>
    </row>
    <row r="12" spans="1:7" x14ac:dyDescent="0.2">
      <c r="A12" s="7" t="s">
        <v>45</v>
      </c>
      <c r="B12" s="5" t="s">
        <v>46</v>
      </c>
    </row>
    <row r="13" spans="1:7" x14ac:dyDescent="0.2">
      <c r="A13" s="7" t="s">
        <v>37</v>
      </c>
      <c r="B13" s="5" t="s">
        <v>47</v>
      </c>
    </row>
    <row r="16" spans="1:7" ht="18.75" customHeight="1" x14ac:dyDescent="0.2">
      <c r="A16" s="540" t="s">
        <v>50</v>
      </c>
      <c r="B16" s="540"/>
      <c r="C16" s="540"/>
      <c r="D16" s="540"/>
      <c r="E16" s="540"/>
      <c r="F16" s="540"/>
      <c r="G16" s="540"/>
    </row>
    <row r="19" spans="1:7" x14ac:dyDescent="0.2">
      <c r="A19" t="s">
        <v>36</v>
      </c>
    </row>
    <row r="20" spans="1:7" x14ac:dyDescent="0.2">
      <c r="A20" s="7" t="s">
        <v>51</v>
      </c>
      <c r="B20" s="5" t="s">
        <v>52</v>
      </c>
    </row>
    <row r="21" spans="1:7" x14ac:dyDescent="0.2">
      <c r="A21" s="7" t="s">
        <v>39</v>
      </c>
      <c r="B21" s="5" t="s">
        <v>40</v>
      </c>
    </row>
    <row r="22" spans="1:7" x14ac:dyDescent="0.2">
      <c r="A22" s="7" t="s">
        <v>53</v>
      </c>
      <c r="B22" s="5" t="s">
        <v>54</v>
      </c>
    </row>
    <row r="25" spans="1:7" ht="18.75" customHeight="1" x14ac:dyDescent="0.2">
      <c r="A25" s="540" t="s">
        <v>55</v>
      </c>
      <c r="B25" s="540"/>
      <c r="C25" s="540"/>
      <c r="D25" s="540"/>
      <c r="E25" s="540"/>
      <c r="F25" s="540"/>
      <c r="G25" s="540"/>
    </row>
    <row r="30" spans="1:7" x14ac:dyDescent="0.2">
      <c r="A30" t="s">
        <v>36</v>
      </c>
    </row>
    <row r="31" spans="1:7" x14ac:dyDescent="0.2">
      <c r="A31" s="7" t="s">
        <v>57</v>
      </c>
      <c r="B31" s="5" t="s">
        <v>56</v>
      </c>
    </row>
    <row r="32" spans="1:7" x14ac:dyDescent="0.2">
      <c r="A32" s="7" t="s">
        <v>58</v>
      </c>
      <c r="B32" s="5" t="s">
        <v>59</v>
      </c>
    </row>
    <row r="33" spans="1:2" x14ac:dyDescent="0.2">
      <c r="A33" s="7" t="s">
        <v>60</v>
      </c>
      <c r="B33" s="5" t="s">
        <v>61</v>
      </c>
    </row>
    <row r="34" spans="1:2" x14ac:dyDescent="0.2">
      <c r="A34" s="7" t="s">
        <v>51</v>
      </c>
      <c r="B34" s="5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2022-10-16T01:11:20Z</dcterms:modified>
</cp:coreProperties>
</file>