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2021\Ilo\Marzo\Rpte Mensual\Anexos\"/>
    </mc:Choice>
  </mc:AlternateContent>
  <xr:revisionPtr revIDLastSave="0" documentId="13_ncr:1_{64F17C1F-C8AC-452E-94FB-1E41252A3ADD}" xr6:coauthVersionLast="45" xr6:coauthVersionMax="45" xr10:uidLastSave="{00000000-0000-0000-0000-000000000000}"/>
  <bookViews>
    <workbookView xWindow="-120" yWindow="-120" windowWidth="29040" windowHeight="15840" tabRatio="830" activeTab="8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et_CA-ILO-03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'CO_CA-ILO-03'!$A$1:$AG$44</definedName>
    <definedName name="_xlnm.Print_Area" localSheetId="7">'CO_m8h_CA-ILO-03'!$A$1:$AG$45</definedName>
    <definedName name="_xlnm.Print_Area" localSheetId="4">'H2S_CA-ILO-03'!$A$1:$AG$45</definedName>
    <definedName name="_xlnm.Print_Area" localSheetId="8">'Met_CA-ILO-03'!$B$1:$J$358</definedName>
    <definedName name="_xlnm.Print_Area" localSheetId="5">'NO2_CA-ILO-03'!$A$1:$AG$44</definedName>
    <definedName name="_xlnm.Print_Area" localSheetId="0">'PM10_CA-ILO-03'!$A$1:$AG$44</definedName>
    <definedName name="_xlnm.Print_Area" localSheetId="1">'PM2.5_CA-ILO-03'!$A$1:$AG$44</definedName>
    <definedName name="_xlnm.Print_Area" localSheetId="2">'SO2_CA-ILO-03'!$A$1:$AG$44</definedName>
    <definedName name="_xlnm.Print_Area" localSheetId="3">'SO2_m3h_CA-ILO-03'!$A$1:$AG$45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5" i="50"/>
  <c r="F5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<sst xmlns="http://schemas.openxmlformats.org/spreadsheetml/2006/main" count="1657" uniqueCount="364">
  <si>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</si>
  <si>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</si>
  <si>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</si>
  <si>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</si>
  <si>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</si>
  <si>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</si>
  <si>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</si>
  <si>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</si>
  <si>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</si>
  <si>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</si>
  <si>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</si>
  <si>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</si>
  <si>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</si>
  <si>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</si>
  <si>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</si>
  <si>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</si>
  <si>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</si>
  <si>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</si>
  <si>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</si>
  <si>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</si>
  <si>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</si>
  <si>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</si>
  <si>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</si>
  <si>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</si>
  <si>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</si>
  <si>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</si>
  <si>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</si>
  <si>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</si>
  <si>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</si>
  <si>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</si>
  <si>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</si>
  <si>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</si>
  <si>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</si>
  <si>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</si>
  <si>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</si>
  <si>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</si>
  <si>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</si>
  <si>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</si>
  <si>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</si>
  <si>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</si>
  <si>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</si>
  <si>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</si>
  <si>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</si>
  <si>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</si>
  <si>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</si>
  <si>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</si>
  <si>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</si>
  <si>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</si>
  <si>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</si>
  <si>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</si>
  <si>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</si>
  <si>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</si>
  <si>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</si>
  <si>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</si>
  <si>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</si>
  <si>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</si>
  <si>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</si>
  <si>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</si>
  <si>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</si>
  <si>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</si>
  <si>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</si>
  <si>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</si>
  <si>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</si>
  <si>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</si>
  <si>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</si>
  <si>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</si>
  <si>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</si>
  <si>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</si>
  <si>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</si>
  <si>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</si>
  <si>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</si>
  <si>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</si>
  <si>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</si>
  <si>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</si>
  <si>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</si>
  <si>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</si>
  <si>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</si>
  <si>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</si>
  <si>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</si>
  <si>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</si>
  <si>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</si>
  <si>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</si>
  <si>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</si>
  <si>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</si>
  <si>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</si>
  <si>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</si>
  <si>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</si>
  <si>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</si>
  <si>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</si>
  <si>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</si>
  <si>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</si>
  <si>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</si>
  <si>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</si>
  <si>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</si>
  <si>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</si>
  <si>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</si>
  <si>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</si>
  <si>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</si>
  <si>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</si>
  <si>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</si>
  <si>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</si>
  <si>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</si>
  <si>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</si>
  <si>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</si>
  <si>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</si>
  <si>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</si>
  <si>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</si>
  <si>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</si>
  <si>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</si>
  <si>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</si>
  <si>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</si>
  <si>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</si>
  <si>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</si>
  <si>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</si>
  <si>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</si>
  <si>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</si>
  <si>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</si>
  <si>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</si>
  <si>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</si>
  <si>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</si>
  <si>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</si>
  <si>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</si>
  <si>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</si>
  <si>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</si>
  <si>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</si>
  <si>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</si>
  <si>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</si>
  <si>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</si>
  <si>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</si>
  <si>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</si>
  <si>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</si>
  <si>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</si>
  <si>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</si>
  <si>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</si>
  <si>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</si>
  <si>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</si>
  <si>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</si>
  <si>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</si>
  <si>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</si>
  <si>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</si>
  <si>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</si>
  <si>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</si>
  <si>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</si>
  <si>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</si>
  <si>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</si>
  <si>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</si>
  <si>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</si>
  <si>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</si>
  <si>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</si>
  <si>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</si>
  <si>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</si>
  <si>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</si>
  <si>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</si>
  <si>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</si>
  <si>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</si>
  <si>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</si>
  <si>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</si>
  <si>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</si>
  <si>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</si>
  <si>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</si>
  <si>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</si>
  <si>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</si>
  <si>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</si>
  <si>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</si>
  <si>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</si>
  <si>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</si>
  <si>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</si>
  <si>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</si>
  <si>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</si>
  <si>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</si>
  <si>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</si>
  <si>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</si>
  <si>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</si>
  <si>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</si>
  <si>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</si>
  <si>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</si>
  <si>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</si>
  <si>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</si>
  <si>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</si>
  <si>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</si>
  <si>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</si>
  <si>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</si>
  <si>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</si>
  <si>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</si>
  <si>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</si>
  <si>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</si>
  <si>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</si>
  <si>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</si>
  <si>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</si>
  <si>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</si>
  <si>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</si>
  <si>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</si>
  <si>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</si>
  <si>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</si>
  <si>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</si>
  <si>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</si>
  <si>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</si>
  <si>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</si>
  <si>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</si>
  <si>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</si>
  <si>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</si>
  <si>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</si>
  <si>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</si>
  <si>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</si>
  <si>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</si>
  <si>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</si>
  <si>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</si>
  <si>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</si>
  <si>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</si>
  <si>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</si>
  <si>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</si>
  <si>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</si>
  <si>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</si>
  <si>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</si>
  <si>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</si>
  <si>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</si>
  <si>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</si>
  <si>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</si>
  <si>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</si>
  <si>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</si>
  <si>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</si>
  <si>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</si>
  <si>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</si>
  <si>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</si>
  <si>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</si>
  <si>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</si>
  <si>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</si>
  <si>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</si>
  <si>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</si>
  <si>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</si>
  <si>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</si>
  <si>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</si>
  <si>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</si>
  <si>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</si>
  <si>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</si>
  <si>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</si>
  <si>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</si>
  <si>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</si>
  <si>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</si>
  <si>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</si>
  <si>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</si>
  <si>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</si>
  <si>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</si>
  <si>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</si>
  <si>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</si>
  <si>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</si>
  <si>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</si>
  <si>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</si>
  <si>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</si>
  <si>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</si>
  <si>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</si>
  <si>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</si>
  <si>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</si>
  <si>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</si>
  <si>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</si>
  <si>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</si>
  <si>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</si>
  <si>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</si>
  <si>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</si>
  <si>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</si>
  <si>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</si>
  <si>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</si>
  <si>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</si>
  <si>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</si>
  <si>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</si>
  <si>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</si>
  <si>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</si>
  <si>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</si>
  <si>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</si>
  <si>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</si>
  <si>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</si>
  <si>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</si>
  <si>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</si>
  <si>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</si>
  <si>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</si>
  <si>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</si>
  <si>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</si>
  <si>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</si>
  <si>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</si>
  <si>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</si>
  <si>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</si>
  <si>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</si>
  <si>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</si>
  <si>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</si>
  <si>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</si>
  <si>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</si>
  <si>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</si>
  <si>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</si>
  <si>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</si>
  <si>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</si>
  <si>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</si>
  <si>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</si>
  <si>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</si>
  <si>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</si>
  <si>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</si>
  <si>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</si>
  <si>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</si>
  <si>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</si>
  <si>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</si>
  <si>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</si>
  <si>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</si>
  <si>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</si>
  <si>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</si>
  <si>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</si>
  <si>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</si>
  <si>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</si>
  <si>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ID: Insuficiencia de datos para calcular promedio (menor del 75%)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</si>
  <si>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</si>
  <si>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</si>
  <si>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</si>
  <si>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</si>
  <si>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</si>
  <si>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</si>
  <si>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5030i-SHARP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</si>
  <si>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</si>
  <si>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</si>
  <si>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</si>
  <si>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</si>
  <si>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</si>
  <si>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</si>
  <si>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</si>
  <si>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</si>
  <si>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</si>
  <si>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</si>
  <si>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</si>
  <si>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</si>
  <si>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</si>
  <si>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</si>
  <si>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</si>
  <si>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</si>
  <si>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</si>
  <si>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</si>
  <si>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</si>
  <si>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</si>
  <si>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</si>
  <si>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</si>
  <si>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CM19461012</t>
  </si>
  <si>
    <t>CM19490140</t>
  </si>
  <si>
    <t>SENSOR:</t>
  </si>
  <si>
    <t>WM174403</t>
  </si>
  <si>
    <t>BPA11351</t>
  </si>
  <si>
    <t>TB00015747</t>
  </si>
  <si>
    <t>Radiación Solar
(W/m²)</t>
  </si>
  <si>
    <r>
      <t>Tabla 3.17. Concentraciones horarias de PM</t>
    </r>
    <r>
      <rPr>
        <b/>
        <sz val="12"/>
        <color theme="0"/>
        <rFont val="Calibri"/>
        <family val="2"/>
      </rPr>
      <t>₁₀</t>
    </r>
  </si>
  <si>
    <t>Tabla 3.18. Concentraciones horarias de PM₂,₅</t>
  </si>
  <si>
    <t>Tabla 3.19. Concentraciones horarias de SO₂</t>
  </si>
  <si>
    <t>Tabla 3.20. Concentraciones horarias de H₂S</t>
  </si>
  <si>
    <t>Tabla 3.21. Concentraciones horarias de NO₂</t>
  </si>
  <si>
    <t>Tabla 3.22. Concentraciones horarias de CO</t>
  </si>
  <si>
    <t>Tabla 3.23. Concentraciones horarias de CO m8h</t>
  </si>
  <si>
    <t xml:space="preserve">Tabla 3.24. Datos Meteorológicos </t>
  </si>
  <si>
    <t>ND: Dato no dispobible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</si>
  <si>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</si>
  <si>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</si>
  <si>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</si>
  <si>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</si>
  <si>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</si>
  <si>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</si>
  <si>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</si>
  <si>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Evaluación de seguimiento de la calidad del aire en el CEBA Jose Pardo, distrito Ilo, provincia Ilo, departamento Moquegua, en marzo 2021</t>
  </si>
  <si>
    <t>CA</t>
  </si>
  <si>
    <t>ID</t>
  </si>
  <si>
    <t>ND</t>
  </si>
  <si>
    <t>CA: Calibración de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</si>
</sst>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8"/>
      <color theme="1"/>
      <name val="Arial"/>
      <family val="2"/>
    </font>
    <font>
      <b/>
      <sz val="12"/>
      <color theme="0"/>
      <name val="Calibri"/>
      <family val="2"/>
    </font>
    <font>
      <i/>
      <sz val="9"/>
      <color theme="1"/>
      <name val="Arial"/>
      <family val="2"/>
    </font>
    <font>
      <i/>
      <sz val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8" fillId="0" borderId="0"/>
    <xf numFmtId="0" fontId="31" fillId="0" borderId="0">
      <alignment vertical="top"/>
    </xf>
    <xf numFmtId="9" fontId="37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9" fontId="8" fillId="0" borderId="0" applyFont="0" applyFill="0" applyBorder="0" applyAlignment="0" applyProtection="0"/>
    <xf numFmtId="0" fontId="4" fillId="0" borderId="0"/>
    <xf numFmtId="0" fontId="3" fillId="0" borderId="0"/>
  </cellStyleXfs>
  <cellXfs count="548">
    <xf numFmtId="0" fontId="0" fillId="0" borderId="0" xfId="0"/>
    <xf numFmtId="0" fontId="8" fillId="0" borderId="0" xfId="1"/>
    <xf numFmtId="0" fontId="8" fillId="2" borderId="0" xfId="1" applyFont="1" applyFill="1"/>
    <xf numFmtId="0" fontId="8" fillId="0" borderId="0" xfId="1" applyFont="1"/>
    <xf numFmtId="0" fontId="7" fillId="0" borderId="0" xfId="1" applyFont="1"/>
    <xf numFmtId="0" fontId="11" fillId="0" borderId="0" xfId="1" applyFont="1" applyFill="1" applyBorder="1" applyAlignment="1">
      <alignment horizontal="center" vertical="center"/>
    </xf>
    <xf numFmtId="0" fontId="8" fillId="0" borderId="0" xfId="1" applyFont="1" applyFill="1"/>
    <xf numFmtId="0" fontId="8" fillId="0" borderId="0" xfId="0" applyFont="1"/>
    <xf numFmtId="0" fontId="7" fillId="0" borderId="0" xfId="1" applyFont="1" applyAlignment="1">
      <alignment vertical="center"/>
    </xf>
    <xf numFmtId="0" fontId="11" fillId="0" borderId="0" xfId="0" applyFont="1" applyAlignment="1">
      <alignment horizontal="right"/>
    </xf>
    <xf numFmtId="0" fontId="8" fillId="0" borderId="0" xfId="1" applyFont="1" applyAlignment="1">
      <alignment horizontal="center" vertical="center"/>
    </xf>
    <xf numFmtId="0" fontId="8" fillId="0" borderId="0" xfId="1" applyFont="1" applyBorder="1"/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1" fillId="0" borderId="0" xfId="0" applyFont="1"/>
    <xf numFmtId="0" fontId="23" fillId="0" borderId="0" xfId="0" applyFont="1" applyFill="1"/>
    <xf numFmtId="0" fontId="22" fillId="0" borderId="0" xfId="0" applyFont="1" applyAlignment="1">
      <alignment vertical="center"/>
    </xf>
    <xf numFmtId="0" fontId="7" fillId="0" borderId="0" xfId="0" applyFont="1"/>
    <xf numFmtId="0" fontId="23" fillId="3" borderId="0" xfId="0" applyFont="1" applyFill="1"/>
    <xf numFmtId="0" fontId="23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22" fillId="3" borderId="0" xfId="0" applyFont="1" applyFill="1"/>
    <xf numFmtId="0" fontId="22" fillId="4" borderId="10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22" fillId="4" borderId="11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/>
    </xf>
    <xf numFmtId="0" fontId="22" fillId="4" borderId="12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2" fillId="3" borderId="0" xfId="0" applyFont="1" applyFill="1" applyAlignment="1">
      <alignment vertical="center"/>
    </xf>
    <xf numFmtId="0" fontId="22" fillId="3" borderId="0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vertical="center"/>
    </xf>
    <xf numFmtId="0" fontId="22" fillId="4" borderId="0" xfId="0" applyFont="1" applyFill="1"/>
    <xf numFmtId="0" fontId="21" fillId="3" borderId="0" xfId="0" applyFont="1" applyFill="1"/>
    <xf numFmtId="14" fontId="21" fillId="7" borderId="13" xfId="0" applyNumberFormat="1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/>
    </xf>
    <xf numFmtId="0" fontId="32" fillId="3" borderId="13" xfId="0" applyFont="1" applyFill="1" applyBorder="1" applyAlignment="1">
      <alignment horizontal="center" vertical="center"/>
    </xf>
    <xf numFmtId="0" fontId="25" fillId="8" borderId="0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/>
    </xf>
    <xf numFmtId="0" fontId="25" fillId="8" borderId="0" xfId="0" applyFont="1" applyFill="1" applyBorder="1" applyAlignment="1">
      <alignment horizontal="center" vertical="center"/>
    </xf>
    <xf numFmtId="0" fontId="21" fillId="3" borderId="0" xfId="0" quotePrefix="1" applyFont="1" applyFill="1" applyAlignment="1">
      <alignment horizontal="right" vertical="center"/>
    </xf>
    <xf numFmtId="166" fontId="25" fillId="3" borderId="0" xfId="0" applyNumberFormat="1" applyFont="1" applyFill="1" applyBorder="1" applyAlignment="1">
      <alignment horizontal="center" vertical="center" wrapText="1"/>
    </xf>
    <xf numFmtId="2" fontId="21" fillId="7" borderId="13" xfId="0" applyNumberFormat="1" applyFont="1" applyFill="1" applyBorder="1" applyAlignment="1">
      <alignment horizontal="center" vertical="center"/>
    </xf>
    <xf numFmtId="169" fontId="25" fillId="3" borderId="13" xfId="0" applyNumberFormat="1" applyFont="1" applyFill="1" applyBorder="1" applyAlignment="1">
      <alignment horizontal="center" vertical="center" wrapText="1"/>
    </xf>
    <xf numFmtId="165" fontId="25" fillId="3" borderId="0" xfId="0" applyNumberFormat="1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vertical="top" wrapText="1"/>
    </xf>
    <xf numFmtId="0" fontId="8" fillId="4" borderId="0" xfId="1" applyFont="1" applyFill="1"/>
    <xf numFmtId="0" fontId="8" fillId="4" borderId="0" xfId="1" applyFont="1" applyFill="1" applyAlignment="1">
      <alignment horizontal="center" vertical="center"/>
    </xf>
    <xf numFmtId="0" fontId="8" fillId="3" borderId="0" xfId="1" applyFont="1" applyFill="1"/>
    <xf numFmtId="0" fontId="8" fillId="4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center"/>
    </xf>
    <xf numFmtId="0" fontId="11" fillId="4" borderId="0" xfId="1" applyFont="1" applyFill="1" applyBorder="1" applyAlignment="1">
      <alignment vertical="center" wrapText="1"/>
    </xf>
    <xf numFmtId="0" fontId="10" fillId="6" borderId="13" xfId="1" applyFont="1" applyFill="1" applyBorder="1" applyAlignment="1">
      <alignment vertical="center"/>
    </xf>
    <xf numFmtId="0" fontId="9" fillId="10" borderId="13" xfId="1" applyFont="1" applyFill="1" applyBorder="1" applyAlignment="1">
      <alignment horizontal="center" vertical="center"/>
    </xf>
    <xf numFmtId="0" fontId="12" fillId="4" borderId="0" xfId="1" applyFont="1" applyFill="1" applyAlignment="1">
      <alignment vertical="center"/>
    </xf>
    <xf numFmtId="0" fontId="13" fillId="6" borderId="17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8" fillId="4" borderId="0" xfId="1" applyFont="1" applyFill="1" applyBorder="1"/>
    <xf numFmtId="0" fontId="11" fillId="4" borderId="0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7" fillId="10" borderId="18" xfId="1" applyFont="1" applyFill="1" applyBorder="1" applyAlignment="1"/>
    <xf numFmtId="0" fontId="7" fillId="10" borderId="19" xfId="1" applyFont="1" applyFill="1" applyBorder="1" applyAlignment="1"/>
    <xf numFmtId="0" fontId="7" fillId="3" borderId="0" xfId="1" applyFont="1" applyFill="1"/>
    <xf numFmtId="165" fontId="7" fillId="10" borderId="18" xfId="1" applyNumberFormat="1" applyFont="1" applyFill="1" applyBorder="1" applyAlignment="1">
      <alignment vertical="center"/>
    </xf>
    <xf numFmtId="0" fontId="7" fillId="10" borderId="19" xfId="1" applyFont="1" applyFill="1" applyBorder="1" applyAlignment="1">
      <alignment vertical="center"/>
    </xf>
    <xf numFmtId="0" fontId="8" fillId="3" borderId="0" xfId="1" applyFont="1" applyFill="1" applyBorder="1"/>
    <xf numFmtId="0" fontId="13" fillId="7" borderId="13" xfId="1" applyFont="1" applyFill="1" applyBorder="1" applyAlignment="1">
      <alignment horizontal="center" vertical="center" wrapText="1"/>
    </xf>
    <xf numFmtId="0" fontId="13" fillId="7" borderId="17" xfId="1" applyFont="1" applyFill="1" applyBorder="1" applyAlignment="1">
      <alignment horizontal="center" vertical="center" wrapText="1"/>
    </xf>
    <xf numFmtId="165" fontId="7" fillId="6" borderId="13" xfId="1" applyNumberFormat="1" applyFont="1" applyFill="1" applyBorder="1" applyAlignment="1">
      <alignment horizontal="center" vertical="center" wrapText="1"/>
    </xf>
    <xf numFmtId="165" fontId="7" fillId="6" borderId="17" xfId="1" applyNumberFormat="1" applyFont="1" applyFill="1" applyBorder="1" applyAlignment="1">
      <alignment horizontal="center" vertical="center" wrapText="1"/>
    </xf>
    <xf numFmtId="165" fontId="7" fillId="6" borderId="13" xfId="1" applyNumberFormat="1" applyFont="1" applyFill="1" applyBorder="1" applyAlignment="1">
      <alignment horizontal="center" vertical="center"/>
    </xf>
    <xf numFmtId="164" fontId="7" fillId="6" borderId="13" xfId="1" applyNumberFormat="1" applyFont="1" applyFill="1" applyBorder="1" applyAlignment="1">
      <alignment horizontal="center" vertical="center"/>
    </xf>
    <xf numFmtId="0" fontId="7" fillId="10" borderId="13" xfId="1" applyFont="1" applyFill="1" applyBorder="1" applyAlignment="1">
      <alignment horizontal="center" vertical="center"/>
    </xf>
    <xf numFmtId="164" fontId="7" fillId="10" borderId="17" xfId="1" applyNumberFormat="1" applyFont="1" applyFill="1" applyBorder="1" applyAlignment="1">
      <alignment horizontal="center" vertical="center"/>
    </xf>
    <xf numFmtId="165" fontId="7" fillId="10" borderId="18" xfId="1" applyNumberFormat="1" applyFont="1" applyFill="1" applyBorder="1" applyAlignment="1"/>
    <xf numFmtId="164" fontId="7" fillId="10" borderId="13" xfId="1" applyNumberFormat="1" applyFont="1" applyFill="1" applyBorder="1" applyAlignment="1">
      <alignment horizontal="center" vertical="center"/>
    </xf>
    <xf numFmtId="0" fontId="7" fillId="10" borderId="17" xfId="1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 vertical="center"/>
    </xf>
    <xf numFmtId="0" fontId="7" fillId="3" borderId="0" xfId="1" applyFont="1" applyFill="1" applyAlignment="1">
      <alignment vertical="center"/>
    </xf>
    <xf numFmtId="0" fontId="13" fillId="3" borderId="0" xfId="1" applyFont="1" applyFill="1" applyAlignment="1">
      <alignment vertical="center"/>
    </xf>
    <xf numFmtId="0" fontId="8" fillId="3" borderId="0" xfId="1" applyFill="1"/>
    <xf numFmtId="0" fontId="7" fillId="3" borderId="24" xfId="1" applyFont="1" applyFill="1" applyBorder="1" applyAlignment="1">
      <alignment horizontal="center" vertical="center"/>
    </xf>
    <xf numFmtId="0" fontId="7" fillId="10" borderId="25" xfId="1" applyFont="1" applyFill="1" applyBorder="1" applyAlignment="1">
      <alignment horizontal="center" vertical="center"/>
    </xf>
    <xf numFmtId="22" fontId="7" fillId="3" borderId="25" xfId="1" applyNumberFormat="1" applyFont="1" applyFill="1" applyBorder="1" applyAlignment="1">
      <alignment horizontal="center" vertical="center"/>
    </xf>
    <xf numFmtId="2" fontId="7" fillId="3" borderId="25" xfId="1" applyNumberFormat="1" applyFont="1" applyFill="1" applyBorder="1" applyAlignment="1">
      <alignment horizontal="center" vertical="center"/>
    </xf>
    <xf numFmtId="0" fontId="7" fillId="3" borderId="27" xfId="1" applyFont="1" applyFill="1" applyBorder="1" applyAlignment="1">
      <alignment horizontal="center" vertical="center"/>
    </xf>
    <xf numFmtId="22" fontId="7" fillId="3" borderId="13" xfId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1" fontId="7" fillId="10" borderId="13" xfId="1" applyNumberFormat="1" applyFont="1" applyFill="1" applyBorder="1" applyAlignment="1">
      <alignment horizontal="center"/>
    </xf>
    <xf numFmtId="0" fontId="8" fillId="3" borderId="0" xfId="0" applyFont="1" applyFill="1"/>
    <xf numFmtId="0" fontId="13" fillId="7" borderId="24" xfId="1" applyFont="1" applyFill="1" applyBorder="1" applyAlignment="1">
      <alignment horizontal="center" vertical="center" wrapText="1"/>
    </xf>
    <xf numFmtId="0" fontId="13" fillId="7" borderId="25" xfId="1" applyFont="1" applyFill="1" applyBorder="1" applyAlignment="1">
      <alignment horizontal="center" vertical="center" wrapText="1"/>
    </xf>
    <xf numFmtId="0" fontId="13" fillId="7" borderId="26" xfId="1" applyFont="1" applyFill="1" applyBorder="1" applyAlignment="1">
      <alignment horizontal="center" vertical="center" wrapText="1"/>
    </xf>
    <xf numFmtId="165" fontId="7" fillId="3" borderId="13" xfId="1" applyNumberFormat="1" applyFont="1" applyFill="1" applyBorder="1" applyAlignment="1">
      <alignment horizontal="center" vertical="center"/>
    </xf>
    <xf numFmtId="1" fontId="13" fillId="11" borderId="28" xfId="1" applyNumberFormat="1" applyFont="1" applyFill="1" applyBorder="1" applyAlignment="1">
      <alignment horizontal="center"/>
    </xf>
    <xf numFmtId="1" fontId="7" fillId="3" borderId="13" xfId="1" applyNumberFormat="1" applyFont="1" applyFill="1" applyBorder="1" applyAlignment="1">
      <alignment horizontal="center" vertical="center"/>
    </xf>
    <xf numFmtId="0" fontId="22" fillId="4" borderId="0" xfId="1" applyFont="1" applyFill="1" applyAlignment="1">
      <alignment horizontal="center"/>
    </xf>
    <xf numFmtId="0" fontId="30" fillId="10" borderId="1" xfId="1" applyFont="1" applyFill="1" applyBorder="1" applyAlignment="1">
      <alignment horizontal="center" vertical="center"/>
    </xf>
    <xf numFmtId="0" fontId="30" fillId="10" borderId="1" xfId="1" applyFont="1" applyFill="1" applyBorder="1" applyAlignment="1">
      <alignment vertical="center"/>
    </xf>
    <xf numFmtId="0" fontId="29" fillId="6" borderId="0" xfId="1" applyFont="1" applyFill="1" applyAlignment="1">
      <alignment horizontal="left" vertical="center"/>
    </xf>
    <xf numFmtId="0" fontId="19" fillId="4" borderId="0" xfId="1" applyFont="1" applyFill="1" applyBorder="1" applyAlignment="1">
      <alignment vertical="center" wrapText="1"/>
    </xf>
    <xf numFmtId="0" fontId="13" fillId="3" borderId="0" xfId="1" applyFont="1" applyFill="1" applyBorder="1" applyAlignment="1">
      <alignment vertical="center"/>
    </xf>
    <xf numFmtId="0" fontId="13" fillId="7" borderId="0" xfId="1" applyFont="1" applyFill="1" applyBorder="1" applyAlignment="1">
      <alignment horizontal="center" vertical="center"/>
    </xf>
    <xf numFmtId="22" fontId="7" fillId="10" borderId="1" xfId="1" applyNumberFormat="1" applyFont="1" applyFill="1" applyBorder="1" applyAlignment="1">
      <alignment vertical="center"/>
    </xf>
    <xf numFmtId="22" fontId="7" fillId="3" borderId="1" xfId="1" applyNumberFormat="1" applyFont="1" applyFill="1" applyBorder="1" applyAlignment="1">
      <alignment vertical="center"/>
    </xf>
    <xf numFmtId="22" fontId="7" fillId="3" borderId="0" xfId="1" applyNumberFormat="1" applyFont="1" applyFill="1" applyBorder="1" applyAlignment="1">
      <alignment vertical="center"/>
    </xf>
    <xf numFmtId="0" fontId="7" fillId="3" borderId="16" xfId="1" applyFont="1" applyFill="1" applyBorder="1" applyAlignment="1">
      <alignment horizontal="left" vertical="center"/>
    </xf>
    <xf numFmtId="0" fontId="13" fillId="6" borderId="14" xfId="1" applyNumberFormat="1" applyFont="1" applyFill="1" applyBorder="1" applyAlignment="1">
      <alignment vertical="center"/>
    </xf>
    <xf numFmtId="0" fontId="13" fillId="6" borderId="15" xfId="1" applyNumberFormat="1" applyFont="1" applyFill="1" applyBorder="1" applyAlignment="1">
      <alignment horizontal="center" vertical="center"/>
    </xf>
    <xf numFmtId="0" fontId="7" fillId="4" borderId="0" xfId="1" applyFont="1" applyFill="1"/>
    <xf numFmtId="0" fontId="13" fillId="3" borderId="0" xfId="1" applyFont="1" applyFill="1" applyBorder="1" applyAlignment="1">
      <alignment horizontal="center" vertical="center"/>
    </xf>
    <xf numFmtId="22" fontId="7" fillId="3" borderId="0" xfId="1" applyNumberFormat="1" applyFont="1" applyFill="1" applyBorder="1" applyAlignment="1">
      <alignment horizontal="left" vertical="center"/>
    </xf>
    <xf numFmtId="20" fontId="7" fillId="3" borderId="0" xfId="1" applyNumberFormat="1" applyFont="1" applyFill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13" fillId="3" borderId="0" xfId="1" applyNumberFormat="1" applyFont="1" applyFill="1" applyBorder="1" applyAlignment="1">
      <alignment horizontal="right" vertical="center"/>
    </xf>
    <xf numFmtId="0" fontId="13" fillId="3" borderId="0" xfId="1" applyNumberFormat="1" applyFont="1" applyFill="1" applyBorder="1" applyAlignment="1">
      <alignment horizontal="center" vertical="center"/>
    </xf>
    <xf numFmtId="168" fontId="13" fillId="10" borderId="1" xfId="1" applyNumberFormat="1" applyFont="1" applyFill="1" applyBorder="1" applyAlignment="1">
      <alignment horizontal="center" vertical="center"/>
    </xf>
    <xf numFmtId="14" fontId="7" fillId="3" borderId="0" xfId="1" applyNumberFormat="1" applyFont="1" applyFill="1" applyBorder="1" applyAlignment="1">
      <alignment vertical="center"/>
    </xf>
    <xf numFmtId="14" fontId="13" fillId="3" borderId="0" xfId="1" applyNumberFormat="1" applyFont="1" applyFill="1" applyBorder="1" applyAlignment="1">
      <alignment horizontal="center" vertical="center"/>
    </xf>
    <xf numFmtId="2" fontId="13" fillId="3" borderId="0" xfId="1" applyNumberFormat="1" applyFont="1" applyFill="1" applyBorder="1" applyAlignment="1">
      <alignment horizontal="center" vertical="center"/>
    </xf>
    <xf numFmtId="14" fontId="13" fillId="3" borderId="0" xfId="1" applyNumberFormat="1" applyFont="1" applyFill="1" applyBorder="1" applyAlignment="1">
      <alignment vertical="center"/>
    </xf>
    <xf numFmtId="0" fontId="7" fillId="3" borderId="0" xfId="1" applyFont="1" applyFill="1" applyBorder="1"/>
    <xf numFmtId="165" fontId="7" fillId="10" borderId="1" xfId="1" applyNumberFormat="1" applyFont="1" applyFill="1" applyBorder="1" applyAlignment="1"/>
    <xf numFmtId="0" fontId="7" fillId="3" borderId="0" xfId="1" applyFont="1" applyFill="1" applyBorder="1" applyAlignment="1"/>
    <xf numFmtId="0" fontId="8" fillId="3" borderId="0" xfId="1" applyFont="1" applyFill="1" applyAlignment="1"/>
    <xf numFmtId="0" fontId="7" fillId="4" borderId="20" xfId="1" applyFont="1" applyFill="1" applyBorder="1"/>
    <xf numFmtId="0" fontId="7" fillId="4" borderId="0" xfId="1" applyFont="1" applyFill="1" applyAlignment="1">
      <alignment horizontal="center"/>
    </xf>
    <xf numFmtId="0" fontId="7" fillId="10" borderId="1" xfId="1" applyFont="1" applyFill="1" applyBorder="1" applyAlignment="1"/>
    <xf numFmtId="0" fontId="15" fillId="4" borderId="10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vertical="center" wrapText="1"/>
    </xf>
    <xf numFmtId="0" fontId="15" fillId="4" borderId="12" xfId="1" applyFont="1" applyFill="1" applyBorder="1" applyAlignment="1">
      <alignment vertical="center" wrapText="1"/>
    </xf>
    <xf numFmtId="0" fontId="0" fillId="3" borderId="0" xfId="0" applyFill="1"/>
    <xf numFmtId="0" fontId="29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3" fillId="5" borderId="21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14" fontId="7" fillId="4" borderId="13" xfId="0" applyNumberFormat="1" applyFont="1" applyFill="1" applyBorder="1" applyAlignment="1">
      <alignment horizontal="center" vertical="center"/>
    </xf>
    <xf numFmtId="20" fontId="7" fillId="3" borderId="13" xfId="0" applyNumberFormat="1" applyFont="1" applyFill="1" applyBorder="1" applyAlignment="1">
      <alignment horizontal="center" vertical="center"/>
    </xf>
    <xf numFmtId="165" fontId="7" fillId="4" borderId="13" xfId="0" applyNumberFormat="1" applyFont="1" applyFill="1" applyBorder="1" applyAlignment="1">
      <alignment horizontal="center" vertical="center"/>
    </xf>
    <xf numFmtId="165" fontId="7" fillId="3" borderId="13" xfId="0" applyNumberFormat="1" applyFont="1" applyFill="1" applyBorder="1" applyAlignment="1">
      <alignment horizontal="center" vertical="center"/>
    </xf>
    <xf numFmtId="1" fontId="7" fillId="3" borderId="13" xfId="0" applyNumberFormat="1" applyFont="1" applyFill="1" applyBorder="1" applyAlignment="1">
      <alignment horizontal="center" vertical="center"/>
    </xf>
    <xf numFmtId="20" fontId="7" fillId="3" borderId="21" xfId="0" applyNumberFormat="1" applyFont="1" applyFill="1" applyBorder="1" applyAlignment="1">
      <alignment horizontal="center" vertical="center"/>
    </xf>
    <xf numFmtId="165" fontId="13" fillId="10" borderId="13" xfId="1" applyNumberFormat="1" applyFont="1" applyFill="1" applyBorder="1" applyAlignment="1">
      <alignment horizontal="center" vertical="center"/>
    </xf>
    <xf numFmtId="0" fontId="30" fillId="10" borderId="0" xfId="1" applyFont="1" applyFill="1" applyBorder="1" applyAlignment="1">
      <alignment vertical="center"/>
    </xf>
    <xf numFmtId="0" fontId="35" fillId="0" borderId="0" xfId="1" applyFont="1" applyFill="1" applyBorder="1" applyAlignment="1">
      <alignment vertical="center"/>
    </xf>
    <xf numFmtId="0" fontId="8" fillId="3" borderId="45" xfId="1" applyFont="1" applyFill="1" applyBorder="1"/>
    <xf numFmtId="0" fontId="7" fillId="3" borderId="0" xfId="1" applyFont="1" applyFill="1" applyAlignment="1">
      <alignment horizontal="center" vertical="center"/>
    </xf>
    <xf numFmtId="0" fontId="29" fillId="3" borderId="0" xfId="1" applyFont="1" applyFill="1" applyBorder="1" applyAlignment="1">
      <alignment vertical="center"/>
    </xf>
    <xf numFmtId="0" fontId="7" fillId="0" borderId="0" xfId="1" applyFont="1" applyFill="1"/>
    <xf numFmtId="0" fontId="29" fillId="3" borderId="0" xfId="1" applyFont="1" applyFill="1" applyAlignment="1">
      <alignment horizontal="left" vertical="center"/>
    </xf>
    <xf numFmtId="0" fontId="30" fillId="3" borderId="0" xfId="1" applyFont="1" applyFill="1" applyBorder="1" applyAlignment="1">
      <alignment horizontal="left" vertical="center"/>
    </xf>
    <xf numFmtId="0" fontId="7" fillId="0" borderId="0" xfId="1" applyFont="1" applyFill="1" applyBorder="1"/>
    <xf numFmtId="0" fontId="29" fillId="3" borderId="0" xfId="1" applyFont="1" applyFill="1" applyBorder="1" applyAlignment="1">
      <alignment horizontal="left" vertical="center"/>
    </xf>
    <xf numFmtId="0" fontId="30" fillId="3" borderId="0" xfId="1" applyFont="1" applyFill="1" applyBorder="1" applyAlignment="1">
      <alignment vertical="center"/>
    </xf>
    <xf numFmtId="0" fontId="11" fillId="3" borderId="0" xfId="1" applyFont="1" applyFill="1" applyBorder="1" applyAlignment="1">
      <alignment horizontal="center" vertical="center"/>
    </xf>
    <xf numFmtId="0" fontId="7" fillId="3" borderId="59" xfId="1" applyFont="1" applyFill="1" applyBorder="1" applyAlignment="1">
      <alignment horizontal="center" vertical="center"/>
    </xf>
    <xf numFmtId="0" fontId="7" fillId="10" borderId="60" xfId="1" applyFont="1" applyFill="1" applyBorder="1" applyAlignment="1">
      <alignment horizontal="center" vertical="center"/>
    </xf>
    <xf numFmtId="22" fontId="7" fillId="3" borderId="60" xfId="1" applyNumberFormat="1" applyFont="1" applyFill="1" applyBorder="1" applyAlignment="1">
      <alignment horizontal="center" vertical="center"/>
    </xf>
    <xf numFmtId="2" fontId="7" fillId="3" borderId="60" xfId="1" applyNumberFormat="1" applyFont="1" applyFill="1" applyBorder="1" applyAlignment="1">
      <alignment horizontal="center" vertical="center"/>
    </xf>
    <xf numFmtId="1" fontId="7" fillId="10" borderId="60" xfId="1" applyNumberFormat="1" applyFont="1" applyFill="1" applyBorder="1" applyAlignment="1">
      <alignment horizontal="center"/>
    </xf>
    <xf numFmtId="1" fontId="13" fillId="11" borderId="61" xfId="1" applyNumberFormat="1" applyFont="1" applyFill="1" applyBorder="1" applyAlignment="1">
      <alignment horizontal="center"/>
    </xf>
    <xf numFmtId="0" fontId="8" fillId="4" borderId="0" xfId="0" applyFont="1" applyFill="1" applyBorder="1"/>
    <xf numFmtId="1" fontId="7" fillId="3" borderId="60" xfId="1" applyNumberFormat="1" applyFont="1" applyFill="1" applyBorder="1" applyAlignment="1">
      <alignment horizontal="center" vertical="center"/>
    </xf>
    <xf numFmtId="14" fontId="21" fillId="7" borderId="28" xfId="0" applyNumberFormat="1" applyFont="1" applyFill="1" applyBorder="1" applyAlignment="1">
      <alignment horizontal="center" vertical="center" wrapText="1"/>
    </xf>
    <xf numFmtId="0" fontId="25" fillId="8" borderId="27" xfId="0" applyFont="1" applyFill="1" applyBorder="1" applyAlignment="1">
      <alignment horizontal="center" vertical="center" wrapText="1"/>
    </xf>
    <xf numFmtId="0" fontId="32" fillId="3" borderId="28" xfId="0" applyFont="1" applyFill="1" applyBorder="1" applyAlignment="1">
      <alignment horizontal="center" vertical="center"/>
    </xf>
    <xf numFmtId="0" fontId="25" fillId="8" borderId="59" xfId="0" applyFont="1" applyFill="1" applyBorder="1" applyAlignment="1">
      <alignment horizontal="center" vertical="center" wrapText="1"/>
    </xf>
    <xf numFmtId="0" fontId="25" fillId="3" borderId="60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/>
    </xf>
    <xf numFmtId="0" fontId="32" fillId="3" borderId="60" xfId="0" applyFont="1" applyFill="1" applyBorder="1" applyAlignment="1">
      <alignment horizontal="center" vertical="center"/>
    </xf>
    <xf numFmtId="0" fontId="32" fillId="3" borderId="61" xfId="0" applyFont="1" applyFill="1" applyBorder="1" applyAlignment="1">
      <alignment horizontal="center" vertical="center"/>
    </xf>
    <xf numFmtId="2" fontId="21" fillId="7" borderId="28" xfId="0" applyNumberFormat="1" applyFont="1" applyFill="1" applyBorder="1" applyAlignment="1">
      <alignment horizontal="center" vertical="center"/>
    </xf>
    <xf numFmtId="169" fontId="25" fillId="3" borderId="28" xfId="0" applyNumberFormat="1" applyFont="1" applyFill="1" applyBorder="1" applyAlignment="1">
      <alignment horizontal="center" vertical="center" wrapText="1"/>
    </xf>
    <xf numFmtId="169" fontId="25" fillId="3" borderId="60" xfId="0" applyNumberFormat="1" applyFont="1" applyFill="1" applyBorder="1" applyAlignment="1">
      <alignment horizontal="center" vertical="center" wrapText="1"/>
    </xf>
    <xf numFmtId="169" fontId="25" fillId="3" borderId="61" xfId="0" applyNumberFormat="1" applyFont="1" applyFill="1" applyBorder="1" applyAlignment="1">
      <alignment horizontal="center" vertical="center" wrapText="1"/>
    </xf>
    <xf numFmtId="0" fontId="19" fillId="7" borderId="62" xfId="1" applyFont="1" applyFill="1" applyBorder="1" applyAlignment="1">
      <alignment vertical="center"/>
    </xf>
    <xf numFmtId="0" fontId="19" fillId="7" borderId="63" xfId="1" applyFont="1" applyFill="1" applyBorder="1" applyAlignment="1">
      <alignment vertical="center"/>
    </xf>
    <xf numFmtId="0" fontId="19" fillId="7" borderId="64" xfId="1" applyFont="1" applyFill="1" applyBorder="1" applyAlignment="1">
      <alignment vertical="center"/>
    </xf>
    <xf numFmtId="0" fontId="36" fillId="4" borderId="0" xfId="0" applyNumberFormat="1" applyFont="1" applyFill="1" applyBorder="1" applyAlignment="1">
      <alignment horizontal="center" vertical="center" wrapText="1"/>
    </xf>
    <xf numFmtId="0" fontId="21" fillId="3" borderId="0" xfId="0" quotePrefix="1" applyFont="1" applyFill="1" applyAlignment="1">
      <alignment horizontal="left" vertical="center"/>
    </xf>
    <xf numFmtId="0" fontId="21" fillId="3" borderId="0" xfId="0" applyFont="1" applyFill="1" applyBorder="1" applyAlignment="1">
      <alignment horizontal="center" vertical="center"/>
    </xf>
    <xf numFmtId="0" fontId="30" fillId="10" borderId="1" xfId="1" applyFont="1" applyFill="1" applyBorder="1" applyAlignment="1">
      <alignment horizontal="left" vertical="center"/>
    </xf>
    <xf numFmtId="0" fontId="29" fillId="6" borderId="0" xfId="1" applyFont="1" applyFill="1" applyAlignment="1">
      <alignment horizontal="left" vertical="center"/>
    </xf>
    <xf numFmtId="164" fontId="7" fillId="3" borderId="17" xfId="1" applyNumberFormat="1" applyFont="1" applyFill="1" applyBorder="1" applyAlignment="1">
      <alignment horizontal="center" vertical="center"/>
    </xf>
    <xf numFmtId="0" fontId="7" fillId="3" borderId="17" xfId="1" applyNumberFormat="1" applyFont="1" applyFill="1" applyBorder="1" applyAlignment="1">
      <alignment horizontal="center" vertical="center"/>
    </xf>
    <xf numFmtId="0" fontId="13" fillId="7" borderId="40" xfId="1" applyFont="1" applyFill="1" applyBorder="1" applyAlignment="1">
      <alignment horizontal="center" vertical="center" wrapText="1"/>
    </xf>
    <xf numFmtId="0" fontId="7" fillId="3" borderId="42" xfId="1" applyNumberFormat="1" applyFont="1" applyFill="1" applyBorder="1" applyAlignment="1">
      <alignment horizontal="center" vertical="center"/>
    </xf>
    <xf numFmtId="0" fontId="13" fillId="7" borderId="72" xfId="1" applyFont="1" applyFill="1" applyBorder="1" applyAlignment="1">
      <alignment horizontal="center" vertical="center" wrapText="1"/>
    </xf>
    <xf numFmtId="0" fontId="13" fillId="7" borderId="34" xfId="1" applyFont="1" applyFill="1" applyBorder="1" applyAlignment="1">
      <alignment horizontal="center" vertical="center" wrapText="1"/>
    </xf>
    <xf numFmtId="0" fontId="13" fillId="7" borderId="75" xfId="1" applyFont="1" applyFill="1" applyBorder="1" applyAlignment="1">
      <alignment horizontal="center" vertical="center" wrapText="1"/>
    </xf>
    <xf numFmtId="0" fontId="7" fillId="3" borderId="76" xfId="1" applyFont="1" applyFill="1" applyBorder="1" applyAlignment="1">
      <alignment vertical="center"/>
    </xf>
    <xf numFmtId="1" fontId="7" fillId="10" borderId="33" xfId="1" applyNumberFormat="1" applyFont="1" applyFill="1" applyBorder="1" applyAlignment="1">
      <alignment horizontal="center"/>
    </xf>
    <xf numFmtId="2" fontId="7" fillId="3" borderId="33" xfId="1" applyNumberFormat="1" applyFont="1" applyFill="1" applyBorder="1" applyAlignment="1">
      <alignment horizontal="center" vertical="center"/>
    </xf>
    <xf numFmtId="22" fontId="7" fillId="3" borderId="33" xfId="1" applyNumberFormat="1" applyFont="1" applyFill="1" applyBorder="1" applyAlignment="1">
      <alignment horizontal="center" vertical="center"/>
    </xf>
    <xf numFmtId="0" fontId="8" fillId="3" borderId="76" xfId="1" applyFill="1" applyBorder="1"/>
    <xf numFmtId="0" fontId="7" fillId="3" borderId="77" xfId="1" applyFont="1" applyFill="1" applyBorder="1" applyAlignment="1">
      <alignment horizontal="center" vertical="center"/>
    </xf>
    <xf numFmtId="0" fontId="23" fillId="3" borderId="22" xfId="0" applyFont="1" applyFill="1" applyBorder="1"/>
    <xf numFmtId="0" fontId="21" fillId="3" borderId="22" xfId="0" applyFont="1" applyFill="1" applyBorder="1"/>
    <xf numFmtId="169" fontId="25" fillId="3" borderId="19" xfId="0" applyNumberFormat="1" applyFont="1" applyFill="1" applyBorder="1" applyAlignment="1">
      <alignment horizontal="center" vertical="center" wrapText="1"/>
    </xf>
    <xf numFmtId="169" fontId="25" fillId="3" borderId="43" xfId="0" applyNumberFormat="1" applyFont="1" applyFill="1" applyBorder="1" applyAlignment="1">
      <alignment horizontal="center" vertical="center" wrapText="1"/>
    </xf>
    <xf numFmtId="2" fontId="8" fillId="0" borderId="0" xfId="1" applyNumberFormat="1"/>
    <xf numFmtId="0" fontId="13" fillId="13" borderId="25" xfId="1" applyFont="1" applyFill="1" applyBorder="1" applyAlignment="1">
      <alignment horizontal="center" vertical="center" wrapText="1"/>
    </xf>
    <xf numFmtId="0" fontId="13" fillId="13" borderId="26" xfId="1" applyFont="1" applyFill="1" applyBorder="1" applyAlignment="1">
      <alignment horizontal="center" vertical="center" wrapText="1"/>
    </xf>
    <xf numFmtId="164" fontId="7" fillId="3" borderId="13" xfId="1" applyNumberFormat="1" applyFont="1" applyFill="1" applyBorder="1" applyAlignment="1">
      <alignment horizontal="center" vertical="center"/>
    </xf>
    <xf numFmtId="2" fontId="7" fillId="0" borderId="13" xfId="1" applyNumberFormat="1" applyFont="1" applyFill="1" applyBorder="1" applyAlignment="1">
      <alignment horizontal="center"/>
    </xf>
    <xf numFmtId="2" fontId="7" fillId="0" borderId="60" xfId="1" applyNumberFormat="1" applyFont="1" applyFill="1" applyBorder="1" applyAlignment="1">
      <alignment horizontal="center"/>
    </xf>
    <xf numFmtId="2" fontId="13" fillId="0" borderId="28" xfId="1" applyNumberFormat="1" applyFont="1" applyFill="1" applyBorder="1" applyAlignment="1">
      <alignment horizontal="center"/>
    </xf>
    <xf numFmtId="0" fontId="7" fillId="6" borderId="66" xfId="1" applyFont="1" applyFill="1" applyBorder="1" applyAlignment="1">
      <alignment vertical="center" wrapText="1"/>
    </xf>
    <xf numFmtId="0" fontId="7" fillId="6" borderId="67" xfId="1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22" fontId="7" fillId="3" borderId="19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5" fillId="3" borderId="13" xfId="0" applyNumberFormat="1" applyFont="1" applyFill="1" applyBorder="1" applyAlignment="1">
      <alignment horizontal="center" vertical="center" wrapText="1"/>
    </xf>
    <xf numFmtId="165" fontId="13" fillId="11" borderId="26" xfId="1" applyNumberFormat="1" applyFont="1" applyFill="1" applyBorder="1" applyAlignment="1">
      <alignment horizontal="center"/>
    </xf>
    <xf numFmtId="165" fontId="13" fillId="11" borderId="28" xfId="1" applyNumberFormat="1" applyFont="1" applyFill="1" applyBorder="1" applyAlignment="1">
      <alignment horizontal="center"/>
    </xf>
    <xf numFmtId="0" fontId="13" fillId="5" borderId="13" xfId="1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left" vertical="center"/>
    </xf>
    <xf numFmtId="0" fontId="30" fillId="10" borderId="1" xfId="1" applyFont="1" applyFill="1" applyBorder="1" applyAlignment="1">
      <alignment vertical="center"/>
    </xf>
    <xf numFmtId="22" fontId="7" fillId="4" borderId="13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2" fontId="10" fillId="0" borderId="0" xfId="1" applyNumberFormat="1" applyFont="1"/>
    <xf numFmtId="165" fontId="39" fillId="0" borderId="0" xfId="1" applyNumberFormat="1" applyFont="1"/>
    <xf numFmtId="0" fontId="23" fillId="0" borderId="0" xfId="0" applyFont="1" applyAlignment="1">
      <alignment vertical="center"/>
    </xf>
    <xf numFmtId="169" fontId="23" fillId="0" borderId="0" xfId="0" applyNumberFormat="1" applyFont="1" applyAlignment="1">
      <alignment vertical="center"/>
    </xf>
    <xf numFmtId="0" fontId="23" fillId="0" borderId="0" xfId="0" applyFont="1" applyFill="1" applyAlignment="1">
      <alignment vertical="center"/>
    </xf>
    <xf numFmtId="171" fontId="23" fillId="0" borderId="0" xfId="3" applyNumberFormat="1" applyFont="1"/>
    <xf numFmtId="0" fontId="21" fillId="0" borderId="0" xfId="0" applyFont="1" applyAlignment="1">
      <alignment vertical="center"/>
    </xf>
    <xf numFmtId="164" fontId="23" fillId="0" borderId="0" xfId="0" applyNumberFormat="1" applyFont="1" applyAlignment="1">
      <alignment vertical="center"/>
    </xf>
    <xf numFmtId="9" fontId="23" fillId="0" borderId="0" xfId="3" applyFont="1" applyAlignment="1">
      <alignment vertical="center"/>
    </xf>
    <xf numFmtId="9" fontId="40" fillId="0" borderId="0" xfId="0" applyNumberFormat="1" applyFont="1"/>
    <xf numFmtId="0" fontId="40" fillId="0" borderId="0" xfId="0" applyFont="1"/>
    <xf numFmtId="0" fontId="40" fillId="0" borderId="0" xfId="0" applyFont="1" applyFill="1"/>
    <xf numFmtId="0" fontId="19" fillId="7" borderId="78" xfId="1" applyFont="1" applyFill="1" applyBorder="1" applyAlignment="1">
      <alignment horizontal="center" vertical="center" wrapText="1"/>
    </xf>
    <xf numFmtId="0" fontId="19" fillId="7" borderId="79" xfId="1" applyFont="1" applyFill="1" applyBorder="1" applyAlignment="1">
      <alignment horizontal="center" vertical="center" wrapText="1"/>
    </xf>
    <xf numFmtId="0" fontId="19" fillId="7" borderId="80" xfId="1" applyFont="1" applyFill="1" applyBorder="1" applyAlignment="1">
      <alignment horizontal="center" vertical="center" wrapText="1"/>
    </xf>
    <xf numFmtId="0" fontId="43" fillId="15" borderId="0" xfId="0" applyFont="1" applyFill="1" applyAlignment="1">
      <alignment horizontal="center" vertical="center" wrapText="1"/>
    </xf>
    <xf numFmtId="165" fontId="45" fillId="15" borderId="0" xfId="0" applyNumberFormat="1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22" fontId="22" fillId="0" borderId="81" xfId="0" applyNumberFormat="1" applyFont="1" applyBorder="1" applyAlignment="1">
      <alignment vertical="center"/>
    </xf>
    <xf numFmtId="22" fontId="22" fillId="0" borderId="82" xfId="0" applyNumberFormat="1" applyFont="1" applyBorder="1" applyAlignment="1">
      <alignment vertical="center"/>
    </xf>
    <xf numFmtId="2" fontId="22" fillId="0" borderId="83" xfId="0" applyNumberFormat="1" applyFont="1" applyBorder="1" applyAlignment="1">
      <alignment vertical="center"/>
    </xf>
    <xf numFmtId="169" fontId="22" fillId="0" borderId="0" xfId="0" applyNumberFormat="1" applyFont="1" applyAlignment="1">
      <alignment vertical="center"/>
    </xf>
    <xf numFmtId="22" fontId="22" fillId="0" borderId="22" xfId="0" applyNumberFormat="1" applyFont="1" applyBorder="1" applyAlignment="1">
      <alignment vertical="center"/>
    </xf>
    <xf numFmtId="22" fontId="22" fillId="0" borderId="0" xfId="0" applyNumberFormat="1" applyFont="1" applyBorder="1" applyAlignment="1">
      <alignment vertical="center"/>
    </xf>
    <xf numFmtId="2" fontId="22" fillId="0" borderId="84" xfId="0" applyNumberFormat="1" applyFont="1" applyBorder="1" applyAlignment="1">
      <alignment vertical="center"/>
    </xf>
    <xf numFmtId="22" fontId="22" fillId="0" borderId="0" xfId="0" applyNumberFormat="1" applyFont="1" applyAlignment="1">
      <alignment vertical="center"/>
    </xf>
    <xf numFmtId="0" fontId="43" fillId="16" borderId="0" xfId="0" applyFont="1" applyFill="1" applyAlignment="1">
      <alignment horizontal="center" vertical="center" wrapText="1"/>
    </xf>
    <xf numFmtId="165" fontId="45" fillId="16" borderId="0" xfId="0" applyNumberFormat="1" applyFont="1" applyFill="1" applyAlignment="1">
      <alignment horizontal="center" vertical="center"/>
    </xf>
    <xf numFmtId="22" fontId="22" fillId="0" borderId="85" xfId="0" applyNumberFormat="1" applyFont="1" applyBorder="1" applyAlignment="1">
      <alignment vertical="center"/>
    </xf>
    <xf numFmtId="22" fontId="22" fillId="0" borderId="86" xfId="0" applyNumberFormat="1" applyFont="1" applyBorder="1" applyAlignment="1">
      <alignment vertical="center"/>
    </xf>
    <xf numFmtId="2" fontId="22" fillId="0" borderId="87" xfId="0" applyNumberFormat="1" applyFont="1" applyBorder="1" applyAlignment="1">
      <alignment vertical="center"/>
    </xf>
    <xf numFmtId="22" fontId="19" fillId="17" borderId="0" xfId="0" applyNumberFormat="1" applyFont="1" applyFill="1" applyAlignment="1">
      <alignment vertical="center"/>
    </xf>
    <xf numFmtId="0" fontId="19" fillId="17" borderId="0" xfId="0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164" fontId="19" fillId="17" borderId="0" xfId="0" applyNumberFormat="1" applyFont="1" applyFill="1" applyAlignment="1">
      <alignment vertical="center"/>
    </xf>
    <xf numFmtId="22" fontId="19" fillId="18" borderId="0" xfId="0" applyNumberFormat="1" applyFont="1" applyFill="1" applyAlignment="1">
      <alignment vertical="center"/>
    </xf>
    <xf numFmtId="0" fontId="19" fillId="18" borderId="0" xfId="0" applyFont="1" applyFill="1" applyAlignment="1">
      <alignment vertical="center"/>
    </xf>
    <xf numFmtId="0" fontId="21" fillId="18" borderId="0" xfId="0" applyFont="1" applyFill="1" applyAlignment="1">
      <alignment horizontal="center" vertical="center"/>
    </xf>
    <xf numFmtId="2" fontId="19" fillId="18" borderId="0" xfId="0" applyNumberFormat="1" applyFont="1" applyFill="1" applyAlignment="1">
      <alignment vertical="center"/>
    </xf>
    <xf numFmtId="164" fontId="19" fillId="18" borderId="0" xfId="0" applyNumberFormat="1" applyFont="1" applyFill="1" applyAlignment="1">
      <alignment vertical="center"/>
    </xf>
    <xf numFmtId="2" fontId="21" fillId="17" borderId="0" xfId="0" applyNumberFormat="1" applyFont="1" applyFill="1" applyAlignment="1">
      <alignment vertical="center"/>
    </xf>
    <xf numFmtId="0" fontId="22" fillId="18" borderId="0" xfId="0" applyFont="1" applyFill="1" applyAlignment="1">
      <alignment vertical="center"/>
    </xf>
    <xf numFmtId="0" fontId="22" fillId="18" borderId="0" xfId="0" quotePrefix="1" applyFont="1" applyFill="1" applyAlignment="1">
      <alignment horizontal="right" vertical="center"/>
    </xf>
    <xf numFmtId="0" fontId="7" fillId="10" borderId="13" xfId="1" applyNumberFormat="1" applyFont="1" applyFill="1" applyBorder="1" applyAlignment="1">
      <alignment horizontal="center"/>
    </xf>
    <xf numFmtId="0" fontId="7" fillId="10" borderId="25" xfId="1" applyNumberFormat="1" applyFont="1" applyFill="1" applyBorder="1" applyAlignment="1">
      <alignment horizontal="center"/>
    </xf>
    <xf numFmtId="0" fontId="7" fillId="10" borderId="60" xfId="1" applyNumberFormat="1" applyFont="1" applyFill="1" applyBorder="1" applyAlignment="1">
      <alignment horizontal="center"/>
    </xf>
    <xf numFmtId="0" fontId="29" fillId="6" borderId="0" xfId="1" applyFont="1" applyFill="1" applyAlignment="1">
      <alignment horizontal="left" vertical="center"/>
    </xf>
    <xf numFmtId="0" fontId="47" fillId="2" borderId="0" xfId="4" applyFont="1" applyFill="1"/>
    <xf numFmtId="0" fontId="47" fillId="2" borderId="0" xfId="4" applyFont="1" applyFill="1" applyAlignment="1">
      <alignment horizontal="center"/>
    </xf>
    <xf numFmtId="0" fontId="48" fillId="2" borderId="0" xfId="4" applyFont="1" applyFill="1" applyAlignment="1">
      <alignment horizontal="center" vertical="center"/>
    </xf>
    <xf numFmtId="0" fontId="21" fillId="6" borderId="0" xfId="1" applyFont="1" applyFill="1" applyAlignment="1">
      <alignment vertical="center"/>
    </xf>
    <xf numFmtId="0" fontId="22" fillId="10" borderId="0" xfId="1" applyFont="1" applyFill="1" applyAlignment="1">
      <alignment vertical="center"/>
    </xf>
    <xf numFmtId="0" fontId="49" fillId="2" borderId="0" xfId="4" applyFont="1" applyFill="1" applyAlignment="1">
      <alignment horizontal="center"/>
    </xf>
    <xf numFmtId="0" fontId="19" fillId="2" borderId="0" xfId="4" applyFont="1" applyFill="1" applyAlignment="1">
      <alignment horizontal="center" vertical="center"/>
    </xf>
    <xf numFmtId="0" fontId="23" fillId="10" borderId="0" xfId="1" applyFont="1" applyFill="1" applyAlignment="1">
      <alignment vertical="center"/>
    </xf>
    <xf numFmtId="49" fontId="22" fillId="10" borderId="0" xfId="1" applyNumberFormat="1" applyFont="1" applyFill="1" applyAlignment="1">
      <alignment vertical="center"/>
    </xf>
    <xf numFmtId="0" fontId="50" fillId="19" borderId="13" xfId="4" applyFont="1" applyFill="1" applyBorder="1" applyAlignment="1">
      <alignment horizontal="center" vertical="center" wrapText="1"/>
    </xf>
    <xf numFmtId="0" fontId="50" fillId="19" borderId="13" xfId="4" applyFont="1" applyFill="1" applyBorder="1" applyAlignment="1">
      <alignment horizontal="center" vertical="center"/>
    </xf>
    <xf numFmtId="20" fontId="50" fillId="19" borderId="13" xfId="4" applyNumberFormat="1" applyFont="1" applyFill="1" applyBorder="1" applyAlignment="1">
      <alignment horizontal="center" vertical="center"/>
    </xf>
    <xf numFmtId="0" fontId="47" fillId="2" borderId="0" xfId="4" applyFont="1" applyFill="1" applyAlignment="1">
      <alignment vertical="center"/>
    </xf>
    <xf numFmtId="165" fontId="47" fillId="2" borderId="0" xfId="4" applyNumberFormat="1" applyFont="1" applyFill="1"/>
    <xf numFmtId="0" fontId="21" fillId="0" borderId="0" xfId="4" applyFont="1" applyAlignment="1">
      <alignment horizontal="center" vertical="center"/>
    </xf>
    <xf numFmtId="172" fontId="23" fillId="0" borderId="0" xfId="4" applyNumberFormat="1" applyFont="1" applyAlignment="1">
      <alignment horizontal="center" vertical="center"/>
    </xf>
    <xf numFmtId="165" fontId="23" fillId="2" borderId="0" xfId="4" applyNumberFormat="1" applyFont="1" applyFill="1" applyAlignment="1">
      <alignment horizontal="center" vertical="center"/>
    </xf>
    <xf numFmtId="165" fontId="23" fillId="0" borderId="0" xfId="4" applyNumberFormat="1" applyFont="1" applyAlignment="1">
      <alignment horizontal="center" vertical="center"/>
    </xf>
    <xf numFmtId="0" fontId="49" fillId="0" borderId="0" xfId="4" applyFont="1" applyAlignment="1">
      <alignment horizontal="center" vertical="center"/>
    </xf>
    <xf numFmtId="0" fontId="6" fillId="3" borderId="0" xfId="4" applyFill="1"/>
    <xf numFmtId="0" fontId="6" fillId="4" borderId="0" xfId="4" applyFill="1"/>
    <xf numFmtId="0" fontId="21" fillId="0" borderId="0" xfId="4" applyFont="1" applyAlignment="1">
      <alignment horizontal="left" vertical="center"/>
    </xf>
    <xf numFmtId="0" fontId="49" fillId="0" borderId="0" xfId="4" applyFont="1" applyAlignment="1">
      <alignment horizontal="left" vertical="center"/>
    </xf>
    <xf numFmtId="0" fontId="30" fillId="10" borderId="0" xfId="1" applyFont="1" applyFill="1" applyAlignment="1">
      <alignment vertical="center"/>
    </xf>
    <xf numFmtId="0" fontId="29" fillId="6" borderId="0" xfId="1" applyFont="1" applyFill="1" applyAlignment="1">
      <alignment horizontal="right" vertical="center"/>
    </xf>
    <xf numFmtId="0" fontId="51" fillId="10" borderId="0" xfId="1" applyFont="1" applyFill="1" applyAlignment="1">
      <alignment vertical="center" wrapText="1"/>
    </xf>
    <xf numFmtId="0" fontId="30" fillId="10" borderId="0" xfId="1" applyFont="1" applyFill="1" applyAlignment="1">
      <alignment horizontal="left" vertical="center"/>
    </xf>
    <xf numFmtId="22" fontId="23" fillId="0" borderId="13" xfId="4" applyNumberFormat="1" applyFont="1" applyBorder="1" applyAlignment="1">
      <alignment horizontal="center" vertical="center"/>
    </xf>
    <xf numFmtId="165" fontId="23" fillId="0" borderId="13" xfId="4" applyNumberFormat="1" applyFont="1" applyBorder="1" applyAlignment="1">
      <alignment horizontal="center" vertical="center"/>
    </xf>
    <xf numFmtId="165" fontId="22" fillId="0" borderId="13" xfId="4" applyNumberFormat="1" applyFont="1" applyBorder="1" applyAlignment="1">
      <alignment horizontal="center" vertical="center"/>
    </xf>
    <xf numFmtId="49" fontId="30" fillId="10" borderId="0" xfId="1" applyNumberFormat="1" applyFont="1" applyFill="1" applyAlignment="1">
      <alignment vertical="center"/>
    </xf>
    <xf numFmtId="165" fontId="23" fillId="2" borderId="13" xfId="4" applyNumberFormat="1" applyFont="1" applyFill="1" applyBorder="1" applyAlignment="1">
      <alignment horizontal="center" vertical="center"/>
    </xf>
    <xf numFmtId="0" fontId="5" fillId="0" borderId="0" xfId="6"/>
    <xf numFmtId="0" fontId="5" fillId="0" borderId="0" xfId="6" applyAlignment="1">
      <alignment horizontal="center"/>
    </xf>
    <xf numFmtId="164" fontId="5" fillId="0" borderId="0" xfId="6" applyNumberFormat="1"/>
    <xf numFmtId="164" fontId="5" fillId="0" borderId="0" xfId="6" applyNumberFormat="1" applyAlignment="1">
      <alignment horizontal="center"/>
    </xf>
    <xf numFmtId="0" fontId="5" fillId="20" borderId="0" xfId="6" applyFill="1"/>
    <xf numFmtId="164" fontId="5" fillId="20" borderId="0" xfId="6" applyNumberFormat="1" applyFill="1" applyAlignment="1">
      <alignment horizontal="center"/>
    </xf>
    <xf numFmtId="0" fontId="5" fillId="20" borderId="0" xfId="6" applyFill="1" applyAlignment="1">
      <alignment horizontal="center"/>
    </xf>
    <xf numFmtId="1" fontId="5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quotePrefix="1" applyNumberFormat="1" applyAlignment="1">
      <alignment horizontal="center" vertical="center"/>
    </xf>
    <xf numFmtId="172" fontId="30" fillId="0" borderId="0" xfId="4" applyNumberFormat="1" applyFont="1" applyAlignment="1">
      <alignment horizontal="left" vertical="center"/>
    </xf>
    <xf numFmtId="0" fontId="53" fillId="10" borderId="0" xfId="1" applyFont="1" applyFill="1" applyAlignment="1">
      <alignment vertical="center"/>
    </xf>
    <xf numFmtId="172" fontId="23" fillId="0" borderId="13" xfId="4" applyNumberFormat="1" applyFont="1" applyBorder="1" applyAlignment="1">
      <alignment horizontal="center" vertical="center"/>
    </xf>
    <xf numFmtId="0" fontId="29" fillId="6" borderId="0" xfId="1" applyFont="1" applyFill="1" applyAlignment="1">
      <alignment horizontal="left" vertical="center"/>
    </xf>
    <xf numFmtId="0" fontId="22" fillId="10" borderId="0" xfId="1" applyFont="1" applyFill="1" applyAlignment="1">
      <alignment vertical="center" wrapText="1"/>
    </xf>
    <xf numFmtId="0" fontId="54" fillId="10" borderId="0" xfId="1" applyFont="1" applyFill="1" applyAlignment="1">
      <alignment vertical="center"/>
    </xf>
    <xf numFmtId="0" fontId="21" fillId="0" borderId="0" xfId="4" applyFont="1" applyAlignment="1">
      <alignment horizontal="center" vertical="center"/>
    </xf>
    <xf numFmtId="0" fontId="29" fillId="6" borderId="0" xfId="1" applyFont="1" applyFill="1" applyAlignment="1">
      <alignment horizontal="left" vertical="center"/>
    </xf>
    <xf numFmtId="0" fontId="22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5" fontId="22" fillId="0" borderId="13" xfId="0" applyNumberFormat="1" applyFont="1" applyBorder="1" applyAlignment="1">
      <alignment horizontal="center" vertical="center"/>
    </xf>
    <xf numFmtId="0" fontId="2" fillId="3" borderId="0" xfId="4" applyFont="1" applyFill="1"/>
    <xf numFmtId="0" fontId="13" fillId="5" borderId="13" xfId="1" applyFont="1" applyFill="1" applyBorder="1" applyAlignment="1">
      <alignment horizontal="center" vertical="center" wrapText="1"/>
    </xf>
    <xf numFmtId="0" fontId="21" fillId="0" borderId="0" xfId="4" applyFont="1" applyAlignment="1">
      <alignment horizontal="center" vertical="center"/>
    </xf>
    <xf numFmtId="0" fontId="29" fillId="6" borderId="0" xfId="1" applyFont="1" applyFill="1" applyAlignment="1">
      <alignment horizontal="left" vertical="center"/>
    </xf>
    <xf numFmtId="0" fontId="23" fillId="3" borderId="13" xfId="4" applyFont="1" applyFill="1" applyBorder="1" applyAlignment="1">
      <alignment horizontal="center"/>
    </xf>
    <xf numFmtId="0" fontId="1" fillId="3" borderId="0" xfId="4" applyFont="1" applyFill="1"/>
    <xf numFmtId="165" fontId="23" fillId="0" borderId="17" xfId="4" applyNumberFormat="1" applyFont="1" applyBorder="1" applyAlignment="1">
      <alignment horizontal="center" vertical="center"/>
    </xf>
    <xf numFmtId="0" fontId="23" fillId="3" borderId="17" xfId="4" applyFont="1" applyFill="1" applyBorder="1" applyAlignment="1">
      <alignment horizontal="center"/>
    </xf>
    <xf numFmtId="165" fontId="23" fillId="2" borderId="17" xfId="4" applyNumberFormat="1" applyFont="1" applyFill="1" applyBorder="1" applyAlignment="1">
      <alignment horizontal="center" vertical="center"/>
    </xf>
    <xf numFmtId="165" fontId="23" fillId="0" borderId="19" xfId="4" applyNumberFormat="1" applyFont="1" applyBorder="1" applyAlignment="1">
      <alignment horizontal="center" vertical="center"/>
    </xf>
    <xf numFmtId="165" fontId="23" fillId="0" borderId="21" xfId="4" applyNumberFormat="1" applyFont="1" applyBorder="1" applyAlignment="1">
      <alignment horizontal="center" vertical="center"/>
    </xf>
    <xf numFmtId="165" fontId="23" fillId="0" borderId="68" xfId="4" applyNumberFormat="1" applyFont="1" applyBorder="1" applyAlignment="1">
      <alignment horizontal="center" vertical="center"/>
    </xf>
    <xf numFmtId="0" fontId="23" fillId="3" borderId="21" xfId="4" applyFont="1" applyFill="1" applyBorder="1" applyAlignment="1">
      <alignment horizontal="center"/>
    </xf>
    <xf numFmtId="165" fontId="23" fillId="0" borderId="33" xfId="4" applyNumberFormat="1" applyFont="1" applyBorder="1" applyAlignment="1">
      <alignment horizontal="center" vertical="center"/>
    </xf>
    <xf numFmtId="0" fontId="23" fillId="3" borderId="33" xfId="4" applyFont="1" applyFill="1" applyBorder="1" applyAlignment="1">
      <alignment horizontal="center"/>
    </xf>
    <xf numFmtId="165" fontId="23" fillId="0" borderId="70" xfId="4" applyNumberFormat="1" applyFont="1" applyBorder="1" applyAlignment="1">
      <alignment horizontal="center" vertical="center"/>
    </xf>
    <xf numFmtId="172" fontId="23" fillId="0" borderId="0" xfId="4" applyNumberFormat="1" applyFont="1" applyAlignment="1">
      <alignment horizontal="left" vertical="center"/>
    </xf>
    <xf numFmtId="0" fontId="47" fillId="2" borderId="13" xfId="4" applyFont="1" applyFill="1" applyBorder="1" applyAlignment="1">
      <alignment horizontal="center"/>
    </xf>
    <xf numFmtId="165" fontId="23" fillId="2" borderId="19" xfId="4" applyNumberFormat="1" applyFont="1" applyFill="1" applyBorder="1" applyAlignment="1">
      <alignment horizontal="center" vertical="center"/>
    </xf>
    <xf numFmtId="0" fontId="47" fillId="2" borderId="13" xfId="4" applyFont="1" applyFill="1" applyBorder="1" applyAlignment="1">
      <alignment horizontal="center"/>
    </xf>
    <xf numFmtId="0" fontId="23" fillId="3" borderId="0" xfId="4" applyFont="1" applyFill="1" applyAlignment="1">
      <alignment horizontal="center"/>
    </xf>
    <xf numFmtId="0" fontId="23" fillId="3" borderId="23" xfId="4" applyFont="1" applyFill="1" applyBorder="1" applyAlignment="1">
      <alignment horizontal="center"/>
    </xf>
    <xf numFmtId="0" fontId="23" fillId="3" borderId="70" xfId="4" applyFont="1" applyFill="1" applyBorder="1" applyAlignment="1">
      <alignment horizontal="center"/>
    </xf>
    <xf numFmtId="165" fontId="23" fillId="0" borderId="89" xfId="4" applyNumberFormat="1" applyFont="1" applyBorder="1" applyAlignment="1">
      <alignment horizontal="center" vertical="center"/>
    </xf>
    <xf numFmtId="165" fontId="23" fillId="0" borderId="23" xfId="4" applyNumberFormat="1" applyFont="1" applyBorder="1" applyAlignment="1">
      <alignment horizontal="center" vertical="center"/>
    </xf>
    <xf numFmtId="165" fontId="21" fillId="19" borderId="13" xfId="4" applyNumberFormat="1" applyFont="1" applyFill="1" applyBorder="1" applyAlignment="1">
      <alignment horizontal="center" vertical="center"/>
    </xf>
    <xf numFmtId="0" fontId="47" fillId="2" borderId="13" xfId="4" applyFont="1" applyFill="1" applyBorder="1" applyAlignment="1">
      <alignment horizontal="center"/>
    </xf>
    <xf numFmtId="0" fontId="15" fillId="19" borderId="13" xfId="4" applyFont="1" applyFill="1" applyBorder="1" applyAlignment="1">
      <alignment horizontal="center" vertical="center"/>
    </xf>
    <xf numFmtId="0" fontId="21" fillId="6" borderId="0" xfId="1" applyFont="1" applyFill="1" applyAlignment="1">
      <alignment horizontal="left" vertical="center"/>
    </xf>
    <xf numFmtId="0" fontId="24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0" fontId="23" fillId="10" borderId="0" xfId="1" applyFont="1" applyFill="1" applyAlignment="1">
      <alignment horizontal="left" vertical="center"/>
    </xf>
    <xf numFmtId="0" fontId="15" fillId="19" borderId="68" xfId="4" applyFont="1" applyFill="1" applyBorder="1" applyAlignment="1">
      <alignment horizontal="center" vertical="center"/>
    </xf>
    <xf numFmtId="0" fontId="15" fillId="19" borderId="88" xfId="4" applyFont="1" applyFill="1" applyBorder="1" applyAlignment="1">
      <alignment horizontal="center" vertical="center"/>
    </xf>
    <xf numFmtId="0" fontId="15" fillId="19" borderId="69" xfId="4" applyFont="1" applyFill="1" applyBorder="1" applyAlignment="1">
      <alignment horizontal="center" vertical="center"/>
    </xf>
    <xf numFmtId="0" fontId="15" fillId="19" borderId="89" xfId="4" applyFont="1" applyFill="1" applyBorder="1" applyAlignment="1">
      <alignment horizontal="center" vertical="center"/>
    </xf>
    <xf numFmtId="0" fontId="15" fillId="19" borderId="0" xfId="4" applyFont="1" applyFill="1" applyBorder="1" applyAlignment="1">
      <alignment horizontal="center" vertical="center"/>
    </xf>
    <xf numFmtId="0" fontId="15" fillId="19" borderId="39" xfId="4" applyFont="1" applyFill="1" applyBorder="1" applyAlignment="1">
      <alignment horizontal="center" vertical="center"/>
    </xf>
    <xf numFmtId="0" fontId="15" fillId="19" borderId="70" xfId="4" applyFont="1" applyFill="1" applyBorder="1" applyAlignment="1">
      <alignment horizontal="center" vertical="center"/>
    </xf>
    <xf numFmtId="0" fontId="15" fillId="19" borderId="1" xfId="4" applyFont="1" applyFill="1" applyBorder="1" applyAlignment="1">
      <alignment horizontal="center" vertical="center"/>
    </xf>
    <xf numFmtId="0" fontId="15" fillId="19" borderId="71" xfId="4" applyFont="1" applyFill="1" applyBorder="1" applyAlignment="1">
      <alignment horizontal="center" vertical="center"/>
    </xf>
    <xf numFmtId="165" fontId="21" fillId="19" borderId="68" xfId="4" applyNumberFormat="1" applyFont="1" applyFill="1" applyBorder="1" applyAlignment="1">
      <alignment horizontal="center" vertical="center"/>
    </xf>
    <xf numFmtId="165" fontId="21" fillId="19" borderId="88" xfId="4" applyNumberFormat="1" applyFont="1" applyFill="1" applyBorder="1" applyAlignment="1">
      <alignment horizontal="center" vertical="center"/>
    </xf>
    <xf numFmtId="165" fontId="21" fillId="19" borderId="13" xfId="8" applyNumberFormat="1" applyFont="1" applyFill="1" applyBorder="1" applyAlignment="1">
      <alignment horizontal="center" vertical="center"/>
    </xf>
    <xf numFmtId="172" fontId="23" fillId="0" borderId="21" xfId="4" applyNumberFormat="1" applyFont="1" applyBorder="1" applyAlignment="1">
      <alignment horizontal="center" vertical="center"/>
    </xf>
    <xf numFmtId="172" fontId="23" fillId="0" borderId="23" xfId="4" applyNumberFormat="1" applyFont="1" applyBorder="1" applyAlignment="1">
      <alignment horizontal="center" vertical="center"/>
    </xf>
    <xf numFmtId="172" fontId="23" fillId="0" borderId="33" xfId="4" applyNumberFormat="1" applyFont="1" applyBorder="1" applyAlignment="1">
      <alignment horizontal="center" vertical="center"/>
    </xf>
    <xf numFmtId="0" fontId="14" fillId="14" borderId="0" xfId="1" applyFont="1" applyFill="1" applyAlignment="1">
      <alignment horizontal="center" vertical="center"/>
    </xf>
    <xf numFmtId="0" fontId="7" fillId="10" borderId="0" xfId="1" applyFont="1" applyFill="1" applyAlignment="1">
      <alignment horizontal="left" vertical="center" wrapText="1"/>
    </xf>
    <xf numFmtId="172" fontId="15" fillId="19" borderId="89" xfId="4" applyNumberFormat="1" applyFont="1" applyFill="1" applyBorder="1" applyAlignment="1">
      <alignment horizontal="center" vertical="center"/>
    </xf>
    <xf numFmtId="172" fontId="15" fillId="19" borderId="0" xfId="4" applyNumberFormat="1" applyFont="1" applyFill="1" applyBorder="1" applyAlignment="1">
      <alignment horizontal="center" vertical="center"/>
    </xf>
    <xf numFmtId="0" fontId="21" fillId="0" borderId="0" xfId="4" applyFont="1" applyAlignment="1">
      <alignment horizontal="center" vertical="center"/>
    </xf>
    <xf numFmtId="0" fontId="13" fillId="5" borderId="13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5" fillId="5" borderId="36" xfId="1" applyFont="1" applyFill="1" applyBorder="1" applyAlignment="1">
      <alignment horizontal="center" vertical="center" wrapText="1"/>
    </xf>
    <xf numFmtId="0" fontId="15" fillId="5" borderId="0" xfId="1" applyFont="1" applyFill="1" applyBorder="1" applyAlignment="1">
      <alignment horizontal="center" vertical="center" wrapText="1"/>
    </xf>
    <xf numFmtId="0" fontId="15" fillId="5" borderId="37" xfId="1" applyFont="1" applyFill="1" applyBorder="1" applyAlignment="1">
      <alignment horizontal="center" vertical="center" wrapText="1"/>
    </xf>
    <xf numFmtId="0" fontId="15" fillId="5" borderId="6" xfId="1" applyFont="1" applyFill="1" applyBorder="1" applyAlignment="1">
      <alignment horizontal="center" vertical="center" wrapText="1"/>
    </xf>
    <xf numFmtId="0" fontId="15" fillId="5" borderId="38" xfId="1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left" vertical="center"/>
    </xf>
    <xf numFmtId="0" fontId="30" fillId="10" borderId="1" xfId="1" applyFont="1" applyFill="1" applyBorder="1" applyAlignment="1">
      <alignment horizontal="center" vertical="center" wrapText="1"/>
    </xf>
    <xf numFmtId="0" fontId="19" fillId="7" borderId="13" xfId="1" applyFont="1" applyFill="1" applyBorder="1" applyAlignment="1">
      <alignment horizontal="center" vertical="center"/>
    </xf>
    <xf numFmtId="0" fontId="7" fillId="6" borderId="13" xfId="1" applyFont="1" applyFill="1" applyBorder="1" applyAlignment="1">
      <alignment horizontal="justify" vertical="center" wrapText="1"/>
    </xf>
    <xf numFmtId="0" fontId="13" fillId="3" borderId="0" xfId="1" applyFont="1" applyFill="1" applyBorder="1" applyAlignment="1">
      <alignment horizontal="center"/>
    </xf>
    <xf numFmtId="167" fontId="7" fillId="3" borderId="1" xfId="1" applyNumberFormat="1" applyFont="1" applyFill="1" applyBorder="1" applyAlignment="1">
      <alignment horizontal="center" vertical="center"/>
    </xf>
    <xf numFmtId="0" fontId="13" fillId="7" borderId="0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/>
    </xf>
    <xf numFmtId="0" fontId="8" fillId="4" borderId="9" xfId="1" applyFont="1" applyFill="1" applyBorder="1" applyAlignment="1">
      <alignment horizontal="center"/>
    </xf>
    <xf numFmtId="0" fontId="24" fillId="9" borderId="0" xfId="1" applyFont="1" applyFill="1" applyAlignment="1">
      <alignment horizontal="center" vertical="center"/>
    </xf>
    <xf numFmtId="0" fontId="29" fillId="6" borderId="0" xfId="1" applyFont="1" applyFill="1" applyAlignment="1">
      <alignment horizontal="left" vertical="center"/>
    </xf>
    <xf numFmtId="0" fontId="30" fillId="10" borderId="1" xfId="1" applyNumberFormat="1" applyFont="1" applyFill="1" applyBorder="1" applyAlignment="1">
      <alignment horizontal="center" vertical="center"/>
    </xf>
    <xf numFmtId="0" fontId="30" fillId="10" borderId="0" xfId="1" applyFont="1" applyFill="1" applyBorder="1" applyAlignment="1">
      <alignment horizontal="center" vertical="center"/>
    </xf>
    <xf numFmtId="0" fontId="29" fillId="6" borderId="0" xfId="1" applyFont="1" applyFill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0" fontId="8" fillId="4" borderId="11" xfId="1" applyFont="1" applyFill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6" xfId="1" applyFont="1" applyFill="1" applyBorder="1" applyAlignment="1">
      <alignment horizontal="center"/>
    </xf>
    <xf numFmtId="0" fontId="13" fillId="7" borderId="68" xfId="1" applyFont="1" applyFill="1" applyBorder="1" applyAlignment="1">
      <alignment horizontal="center" vertical="center" wrapText="1"/>
    </xf>
    <xf numFmtId="0" fontId="13" fillId="7" borderId="69" xfId="1" applyFont="1" applyFill="1" applyBorder="1" applyAlignment="1">
      <alignment horizontal="center" vertical="center" wrapText="1"/>
    </xf>
    <xf numFmtId="0" fontId="13" fillId="7" borderId="70" xfId="1" applyFont="1" applyFill="1" applyBorder="1" applyAlignment="1">
      <alignment horizontal="center" vertical="center" wrapText="1"/>
    </xf>
    <xf numFmtId="0" fontId="13" fillId="7" borderId="71" xfId="1" applyFont="1" applyFill="1" applyBorder="1" applyAlignment="1">
      <alignment horizontal="center" vertical="center" wrapText="1"/>
    </xf>
    <xf numFmtId="164" fontId="7" fillId="6" borderId="17" xfId="1" applyNumberFormat="1" applyFont="1" applyFill="1" applyBorder="1" applyAlignment="1">
      <alignment horizontal="center" vertical="center"/>
    </xf>
    <xf numFmtId="164" fontId="7" fillId="6" borderId="19" xfId="1" applyNumberFormat="1" applyFont="1" applyFill="1" applyBorder="1" applyAlignment="1">
      <alignment horizontal="center" vertical="center"/>
    </xf>
    <xf numFmtId="0" fontId="13" fillId="7" borderId="13" xfId="1" applyFont="1" applyFill="1" applyBorder="1" applyAlignment="1">
      <alignment horizontal="center" vertical="center" wrapText="1"/>
    </xf>
    <xf numFmtId="164" fontId="7" fillId="6" borderId="13" xfId="1" applyNumberFormat="1" applyFont="1" applyFill="1" applyBorder="1" applyAlignment="1">
      <alignment horizontal="center" vertical="center"/>
    </xf>
    <xf numFmtId="22" fontId="13" fillId="6" borderId="18" xfId="1" applyNumberFormat="1" applyFont="1" applyFill="1" applyBorder="1" applyAlignment="1">
      <alignment horizontal="left" vertical="center"/>
    </xf>
    <xf numFmtId="22" fontId="13" fillId="6" borderId="19" xfId="1" applyNumberFormat="1" applyFont="1" applyFill="1" applyBorder="1" applyAlignment="1">
      <alignment horizontal="left" vertical="center"/>
    </xf>
    <xf numFmtId="0" fontId="13" fillId="6" borderId="18" xfId="1" applyFont="1" applyFill="1" applyBorder="1" applyAlignment="1">
      <alignment horizontal="right" vertical="center"/>
    </xf>
    <xf numFmtId="0" fontId="13" fillId="6" borderId="17" xfId="1" applyFont="1" applyFill="1" applyBorder="1" applyAlignment="1">
      <alignment horizontal="center"/>
    </xf>
    <xf numFmtId="0" fontId="13" fillId="6" borderId="18" xfId="1" applyFont="1" applyFill="1" applyBorder="1" applyAlignment="1">
      <alignment horizontal="center"/>
    </xf>
    <xf numFmtId="0" fontId="13" fillId="7" borderId="17" xfId="1" applyFont="1" applyFill="1" applyBorder="1" applyAlignment="1">
      <alignment horizontal="center" vertical="center" wrapText="1"/>
    </xf>
    <xf numFmtId="0" fontId="13" fillId="7" borderId="18" xfId="1" applyFont="1" applyFill="1" applyBorder="1" applyAlignment="1">
      <alignment horizontal="center" vertical="center" wrapText="1"/>
    </xf>
    <xf numFmtId="0" fontId="13" fillId="7" borderId="19" xfId="1" applyFont="1" applyFill="1" applyBorder="1" applyAlignment="1">
      <alignment horizontal="center" vertical="center" wrapText="1"/>
    </xf>
    <xf numFmtId="0" fontId="13" fillId="7" borderId="21" xfId="1" applyFont="1" applyFill="1" applyBorder="1" applyAlignment="1">
      <alignment horizontal="center" vertical="center" wrapText="1"/>
    </xf>
    <xf numFmtId="0" fontId="13" fillId="7" borderId="33" xfId="1" applyFont="1" applyFill="1" applyBorder="1" applyAlignment="1">
      <alignment horizontal="center" vertical="center" wrapText="1"/>
    </xf>
    <xf numFmtId="0" fontId="13" fillId="6" borderId="19" xfId="1" applyFont="1" applyFill="1" applyBorder="1" applyAlignment="1">
      <alignment horizontal="left" vertical="center"/>
    </xf>
    <xf numFmtId="164" fontId="7" fillId="6" borderId="22" xfId="1" applyNumberFormat="1" applyFont="1" applyFill="1" applyBorder="1" applyAlignment="1">
      <alignment horizontal="center" vertical="center"/>
    </xf>
    <xf numFmtId="164" fontId="7" fillId="6" borderId="39" xfId="1" applyNumberFormat="1" applyFont="1" applyFill="1" applyBorder="1" applyAlignment="1">
      <alignment horizontal="center" vertical="center"/>
    </xf>
    <xf numFmtId="0" fontId="14" fillId="9" borderId="0" xfId="1" applyFont="1" applyFill="1" applyAlignment="1">
      <alignment horizontal="center" vertical="center"/>
    </xf>
    <xf numFmtId="0" fontId="30" fillId="12" borderId="0" xfId="1" applyFont="1" applyFill="1" applyBorder="1" applyAlignment="1">
      <alignment horizontal="left" vertical="center" wrapText="1"/>
    </xf>
    <xf numFmtId="0" fontId="10" fillId="6" borderId="29" xfId="1" applyFont="1" applyFill="1" applyBorder="1" applyAlignment="1">
      <alignment horizontal="center" vertical="center"/>
    </xf>
    <xf numFmtId="0" fontId="8" fillId="10" borderId="30" xfId="1" applyFont="1" applyFill="1" applyBorder="1" applyAlignment="1">
      <alignment horizontal="center" vertical="center"/>
    </xf>
    <xf numFmtId="0" fontId="8" fillId="10" borderId="31" xfId="1" applyFont="1" applyFill="1" applyBorder="1" applyAlignment="1">
      <alignment horizontal="center" vertical="center"/>
    </xf>
    <xf numFmtId="0" fontId="8" fillId="10" borderId="32" xfId="1" applyFont="1" applyFill="1" applyBorder="1" applyAlignment="1">
      <alignment horizontal="center" vertical="center"/>
    </xf>
    <xf numFmtId="0" fontId="12" fillId="11" borderId="17" xfId="1" applyFont="1" applyFill="1" applyBorder="1" applyAlignment="1">
      <alignment horizontal="center" vertical="center"/>
    </xf>
    <xf numFmtId="0" fontId="12" fillId="11" borderId="18" xfId="1" applyFont="1" applyFill="1" applyBorder="1" applyAlignment="1">
      <alignment horizontal="center" vertical="center"/>
    </xf>
    <xf numFmtId="0" fontId="12" fillId="11" borderId="19" xfId="1" applyFont="1" applyFill="1" applyBorder="1" applyAlignment="1">
      <alignment horizontal="center" vertical="center"/>
    </xf>
    <xf numFmtId="0" fontId="11" fillId="7" borderId="29" xfId="1" applyFont="1" applyFill="1" applyBorder="1" applyAlignment="1">
      <alignment horizontal="center" vertical="center" wrapText="1"/>
    </xf>
    <xf numFmtId="0" fontId="9" fillId="10" borderId="17" xfId="1" applyNumberFormat="1" applyFont="1" applyFill="1" applyBorder="1" applyAlignment="1">
      <alignment horizontal="center" vertical="center"/>
    </xf>
    <xf numFmtId="0" fontId="9" fillId="10" borderId="19" xfId="1" applyNumberFormat="1" applyFont="1" applyFill="1" applyBorder="1" applyAlignment="1">
      <alignment horizontal="center" vertical="center"/>
    </xf>
    <xf numFmtId="0" fontId="10" fillId="6" borderId="17" xfId="1" applyFont="1" applyFill="1" applyBorder="1" applyAlignment="1">
      <alignment horizontal="left" vertical="center"/>
    </xf>
    <xf numFmtId="0" fontId="10" fillId="6" borderId="19" xfId="1" applyFont="1" applyFill="1" applyBorder="1" applyAlignment="1">
      <alignment horizontal="left" vertical="center"/>
    </xf>
    <xf numFmtId="49" fontId="7" fillId="3" borderId="17" xfId="1" applyNumberFormat="1" applyFont="1" applyFill="1" applyBorder="1" applyAlignment="1">
      <alignment horizontal="center" vertical="center"/>
    </xf>
    <xf numFmtId="49" fontId="7" fillId="3" borderId="19" xfId="1" applyNumberFormat="1" applyFont="1" applyFill="1" applyBorder="1" applyAlignment="1">
      <alignment horizontal="center" vertical="center"/>
    </xf>
    <xf numFmtId="0" fontId="7" fillId="3" borderId="17" xfId="1" applyNumberFormat="1" applyFont="1" applyFill="1" applyBorder="1" applyAlignment="1">
      <alignment horizontal="center" vertical="center"/>
    </xf>
    <xf numFmtId="0" fontId="7" fillId="3" borderId="19" xfId="1" applyNumberFormat="1" applyFont="1" applyFill="1" applyBorder="1" applyAlignment="1">
      <alignment horizontal="center" vertical="center"/>
    </xf>
    <xf numFmtId="0" fontId="7" fillId="3" borderId="70" xfId="1" applyNumberFormat="1" applyFont="1" applyFill="1" applyBorder="1" applyAlignment="1">
      <alignment horizontal="center" vertical="center"/>
    </xf>
    <xf numFmtId="0" fontId="7" fillId="3" borderId="71" xfId="1" applyNumberFormat="1" applyFont="1" applyFill="1" applyBorder="1" applyAlignment="1">
      <alignment horizontal="center" vertical="center"/>
    </xf>
    <xf numFmtId="164" fontId="7" fillId="3" borderId="17" xfId="1" applyNumberFormat="1" applyFont="1" applyFill="1" applyBorder="1" applyAlignment="1">
      <alignment horizontal="center" vertical="center"/>
    </xf>
    <xf numFmtId="164" fontId="7" fillId="3" borderId="19" xfId="1" applyNumberFormat="1" applyFont="1" applyFill="1" applyBorder="1" applyAlignment="1">
      <alignment horizontal="center" vertical="center"/>
    </xf>
    <xf numFmtId="164" fontId="7" fillId="3" borderId="42" xfId="1" applyNumberFormat="1" applyFont="1" applyFill="1" applyBorder="1" applyAlignment="1">
      <alignment horizontal="center" vertical="center"/>
    </xf>
    <xf numFmtId="164" fontId="7" fillId="3" borderId="43" xfId="1" applyNumberFormat="1" applyFont="1" applyFill="1" applyBorder="1" applyAlignment="1">
      <alignment horizontal="center" vertical="center"/>
    </xf>
    <xf numFmtId="164" fontId="7" fillId="3" borderId="40" xfId="1" applyNumberFormat="1" applyFont="1" applyFill="1" applyBorder="1" applyAlignment="1">
      <alignment horizontal="center" vertical="center"/>
    </xf>
    <xf numFmtId="164" fontId="7" fillId="3" borderId="41" xfId="1" applyNumberFormat="1" applyFont="1" applyFill="1" applyBorder="1" applyAlignment="1">
      <alignment horizontal="center" vertical="center"/>
    </xf>
    <xf numFmtId="0" fontId="7" fillId="6" borderId="65" xfId="1" applyFont="1" applyFill="1" applyBorder="1" applyAlignment="1">
      <alignment horizontal="left" vertical="center" wrapText="1"/>
    </xf>
    <xf numFmtId="0" fontId="13" fillId="6" borderId="66" xfId="1" applyFont="1" applyFill="1" applyBorder="1" applyAlignment="1">
      <alignment horizontal="left" vertical="center" wrapText="1"/>
    </xf>
    <xf numFmtId="0" fontId="13" fillId="6" borderId="67" xfId="1" applyFont="1" applyFill="1" applyBorder="1" applyAlignment="1">
      <alignment horizontal="left" vertical="center" wrapText="1"/>
    </xf>
    <xf numFmtId="0" fontId="8" fillId="4" borderId="46" xfId="0" applyFont="1" applyFill="1" applyBorder="1" applyAlignment="1">
      <alignment horizontal="center"/>
    </xf>
    <xf numFmtId="0" fontId="8" fillId="4" borderId="47" xfId="0" applyFont="1" applyFill="1" applyBorder="1" applyAlignment="1">
      <alignment horizontal="center"/>
    </xf>
    <xf numFmtId="0" fontId="8" fillId="4" borderId="57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8" fillId="4" borderId="48" xfId="0" applyFont="1" applyFill="1" applyBorder="1" applyAlignment="1">
      <alignment horizontal="center"/>
    </xf>
    <xf numFmtId="0" fontId="8" fillId="4" borderId="44" xfId="0" applyFont="1" applyFill="1" applyBorder="1" applyAlignment="1">
      <alignment horizontal="center"/>
    </xf>
    <xf numFmtId="0" fontId="8" fillId="4" borderId="58" xfId="0" applyFont="1" applyFill="1" applyBorder="1" applyAlignment="1">
      <alignment horizontal="center"/>
    </xf>
    <xf numFmtId="0" fontId="15" fillId="5" borderId="46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15" fillId="5" borderId="57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44" xfId="0" applyFont="1" applyFill="1" applyBorder="1" applyAlignment="1">
      <alignment horizontal="center" vertical="center" wrapText="1"/>
    </xf>
    <xf numFmtId="0" fontId="15" fillId="5" borderId="58" xfId="0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vertical="center"/>
    </xf>
    <xf numFmtId="0" fontId="7" fillId="3" borderId="34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7" fillId="3" borderId="35" xfId="1" applyFont="1" applyFill="1" applyBorder="1" applyAlignment="1">
      <alignment horizontal="center" vertical="center" wrapText="1"/>
    </xf>
    <xf numFmtId="0" fontId="13" fillId="7" borderId="73" xfId="1" applyFont="1" applyFill="1" applyBorder="1" applyAlignment="1">
      <alignment horizontal="center" vertical="center" wrapText="1"/>
    </xf>
    <xf numFmtId="0" fontId="13" fillId="7" borderId="74" xfId="1" applyFont="1" applyFill="1" applyBorder="1" applyAlignment="1">
      <alignment horizontal="center" vertical="center" wrapText="1"/>
    </xf>
    <xf numFmtId="0" fontId="7" fillId="3" borderId="40" xfId="1" applyNumberFormat="1" applyFont="1" applyFill="1" applyBorder="1" applyAlignment="1">
      <alignment horizontal="center" vertical="center"/>
    </xf>
    <xf numFmtId="0" fontId="7" fillId="3" borderId="41" xfId="1" applyNumberFormat="1" applyFont="1" applyFill="1" applyBorder="1" applyAlignment="1">
      <alignment horizontal="center" vertical="center"/>
    </xf>
    <xf numFmtId="0" fontId="7" fillId="3" borderId="42" xfId="1" applyNumberFormat="1" applyFont="1" applyFill="1" applyBorder="1" applyAlignment="1">
      <alignment horizontal="center" vertical="center"/>
    </xf>
    <xf numFmtId="0" fontId="7" fillId="3" borderId="43" xfId="1" applyNumberFormat="1" applyFont="1" applyFill="1" applyBorder="1" applyAlignment="1">
      <alignment horizontal="center" vertical="center"/>
    </xf>
    <xf numFmtId="49" fontId="7" fillId="3" borderId="42" xfId="1" applyNumberFormat="1" applyFont="1" applyFill="1" applyBorder="1" applyAlignment="1">
      <alignment horizontal="center" vertical="center"/>
    </xf>
    <xf numFmtId="49" fontId="7" fillId="3" borderId="43" xfId="1" applyNumberFormat="1" applyFont="1" applyFill="1" applyBorder="1" applyAlignment="1">
      <alignment horizontal="center" vertical="center"/>
    </xf>
    <xf numFmtId="2" fontId="7" fillId="3" borderId="17" xfId="1" applyNumberFormat="1" applyFont="1" applyFill="1" applyBorder="1" applyAlignment="1">
      <alignment horizontal="center" vertical="center"/>
    </xf>
    <xf numFmtId="2" fontId="7" fillId="3" borderId="19" xfId="1" applyNumberFormat="1" applyFont="1" applyFill="1" applyBorder="1" applyAlignment="1">
      <alignment horizontal="center" vertical="center"/>
    </xf>
    <xf numFmtId="0" fontId="30" fillId="10" borderId="0" xfId="1" applyFont="1" applyFill="1" applyBorder="1" applyAlignment="1">
      <alignment horizontal="center" vertical="center" wrapText="1"/>
    </xf>
    <xf numFmtId="0" fontId="13" fillId="7" borderId="40" xfId="1" applyFont="1" applyFill="1" applyBorder="1" applyAlignment="1">
      <alignment horizontal="center" vertical="center" wrapText="1"/>
    </xf>
    <xf numFmtId="0" fontId="13" fillId="7" borderId="41" xfId="1" applyFont="1" applyFill="1" applyBorder="1" applyAlignment="1">
      <alignment horizontal="center" vertical="center" wrapText="1"/>
    </xf>
    <xf numFmtId="0" fontId="7" fillId="3" borderId="21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0" fontId="7" fillId="3" borderId="35" xfId="1" applyFont="1" applyFill="1" applyBorder="1" applyAlignment="1">
      <alignment horizontal="center" vertical="center"/>
    </xf>
    <xf numFmtId="0" fontId="19" fillId="7" borderId="62" xfId="1" applyFont="1" applyFill="1" applyBorder="1" applyAlignment="1">
      <alignment horizontal="center" vertical="center"/>
    </xf>
    <xf numFmtId="0" fontId="19" fillId="7" borderId="63" xfId="1" applyFont="1" applyFill="1" applyBorder="1" applyAlignment="1">
      <alignment horizontal="center" vertical="center"/>
    </xf>
    <xf numFmtId="0" fontId="19" fillId="7" borderId="64" xfId="1" applyFont="1" applyFill="1" applyBorder="1" applyAlignment="1">
      <alignment horizontal="center" vertical="center"/>
    </xf>
    <xf numFmtId="0" fontId="7" fillId="6" borderId="65" xfId="1" applyFont="1" applyFill="1" applyBorder="1" applyAlignment="1">
      <alignment horizontal="justify" vertical="center" wrapText="1"/>
    </xf>
    <xf numFmtId="0" fontId="7" fillId="6" borderId="66" xfId="1" applyFont="1" applyFill="1" applyBorder="1" applyAlignment="1">
      <alignment horizontal="justify" vertical="center" wrapText="1"/>
    </xf>
    <xf numFmtId="0" fontId="7" fillId="6" borderId="67" xfId="1" applyFont="1" applyFill="1" applyBorder="1" applyAlignment="1">
      <alignment horizontal="justify" vertical="center" wrapText="1"/>
    </xf>
    <xf numFmtId="0" fontId="8" fillId="4" borderId="10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2" fontId="7" fillId="3" borderId="42" xfId="1" applyNumberFormat="1" applyFont="1" applyFill="1" applyBorder="1" applyAlignment="1">
      <alignment horizontal="center" vertical="center"/>
    </xf>
    <xf numFmtId="2" fontId="7" fillId="3" borderId="43" xfId="1" applyNumberFormat="1" applyFont="1" applyFill="1" applyBorder="1" applyAlignment="1">
      <alignment horizontal="center" vertical="center"/>
    </xf>
    <xf numFmtId="0" fontId="21" fillId="7" borderId="27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7" borderId="27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24" xfId="0" applyFont="1" applyFill="1" applyBorder="1" applyAlignment="1">
      <alignment horizontal="center"/>
    </xf>
    <xf numFmtId="0" fontId="21" fillId="7" borderId="25" xfId="0" applyFont="1" applyFill="1" applyBorder="1" applyAlignment="1">
      <alignment horizontal="center"/>
    </xf>
    <xf numFmtId="0" fontId="21" fillId="7" borderId="26" xfId="0" applyFont="1" applyFill="1" applyBorder="1" applyAlignment="1">
      <alignment horizontal="center"/>
    </xf>
    <xf numFmtId="0" fontId="21" fillId="7" borderId="28" xfId="0" applyFont="1" applyFill="1" applyBorder="1" applyAlignment="1">
      <alignment horizontal="center" vertical="center" wrapText="1"/>
    </xf>
    <xf numFmtId="0" fontId="15" fillId="5" borderId="49" xfId="0" applyFont="1" applyFill="1" applyBorder="1" applyAlignment="1">
      <alignment horizontal="center"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5" fillId="5" borderId="52" xfId="0" applyFont="1" applyFill="1" applyBorder="1" applyAlignment="1">
      <alignment horizontal="center" vertical="center" wrapText="1"/>
    </xf>
    <xf numFmtId="0" fontId="15" fillId="5" borderId="53" xfId="0" applyFont="1" applyFill="1" applyBorder="1" applyAlignment="1">
      <alignment horizontal="center" vertical="center" wrapText="1"/>
    </xf>
    <xf numFmtId="0" fontId="15" fillId="5" borderId="54" xfId="0" applyFont="1" applyFill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left" vertical="center" wrapText="1" shrinkToFit="1"/>
    </xf>
    <xf numFmtId="0" fontId="21" fillId="7" borderId="24" xfId="0" applyFont="1" applyFill="1" applyBorder="1" applyAlignment="1">
      <alignment horizontal="center" vertical="center"/>
    </xf>
    <xf numFmtId="0" fontId="21" fillId="7" borderId="25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0" fontId="21" fillId="6" borderId="0" xfId="0" applyFont="1" applyFill="1" applyBorder="1" applyAlignment="1">
      <alignment horizontal="center" vertical="center"/>
    </xf>
    <xf numFmtId="0" fontId="7" fillId="3" borderId="68" xfId="1" applyFont="1" applyFill="1" applyBorder="1" applyAlignment="1">
      <alignment horizontal="center" vertical="center" wrapText="1"/>
    </xf>
    <xf numFmtId="0" fontId="7" fillId="6" borderId="65" xfId="1" applyFont="1" applyFill="1" applyBorder="1" applyAlignment="1">
      <alignment vertical="center" wrapText="1"/>
    </xf>
    <xf numFmtId="0" fontId="7" fillId="6" borderId="66" xfId="1" applyFont="1" applyFill="1" applyBorder="1" applyAlignment="1">
      <alignment vertical="center" wrapText="1"/>
    </xf>
    <xf numFmtId="0" fontId="7" fillId="6" borderId="67" xfId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165" fontId="30" fillId="2" borderId="0" xfId="4" applyNumberFormat="1" applyFont="1" applyFill="1" applyAlignment="1">
      <alignment vertical="center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0</xdr:row>
      <xdr:rowOff>0</xdr:rowOff>
    </xdr:from>
    <xdr:to>
      <xdr:col>3</xdr:col>
      <xdr:colOff>103377</xdr:colOff>
      <xdr:row>2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B7656C00-D400-495D-B32C-3FDC7BC51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0"/>
          <a:ext cx="1544372" cy="499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244930</xdr:colOff>
      <xdr:row>0</xdr:row>
      <xdr:rowOff>0</xdr:rowOff>
    </xdr:from>
    <xdr:ext cx="1545732" cy="500647"/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4D4EE056-850F-4726-8D40-8453D11BD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0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244930</xdr:colOff>
      <xdr:row>0</xdr:row>
      <xdr:rowOff>0</xdr:rowOff>
    </xdr:from>
    <xdr:ext cx="1545732" cy="500647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4FE74ACB-F1B7-4D92-9486-974E61EB6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0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244930</xdr:colOff>
      <xdr:row>0</xdr:row>
      <xdr:rowOff>0</xdr:rowOff>
    </xdr:from>
    <xdr:ext cx="1545732" cy="500647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371FCF91-FE04-47DE-A81D-A87E4554F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0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0</xdr:row>
      <xdr:rowOff>0</xdr:rowOff>
    </xdr:from>
    <xdr:to>
      <xdr:col>3</xdr:col>
      <xdr:colOff>157805</xdr:colOff>
      <xdr:row>2</xdr:row>
      <xdr:rowOff>108762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0</xdr:row>
      <xdr:rowOff>0</xdr:rowOff>
    </xdr:from>
    <xdr:to>
      <xdr:col>3</xdr:col>
      <xdr:colOff>157805</xdr:colOff>
      <xdr:row>2</xdr:row>
      <xdr:rowOff>108762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231323</xdr:colOff>
      <xdr:row>0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31959097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197305</xdr:colOff>
      <xdr:row>0</xdr:row>
      <xdr:rowOff>90714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6" y="907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5084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0</xdr:row>
      <xdr:rowOff>0</xdr:rowOff>
    </xdr:from>
    <xdr:to>
      <xdr:col>3</xdr:col>
      <xdr:colOff>103377</xdr:colOff>
      <xdr:row>2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22465"/>
          <a:ext cx="1545732" cy="511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244930</xdr:colOff>
      <xdr:row>0</xdr:row>
      <xdr:rowOff>0</xdr:rowOff>
    </xdr:from>
    <xdr:ext cx="1545732" cy="500647"/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609" y="122465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244930</xdr:colOff>
      <xdr:row>0</xdr:row>
      <xdr:rowOff>0</xdr:rowOff>
    </xdr:from>
    <xdr:ext cx="1545732" cy="500647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609" y="122465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244930</xdr:colOff>
      <xdr:row>0</xdr:row>
      <xdr:rowOff>0</xdr:rowOff>
    </xdr:from>
    <xdr:ext cx="1545732" cy="500647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609" y="20764500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J44"/>
  <sheetViews>
    <sheetView showGridLines="0" zoomScale="89" zoomScaleNormal="89" zoomScaleSheetLayoutView="82" workbookViewId="0">
      <selection activeCell="B43" sqref="B43:B44"/>
    </sheetView>
  </sheetViews>
  <sheetFormatPr baseColWidth="10" defaultColWidth="11.42578125" defaultRowHeight="12.75" x14ac:dyDescent="0.2"/>
  <cols>
    <col min="1" max="1" width="2.140625" style="278" customWidth="1"/>
    <col min="2" max="2" width="17.5703125" style="278" customWidth="1"/>
    <col min="3" max="4" width="6.7109375" style="278" bestFit="1" customWidth="1"/>
    <col min="5" max="5" width="5.7109375" style="278" bestFit="1" customWidth="1"/>
    <col min="6" max="6" width="7" style="278" customWidth="1"/>
    <col min="7" max="7" width="6.5703125" style="278" customWidth="1"/>
    <col min="8" max="8" width="6.42578125" style="278" customWidth="1"/>
    <col min="9" max="9" width="5.5703125" style="278" bestFit="1" customWidth="1"/>
    <col min="10" max="14" width="6.7109375" style="278" bestFit="1" customWidth="1"/>
    <col min="15" max="15" width="6.42578125" style="278" bestFit="1" customWidth="1"/>
    <col min="16" max="16" width="5.7109375" style="278" bestFit="1" customWidth="1"/>
    <col min="17" max="17" width="6.5703125" style="278" customWidth="1"/>
    <col min="18" max="18" width="5.7109375" style="278" bestFit="1" customWidth="1"/>
    <col min="19" max="19" width="6.42578125" style="278" bestFit="1" customWidth="1"/>
    <col min="20" max="20" width="5.85546875" style="278" bestFit="1" customWidth="1"/>
    <col min="21" max="21" width="6.42578125" style="278" bestFit="1" customWidth="1"/>
    <col min="22" max="22" width="6.5703125" style="278" customWidth="1"/>
    <col min="23" max="23" width="6.42578125" style="278" bestFit="1" customWidth="1"/>
    <col min="24" max="24" width="6.7109375" style="278" customWidth="1"/>
    <col min="25" max="25" width="6.85546875" style="278" customWidth="1"/>
    <col min="26" max="26" width="6.42578125" style="278" bestFit="1" customWidth="1"/>
    <col min="27" max="27" width="6.28515625" style="278" customWidth="1"/>
    <col min="28" max="28" width="7.28515625" style="278" customWidth="1"/>
    <col min="29" max="29" width="6.7109375" style="278" bestFit="1" customWidth="1"/>
    <col min="30" max="30" width="6.42578125" style="278" bestFit="1" customWidth="1"/>
    <col min="31" max="32" width="6.42578125" style="278" customWidth="1"/>
    <col min="33" max="33" width="6.140625" style="278" customWidth="1"/>
    <col min="34" max="16384" width="11.42578125" style="278"/>
  </cols>
  <sheetData>
    <row r="1" spans="2:33" ht="15.75" customHeight="1" x14ac:dyDescent="0.2"/>
    <row r="2" spans="2:33" ht="15.75" customHeight="1" x14ac:dyDescent="0.2">
      <c r="B2" s="358"/>
      <c r="C2" s="358"/>
      <c r="D2" s="358"/>
      <c r="E2" s="358"/>
      <c r="F2" s="359" t="s">
        <v>343</v>
      </c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</row>
    <row r="3" spans="2:33" ht="15.75" customHeight="1" x14ac:dyDescent="0.2">
      <c r="B3" s="358"/>
      <c r="C3" s="358"/>
      <c r="D3" s="358"/>
      <c r="E3" s="358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</row>
    <row r="4" spans="2:33" ht="15.75" customHeight="1" x14ac:dyDescent="0.2">
      <c r="B4" s="358"/>
      <c r="C4" s="358"/>
      <c r="D4" s="358"/>
      <c r="E4" s="358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</row>
    <row r="5" spans="2:33" ht="11.25" customHeight="1" x14ac:dyDescent="0.2">
      <c r="B5" s="279"/>
      <c r="C5" s="279"/>
      <c r="D5" s="279"/>
      <c r="E5" s="279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</row>
    <row r="6" spans="2:33" ht="27.6" customHeight="1" x14ac:dyDescent="0.2">
      <c r="B6" s="360" t="s">
        <v>188</v>
      </c>
      <c r="C6" s="360"/>
      <c r="D6" s="281"/>
      <c r="E6" s="281"/>
      <c r="F6" s="282" t="s">
        <v>359</v>
      </c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</row>
    <row r="7" spans="2:33" ht="8.25" customHeight="1" x14ac:dyDescent="0.2">
      <c r="B7" s="283"/>
      <c r="C7" s="283"/>
      <c r="D7" s="283"/>
      <c r="E7" s="283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</row>
    <row r="8" spans="2:33" ht="15.75" customHeight="1" x14ac:dyDescent="0.2">
      <c r="B8" s="281" t="s">
        <v>236</v>
      </c>
      <c r="C8" s="281"/>
      <c r="D8" s="281"/>
      <c r="E8" s="281"/>
      <c r="F8" s="282" t="s">
        <v>334</v>
      </c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139" t="s">
        <v>189</v>
      </c>
      <c r="R8" s="281"/>
      <c r="S8" s="281"/>
      <c r="T8" s="281"/>
      <c r="U8" s="281"/>
      <c r="V8" s="286"/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</row>
    <row r="9" spans="2:33" ht="7.5" customHeight="1" x14ac:dyDescent="0.2">
      <c r="B9" s="283"/>
      <c r="C9" s="283"/>
      <c r="D9" s="283"/>
      <c r="E9" s="283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</row>
    <row r="10" spans="2:33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ht="7.5" customHeight="1" x14ac:dyDescent="0.2">
      <c r="B11" s="283"/>
      <c r="C11" s="283"/>
      <c r="D11" s="283"/>
      <c r="E11" s="283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</row>
    <row r="12" spans="2:33" ht="15.75" customHeight="1" x14ac:dyDescent="0.2">
      <c r="B12" s="281" t="s">
        <v>33</v>
      </c>
      <c r="C12" s="281"/>
      <c r="D12" s="281"/>
      <c r="E12" s="281"/>
      <c r="F12" s="285" t="s">
        <v>258</v>
      </c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1" t="s">
        <v>8</v>
      </c>
      <c r="R12" s="281"/>
      <c r="S12" s="281"/>
      <c r="T12" s="281"/>
      <c r="U12" s="281"/>
      <c r="V12" s="326" t="s">
        <v>312</v>
      </c>
      <c r="W12" s="282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</row>
    <row r="13" spans="2:33" ht="7.5" customHeight="1" x14ac:dyDescent="0.2">
      <c r="B13" s="283"/>
      <c r="C13" s="283"/>
      <c r="D13" s="283"/>
      <c r="E13" s="283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</row>
    <row r="14" spans="2:33" ht="15.75" customHeight="1" x14ac:dyDescent="0.2">
      <c r="B14" s="281" t="s">
        <v>9</v>
      </c>
      <c r="C14" s="281"/>
      <c r="D14" s="281"/>
      <c r="E14" s="281"/>
      <c r="F14" s="285" t="s">
        <v>308</v>
      </c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1" t="s">
        <v>10</v>
      </c>
      <c r="R14" s="281"/>
      <c r="S14" s="281"/>
      <c r="T14" s="281"/>
      <c r="U14" s="281"/>
      <c r="V14" s="362" t="s">
        <v>335</v>
      </c>
      <c r="W14" s="362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</row>
    <row r="15" spans="2:33" ht="11.25" customHeight="1" x14ac:dyDescent="0.2">
      <c r="B15" s="279"/>
      <c r="C15" s="279"/>
      <c r="D15" s="279"/>
      <c r="E15" s="279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</row>
    <row r="16" spans="2:33" ht="29.45" customHeight="1" x14ac:dyDescent="0.2">
      <c r="B16" s="287" t="s">
        <v>257</v>
      </c>
      <c r="C16" s="288">
        <v>1</v>
      </c>
      <c r="D16" s="288">
        <v>2</v>
      </c>
      <c r="E16" s="288">
        <v>3</v>
      </c>
      <c r="F16" s="288">
        <v>4</v>
      </c>
      <c r="G16" s="288">
        <v>5</v>
      </c>
      <c r="H16" s="288">
        <v>6</v>
      </c>
      <c r="I16" s="288">
        <v>7</v>
      </c>
      <c r="J16" s="288">
        <v>8</v>
      </c>
      <c r="K16" s="288">
        <v>9</v>
      </c>
      <c r="L16" s="288">
        <v>10</v>
      </c>
      <c r="M16" s="288">
        <v>11</v>
      </c>
      <c r="N16" s="288">
        <v>12</v>
      </c>
      <c r="O16" s="288">
        <v>13</v>
      </c>
      <c r="P16" s="288">
        <v>14</v>
      </c>
      <c r="Q16" s="288">
        <v>15</v>
      </c>
      <c r="R16" s="288">
        <v>16</v>
      </c>
      <c r="S16" s="288">
        <v>17</v>
      </c>
      <c r="T16" s="288">
        <v>18</v>
      </c>
      <c r="U16" s="288">
        <v>19</v>
      </c>
      <c r="V16" s="288">
        <v>20</v>
      </c>
      <c r="W16" s="288">
        <v>21</v>
      </c>
      <c r="X16" s="288">
        <v>22</v>
      </c>
      <c r="Y16" s="288">
        <v>23</v>
      </c>
      <c r="Z16" s="288">
        <v>24</v>
      </c>
      <c r="AA16" s="288">
        <v>25</v>
      </c>
      <c r="AB16" s="288">
        <v>26</v>
      </c>
      <c r="AC16" s="288">
        <v>27</v>
      </c>
      <c r="AD16" s="288">
        <v>28</v>
      </c>
      <c r="AE16" s="288">
        <v>29</v>
      </c>
      <c r="AF16" s="288">
        <v>30</v>
      </c>
      <c r="AG16" s="288">
        <v>31</v>
      </c>
    </row>
    <row r="17" spans="2:33" s="290" customFormat="1" x14ac:dyDescent="0.2">
      <c r="B17" s="289">
        <v>0</v>
      </c>
      <c r="C17" s="309" t="s">
        <v>360</v>
      </c>
      <c r="D17" s="309">
        <v>4.8</v>
      </c>
      <c r="E17" s="309">
        <v>9.6999999999999993</v>
      </c>
      <c r="F17" s="309">
        <v>3.7</v>
      </c>
      <c r="G17" s="309">
        <v>12</v>
      </c>
      <c r="H17" s="309">
        <v>12.7</v>
      </c>
      <c r="I17" s="309">
        <v>6</v>
      </c>
      <c r="J17" s="309">
        <v>5.5</v>
      </c>
      <c r="K17" s="309">
        <v>7.6</v>
      </c>
      <c r="L17" s="309">
        <v>8.6999999999999993</v>
      </c>
      <c r="M17" s="309">
        <v>17.600000000000001</v>
      </c>
      <c r="N17" s="309">
        <v>4.5</v>
      </c>
      <c r="O17" s="309">
        <v>7.4</v>
      </c>
      <c r="P17" s="309">
        <v>4</v>
      </c>
      <c r="Q17" s="309">
        <v>9.8000000000000007</v>
      </c>
      <c r="R17" s="309">
        <v>3.5</v>
      </c>
      <c r="S17" s="309">
        <v>12</v>
      </c>
      <c r="T17" s="309">
        <v>7.7</v>
      </c>
      <c r="U17" s="309">
        <v>15</v>
      </c>
      <c r="V17" s="309">
        <v>6.3</v>
      </c>
      <c r="W17" s="309">
        <v>8.3000000000000007</v>
      </c>
      <c r="X17" s="309">
        <v>13</v>
      </c>
      <c r="Y17" s="309">
        <v>11.6</v>
      </c>
      <c r="Z17" s="309">
        <v>6.6</v>
      </c>
      <c r="AA17" s="309">
        <v>8.8000000000000007</v>
      </c>
      <c r="AB17" s="309">
        <v>6.7</v>
      </c>
      <c r="AC17" s="309">
        <v>4.5999999999999996</v>
      </c>
      <c r="AD17" s="309">
        <v>16.5</v>
      </c>
      <c r="AE17" s="309">
        <v>9.8000000000000007</v>
      </c>
      <c r="AF17" s="309">
        <v>7.4</v>
      </c>
      <c r="AG17" s="309">
        <v>12.8</v>
      </c>
    </row>
    <row r="18" spans="2:33" s="290" customFormat="1" x14ac:dyDescent="0.2">
      <c r="B18" s="289">
        <v>4.1666666666666664E-2</v>
      </c>
      <c r="C18" s="309" t="s">
        <v>360</v>
      </c>
      <c r="D18" s="309">
        <v>4.0999999999999996</v>
      </c>
      <c r="E18" s="309">
        <v>12.3</v>
      </c>
      <c r="F18" s="309">
        <v>3.2</v>
      </c>
      <c r="G18" s="309">
        <v>7.3</v>
      </c>
      <c r="H18" s="309">
        <v>10.3</v>
      </c>
      <c r="I18" s="309">
        <v>7.1</v>
      </c>
      <c r="J18" s="309">
        <v>10.8</v>
      </c>
      <c r="K18" s="309">
        <v>8.1999999999999993</v>
      </c>
      <c r="L18" s="309">
        <v>13.5</v>
      </c>
      <c r="M18" s="309">
        <v>14.1</v>
      </c>
      <c r="N18" s="309">
        <v>10.5</v>
      </c>
      <c r="O18" s="309">
        <v>6.3</v>
      </c>
      <c r="P18" s="309">
        <v>9.6999999999999993</v>
      </c>
      <c r="Q18" s="309">
        <v>10.6</v>
      </c>
      <c r="R18" s="309">
        <v>4.8</v>
      </c>
      <c r="S18" s="309">
        <v>9.5</v>
      </c>
      <c r="T18" s="309">
        <v>8.9</v>
      </c>
      <c r="U18" s="309">
        <v>12.9</v>
      </c>
      <c r="V18" s="309">
        <v>6.4</v>
      </c>
      <c r="W18" s="309">
        <v>4.3</v>
      </c>
      <c r="X18" s="309">
        <v>8.5</v>
      </c>
      <c r="Y18" s="309">
        <v>4.8</v>
      </c>
      <c r="Z18" s="309">
        <v>4.7</v>
      </c>
      <c r="AA18" s="309">
        <v>10.3</v>
      </c>
      <c r="AB18" s="309">
        <v>4.9000000000000004</v>
      </c>
      <c r="AC18" s="309">
        <v>6.6</v>
      </c>
      <c r="AD18" s="309">
        <v>23.5</v>
      </c>
      <c r="AE18" s="309">
        <v>12.1</v>
      </c>
      <c r="AF18" s="309">
        <v>9</v>
      </c>
      <c r="AG18" s="309">
        <v>11.1</v>
      </c>
    </row>
    <row r="19" spans="2:33" s="290" customFormat="1" x14ac:dyDescent="0.2">
      <c r="B19" s="289">
        <v>8.3333333333333329E-2</v>
      </c>
      <c r="C19" s="309" t="s">
        <v>360</v>
      </c>
      <c r="D19" s="309">
        <v>4.5</v>
      </c>
      <c r="E19" s="309">
        <v>8.6</v>
      </c>
      <c r="F19" s="309">
        <v>3.8</v>
      </c>
      <c r="G19" s="309">
        <v>6.5</v>
      </c>
      <c r="H19" s="309">
        <v>9.1</v>
      </c>
      <c r="I19" s="309">
        <v>7</v>
      </c>
      <c r="J19" s="309">
        <v>13.8</v>
      </c>
      <c r="K19" s="309">
        <v>5.0999999999999996</v>
      </c>
      <c r="L19" s="309">
        <v>7.5</v>
      </c>
      <c r="M19" s="309">
        <v>11.3</v>
      </c>
      <c r="N19" s="309">
        <v>13.1</v>
      </c>
      <c r="O19" s="309">
        <v>6.7</v>
      </c>
      <c r="P19" s="309">
        <v>11.9</v>
      </c>
      <c r="Q19" s="309">
        <v>21.5</v>
      </c>
      <c r="R19" s="309">
        <v>3.2</v>
      </c>
      <c r="S19" s="309">
        <v>10.1</v>
      </c>
      <c r="T19" s="309">
        <v>6.3</v>
      </c>
      <c r="U19" s="309">
        <v>13.7</v>
      </c>
      <c r="V19" s="309">
        <v>6.2</v>
      </c>
      <c r="W19" s="309">
        <v>4.3</v>
      </c>
      <c r="X19" s="309">
        <v>5.0999999999999996</v>
      </c>
      <c r="Y19" s="309">
        <v>6.2</v>
      </c>
      <c r="Z19" s="309">
        <v>4.4000000000000004</v>
      </c>
      <c r="AA19" s="309">
        <v>6</v>
      </c>
      <c r="AB19" s="309">
        <v>4.9000000000000004</v>
      </c>
      <c r="AC19" s="309">
        <v>7.4</v>
      </c>
      <c r="AD19" s="309">
        <v>10.9</v>
      </c>
      <c r="AE19" s="309">
        <v>9.6</v>
      </c>
      <c r="AF19" s="309">
        <v>7.7</v>
      </c>
      <c r="AG19" s="309">
        <v>9.1999999999999993</v>
      </c>
    </row>
    <row r="20" spans="2:33" s="290" customFormat="1" x14ac:dyDescent="0.2">
      <c r="B20" s="289">
        <v>0.125</v>
      </c>
      <c r="C20" s="309" t="s">
        <v>360</v>
      </c>
      <c r="D20" s="309">
        <v>4.5999999999999996</v>
      </c>
      <c r="E20" s="309">
        <v>5.8</v>
      </c>
      <c r="F20" s="309">
        <v>3.6</v>
      </c>
      <c r="G20" s="309">
        <v>12.1</v>
      </c>
      <c r="H20" s="309">
        <v>6.2</v>
      </c>
      <c r="I20" s="309">
        <v>5.3</v>
      </c>
      <c r="J20" s="309">
        <v>13.4</v>
      </c>
      <c r="K20" s="309">
        <v>6.6</v>
      </c>
      <c r="L20" s="309">
        <v>3.8</v>
      </c>
      <c r="M20" s="309">
        <v>7.8</v>
      </c>
      <c r="N20" s="309">
        <v>6.4</v>
      </c>
      <c r="O20" s="309">
        <v>13.1</v>
      </c>
      <c r="P20" s="309">
        <v>9.6</v>
      </c>
      <c r="Q20" s="309">
        <v>16.8</v>
      </c>
      <c r="R20" s="309">
        <v>2.8</v>
      </c>
      <c r="S20" s="309">
        <v>9.6</v>
      </c>
      <c r="T20" s="309">
        <v>12.3</v>
      </c>
      <c r="U20" s="309">
        <v>25.4</v>
      </c>
      <c r="V20" s="309">
        <v>4.9000000000000004</v>
      </c>
      <c r="W20" s="309">
        <v>4.4000000000000004</v>
      </c>
      <c r="X20" s="309">
        <v>3.8</v>
      </c>
      <c r="Y20" s="309">
        <v>4.4000000000000004</v>
      </c>
      <c r="Z20" s="309">
        <v>4.9000000000000004</v>
      </c>
      <c r="AA20" s="309">
        <v>10.5</v>
      </c>
      <c r="AB20" s="309">
        <v>7.9</v>
      </c>
      <c r="AC20" s="309">
        <v>9.8000000000000007</v>
      </c>
      <c r="AD20" s="309">
        <v>17.899999999999999</v>
      </c>
      <c r="AE20" s="309">
        <v>13.1</v>
      </c>
      <c r="AF20" s="309">
        <v>13.3</v>
      </c>
      <c r="AG20" s="309">
        <v>10</v>
      </c>
    </row>
    <row r="21" spans="2:33" s="290" customFormat="1" x14ac:dyDescent="0.2">
      <c r="B21" s="289">
        <v>0.16666666666666666</v>
      </c>
      <c r="C21" s="309" t="s">
        <v>360</v>
      </c>
      <c r="D21" s="309">
        <v>4.9000000000000004</v>
      </c>
      <c r="E21" s="309">
        <v>9.1</v>
      </c>
      <c r="F21" s="309">
        <v>4.8</v>
      </c>
      <c r="G21" s="309">
        <v>13.3</v>
      </c>
      <c r="H21" s="309">
        <v>6</v>
      </c>
      <c r="I21" s="309">
        <v>6.7</v>
      </c>
      <c r="J21" s="309">
        <v>17.100000000000001</v>
      </c>
      <c r="K21" s="309">
        <v>5.6</v>
      </c>
      <c r="L21" s="309">
        <v>5.0999999999999996</v>
      </c>
      <c r="M21" s="309">
        <v>7</v>
      </c>
      <c r="N21" s="309">
        <v>5.2</v>
      </c>
      <c r="O21" s="309">
        <v>12.6</v>
      </c>
      <c r="P21" s="309">
        <v>16.600000000000001</v>
      </c>
      <c r="Q21" s="309">
        <v>18.100000000000001</v>
      </c>
      <c r="R21" s="309">
        <v>3.4</v>
      </c>
      <c r="S21" s="309">
        <v>10</v>
      </c>
      <c r="T21" s="309">
        <v>9.4</v>
      </c>
      <c r="U21" s="309">
        <v>17.8</v>
      </c>
      <c r="V21" s="309">
        <v>9.6999999999999993</v>
      </c>
      <c r="W21" s="309">
        <v>5.3</v>
      </c>
      <c r="X21" s="309">
        <v>6.3</v>
      </c>
      <c r="Y21" s="309">
        <v>12.9</v>
      </c>
      <c r="Z21" s="309">
        <v>6.7</v>
      </c>
      <c r="AA21" s="309">
        <v>4.0999999999999996</v>
      </c>
      <c r="AB21" s="309">
        <v>9.5</v>
      </c>
      <c r="AC21" s="309">
        <v>16</v>
      </c>
      <c r="AD21" s="309">
        <v>14.6</v>
      </c>
      <c r="AE21" s="309">
        <v>17.399999999999999</v>
      </c>
      <c r="AF21" s="309">
        <v>11.3</v>
      </c>
      <c r="AG21" s="309">
        <v>14.5</v>
      </c>
    </row>
    <row r="22" spans="2:33" s="290" customFormat="1" x14ac:dyDescent="0.2">
      <c r="B22" s="289">
        <v>0.20833333333333334</v>
      </c>
      <c r="C22" s="309" t="s">
        <v>360</v>
      </c>
      <c r="D22" s="309">
        <v>5.6</v>
      </c>
      <c r="E22" s="309">
        <v>12.6</v>
      </c>
      <c r="F22" s="309">
        <v>6.4</v>
      </c>
      <c r="G22" s="309">
        <v>14.8</v>
      </c>
      <c r="H22" s="309">
        <v>16</v>
      </c>
      <c r="I22" s="309">
        <v>8.6</v>
      </c>
      <c r="J22" s="309">
        <v>19.3</v>
      </c>
      <c r="K22" s="309">
        <v>10.5</v>
      </c>
      <c r="L22" s="309">
        <v>7.8</v>
      </c>
      <c r="M22" s="309">
        <v>5.8</v>
      </c>
      <c r="N22" s="309">
        <v>6.3</v>
      </c>
      <c r="O22" s="309">
        <v>15.2</v>
      </c>
      <c r="P22" s="309">
        <v>15.4</v>
      </c>
      <c r="Q22" s="309">
        <v>11</v>
      </c>
      <c r="R22" s="309">
        <v>3.4</v>
      </c>
      <c r="S22" s="309">
        <v>11.5</v>
      </c>
      <c r="T22" s="309">
        <v>11.2</v>
      </c>
      <c r="U22" s="309">
        <v>24.5</v>
      </c>
      <c r="V22" s="309">
        <v>14.4</v>
      </c>
      <c r="W22" s="309">
        <v>4.5</v>
      </c>
      <c r="X22" s="309">
        <v>8.8000000000000007</v>
      </c>
      <c r="Y22" s="309">
        <v>13.6</v>
      </c>
      <c r="Z22" s="309">
        <v>11.4</v>
      </c>
      <c r="AA22" s="309">
        <v>5.7</v>
      </c>
      <c r="AB22" s="309">
        <v>9.3000000000000007</v>
      </c>
      <c r="AC22" s="309">
        <v>17</v>
      </c>
      <c r="AD22" s="309">
        <v>18</v>
      </c>
      <c r="AE22" s="309">
        <v>17.7</v>
      </c>
      <c r="AF22" s="309">
        <v>10.8</v>
      </c>
      <c r="AG22" s="309">
        <v>7.3</v>
      </c>
    </row>
    <row r="23" spans="2:33" s="290" customFormat="1" x14ac:dyDescent="0.2">
      <c r="B23" s="289">
        <v>0.25</v>
      </c>
      <c r="C23" s="309" t="s">
        <v>360</v>
      </c>
      <c r="D23" s="309">
        <v>7.5</v>
      </c>
      <c r="E23" s="309">
        <v>14.7</v>
      </c>
      <c r="F23" s="309">
        <v>17.899999999999999</v>
      </c>
      <c r="G23" s="309">
        <v>22.2</v>
      </c>
      <c r="H23" s="309">
        <v>20.100000000000001</v>
      </c>
      <c r="I23" s="309">
        <v>5.9</v>
      </c>
      <c r="J23" s="309">
        <v>14.1</v>
      </c>
      <c r="K23" s="309">
        <v>14</v>
      </c>
      <c r="L23" s="309">
        <v>16.8</v>
      </c>
      <c r="M23" s="309">
        <v>8.5</v>
      </c>
      <c r="N23" s="309">
        <v>14.2</v>
      </c>
      <c r="O23" s="309">
        <v>15</v>
      </c>
      <c r="P23" s="309">
        <v>22.3</v>
      </c>
      <c r="Q23" s="309">
        <v>13.3</v>
      </c>
      <c r="R23" s="309">
        <v>8.6999999999999993</v>
      </c>
      <c r="S23" s="309">
        <v>21.5</v>
      </c>
      <c r="T23" s="309">
        <v>6.6</v>
      </c>
      <c r="U23" s="309">
        <v>47.1</v>
      </c>
      <c r="V23" s="309">
        <v>15.7</v>
      </c>
      <c r="W23" s="309">
        <v>5.4</v>
      </c>
      <c r="X23" s="309">
        <v>9.1999999999999993</v>
      </c>
      <c r="Y23" s="309">
        <v>15.4</v>
      </c>
      <c r="Z23" s="309">
        <v>13.7</v>
      </c>
      <c r="AA23" s="309">
        <v>6.9</v>
      </c>
      <c r="AB23" s="309">
        <v>10.9</v>
      </c>
      <c r="AC23" s="309">
        <v>12.4</v>
      </c>
      <c r="AD23" s="309">
        <v>13.9</v>
      </c>
      <c r="AE23" s="309">
        <v>24.5</v>
      </c>
      <c r="AF23" s="309">
        <v>17.899999999999999</v>
      </c>
      <c r="AG23" s="309">
        <v>10.9</v>
      </c>
    </row>
    <row r="24" spans="2:33" s="290" customFormat="1" x14ac:dyDescent="0.2">
      <c r="B24" s="289">
        <v>0.29166666666666669</v>
      </c>
      <c r="C24" s="309" t="s">
        <v>360</v>
      </c>
      <c r="D24" s="309">
        <v>9.1999999999999993</v>
      </c>
      <c r="E24" s="309">
        <v>18.100000000000001</v>
      </c>
      <c r="F24" s="309">
        <v>21.8</v>
      </c>
      <c r="G24" s="309">
        <v>23.9</v>
      </c>
      <c r="H24" s="309">
        <v>18.2</v>
      </c>
      <c r="I24" s="309">
        <v>5.8</v>
      </c>
      <c r="J24" s="309">
        <v>12.3</v>
      </c>
      <c r="K24" s="309">
        <v>9.4</v>
      </c>
      <c r="L24" s="309">
        <v>22</v>
      </c>
      <c r="M24" s="309">
        <v>17.2</v>
      </c>
      <c r="N24" s="309">
        <v>11</v>
      </c>
      <c r="O24" s="309">
        <v>7.9</v>
      </c>
      <c r="P24" s="309">
        <v>10.9</v>
      </c>
      <c r="Q24" s="309">
        <v>11</v>
      </c>
      <c r="R24" s="309">
        <v>16.899999999999999</v>
      </c>
      <c r="S24" s="309">
        <v>30</v>
      </c>
      <c r="T24" s="309">
        <v>5.2</v>
      </c>
      <c r="U24" s="309">
        <v>34.700000000000003</v>
      </c>
      <c r="V24" s="309">
        <v>6.4</v>
      </c>
      <c r="W24" s="309">
        <v>6.5</v>
      </c>
      <c r="X24" s="309">
        <v>10.199999999999999</v>
      </c>
      <c r="Y24" s="309">
        <v>8</v>
      </c>
      <c r="Z24" s="309">
        <v>8.1999999999999993</v>
      </c>
      <c r="AA24" s="309">
        <v>5.3</v>
      </c>
      <c r="AB24" s="309">
        <v>11.8</v>
      </c>
      <c r="AC24" s="309">
        <v>14.4</v>
      </c>
      <c r="AD24" s="309">
        <v>17.8</v>
      </c>
      <c r="AE24" s="309">
        <v>16.5</v>
      </c>
      <c r="AF24" s="309">
        <v>23.8</v>
      </c>
      <c r="AG24" s="309">
        <v>33.9</v>
      </c>
    </row>
    <row r="25" spans="2:33" s="290" customFormat="1" x14ac:dyDescent="0.2">
      <c r="B25" s="289">
        <v>0.33333333333333331</v>
      </c>
      <c r="C25" s="309" t="s">
        <v>360</v>
      </c>
      <c r="D25" s="309">
        <v>19.2</v>
      </c>
      <c r="E25" s="309">
        <v>15</v>
      </c>
      <c r="F25" s="309">
        <v>21</v>
      </c>
      <c r="G25" s="309">
        <v>20</v>
      </c>
      <c r="H25" s="309">
        <v>8.5</v>
      </c>
      <c r="I25" s="309">
        <v>6.9</v>
      </c>
      <c r="J25" s="309">
        <v>14.1</v>
      </c>
      <c r="K25" s="309">
        <v>12.9</v>
      </c>
      <c r="L25" s="309">
        <v>23.8</v>
      </c>
      <c r="M25" s="309">
        <v>12</v>
      </c>
      <c r="N25" s="309">
        <v>11.1</v>
      </c>
      <c r="O25" s="309">
        <v>12.5</v>
      </c>
      <c r="P25" s="309">
        <v>10.1</v>
      </c>
      <c r="Q25" s="309">
        <v>25.5</v>
      </c>
      <c r="R25" s="309">
        <v>20.7</v>
      </c>
      <c r="S25" s="309">
        <v>12.2</v>
      </c>
      <c r="T25" s="309">
        <v>7.3</v>
      </c>
      <c r="U25" s="309">
        <v>20.399999999999999</v>
      </c>
      <c r="V25" s="309">
        <v>14.5</v>
      </c>
      <c r="W25" s="309">
        <v>8.5</v>
      </c>
      <c r="X25" s="309">
        <v>9</v>
      </c>
      <c r="Y25" s="309">
        <v>19</v>
      </c>
      <c r="Z25" s="309">
        <v>6.8</v>
      </c>
      <c r="AA25" s="309">
        <v>6.5</v>
      </c>
      <c r="AB25" s="309">
        <v>15.5</v>
      </c>
      <c r="AC25" s="309">
        <v>14.9</v>
      </c>
      <c r="AD25" s="309">
        <v>21</v>
      </c>
      <c r="AE25" s="309">
        <v>20.100000000000001</v>
      </c>
      <c r="AF25" s="309">
        <v>15.5</v>
      </c>
      <c r="AG25" s="309">
        <v>36.1</v>
      </c>
    </row>
    <row r="26" spans="2:33" s="290" customFormat="1" x14ac:dyDescent="0.2">
      <c r="B26" s="289">
        <v>0.375</v>
      </c>
      <c r="C26" s="309" t="s">
        <v>360</v>
      </c>
      <c r="D26" s="309">
        <v>31.1</v>
      </c>
      <c r="E26" s="309">
        <v>12.7</v>
      </c>
      <c r="F26" s="309">
        <v>15.5</v>
      </c>
      <c r="G26" s="309">
        <v>20.9</v>
      </c>
      <c r="H26" s="309">
        <v>9.1999999999999993</v>
      </c>
      <c r="I26" s="309">
        <v>7.6</v>
      </c>
      <c r="J26" s="309">
        <v>9.9</v>
      </c>
      <c r="K26" s="309">
        <v>18.3</v>
      </c>
      <c r="L26" s="309">
        <v>13.8</v>
      </c>
      <c r="M26" s="309">
        <v>8.8000000000000007</v>
      </c>
      <c r="N26" s="309">
        <v>13.8</v>
      </c>
      <c r="O26" s="309">
        <v>8.1999999999999993</v>
      </c>
      <c r="P26" s="309">
        <v>11</v>
      </c>
      <c r="Q26" s="309">
        <v>19.100000000000001</v>
      </c>
      <c r="R26" s="309">
        <v>16.899999999999999</v>
      </c>
      <c r="S26" s="309">
        <v>5.8</v>
      </c>
      <c r="T26" s="309">
        <v>10</v>
      </c>
      <c r="U26" s="309">
        <v>10.3</v>
      </c>
      <c r="V26" s="309">
        <v>20</v>
      </c>
      <c r="W26" s="309">
        <v>14.6</v>
      </c>
      <c r="X26" s="309">
        <v>7.2</v>
      </c>
      <c r="Y26" s="309">
        <v>12.7</v>
      </c>
      <c r="Z26" s="309">
        <v>5.2</v>
      </c>
      <c r="AA26" s="309">
        <v>7.8</v>
      </c>
      <c r="AB26" s="309">
        <v>6.8</v>
      </c>
      <c r="AC26" s="309">
        <v>18.600000000000001</v>
      </c>
      <c r="AD26" s="309">
        <v>19.8</v>
      </c>
      <c r="AE26" s="309">
        <v>20.7</v>
      </c>
      <c r="AF26" s="309">
        <v>9.4</v>
      </c>
      <c r="AG26" s="309">
        <v>15.5</v>
      </c>
    </row>
    <row r="27" spans="2:33" s="290" customFormat="1" x14ac:dyDescent="0.2">
      <c r="B27" s="289">
        <v>0.41666666666666669</v>
      </c>
      <c r="C27" s="309" t="s">
        <v>360</v>
      </c>
      <c r="D27" s="309">
        <v>14.2</v>
      </c>
      <c r="E27" s="309">
        <v>10.5</v>
      </c>
      <c r="F27" s="309">
        <v>8.1</v>
      </c>
      <c r="G27" s="309">
        <v>9.4</v>
      </c>
      <c r="H27" s="309">
        <v>8.1999999999999993</v>
      </c>
      <c r="I27" s="309">
        <v>5.9</v>
      </c>
      <c r="J27" s="309">
        <v>6.7</v>
      </c>
      <c r="K27" s="309">
        <v>12.5</v>
      </c>
      <c r="L27" s="309">
        <v>13.1</v>
      </c>
      <c r="M27" s="309">
        <v>8</v>
      </c>
      <c r="N27" s="309">
        <v>14.1</v>
      </c>
      <c r="O27" s="309">
        <v>9.3000000000000007</v>
      </c>
      <c r="P27" s="309">
        <v>7.3</v>
      </c>
      <c r="Q27" s="309">
        <v>26.5</v>
      </c>
      <c r="R27" s="309">
        <v>12.2</v>
      </c>
      <c r="S27" s="309">
        <v>4.5999999999999996</v>
      </c>
      <c r="T27" s="309">
        <v>13.4</v>
      </c>
      <c r="U27" s="309">
        <v>7.1</v>
      </c>
      <c r="V27" s="309">
        <v>42.6</v>
      </c>
      <c r="W27" s="309">
        <v>10</v>
      </c>
      <c r="X27" s="309">
        <v>5.0999999999999996</v>
      </c>
      <c r="Y27" s="309">
        <v>8.9</v>
      </c>
      <c r="Z27" s="309">
        <v>4.9000000000000004</v>
      </c>
      <c r="AA27" s="309">
        <v>8.1</v>
      </c>
      <c r="AB27" s="309">
        <v>7</v>
      </c>
      <c r="AC27" s="309">
        <v>12.2</v>
      </c>
      <c r="AD27" s="309">
        <v>16.2</v>
      </c>
      <c r="AE27" s="309">
        <v>18.399999999999999</v>
      </c>
      <c r="AF27" s="309">
        <v>9.8000000000000007</v>
      </c>
      <c r="AG27" s="309">
        <v>12.2</v>
      </c>
    </row>
    <row r="28" spans="2:33" s="290" customFormat="1" x14ac:dyDescent="0.2">
      <c r="B28" s="289">
        <v>0.45833333333333331</v>
      </c>
      <c r="C28" s="309" t="s">
        <v>360</v>
      </c>
      <c r="D28" s="309">
        <v>9.4</v>
      </c>
      <c r="E28" s="309">
        <v>7.2</v>
      </c>
      <c r="F28" s="309">
        <v>8.1</v>
      </c>
      <c r="G28" s="309">
        <v>12.2</v>
      </c>
      <c r="H28" s="309">
        <v>10.8</v>
      </c>
      <c r="I28" s="309">
        <v>8.1</v>
      </c>
      <c r="J28" s="309">
        <v>6.6</v>
      </c>
      <c r="K28" s="309">
        <v>8.9</v>
      </c>
      <c r="L28" s="309">
        <v>14</v>
      </c>
      <c r="M28" s="309">
        <v>5.4</v>
      </c>
      <c r="N28" s="309">
        <v>9.1999999999999993</v>
      </c>
      <c r="O28" s="309">
        <v>11.9</v>
      </c>
      <c r="P28" s="309">
        <v>7.5</v>
      </c>
      <c r="Q28" s="309">
        <v>17.5</v>
      </c>
      <c r="R28" s="309">
        <v>6.1</v>
      </c>
      <c r="S28" s="309">
        <v>5</v>
      </c>
      <c r="T28" s="309">
        <v>9.5</v>
      </c>
      <c r="U28" s="309">
        <v>6.9</v>
      </c>
      <c r="V28" s="309">
        <v>33.5</v>
      </c>
      <c r="W28" s="309">
        <v>5.3</v>
      </c>
      <c r="X28" s="309">
        <v>6.5</v>
      </c>
      <c r="Y28" s="309">
        <v>6.1</v>
      </c>
      <c r="Z28" s="309">
        <v>5.5</v>
      </c>
      <c r="AA28" s="309">
        <v>6.8</v>
      </c>
      <c r="AB28" s="309">
        <v>6</v>
      </c>
      <c r="AC28" s="309">
        <v>11.5</v>
      </c>
      <c r="AD28" s="309">
        <v>10</v>
      </c>
      <c r="AE28" s="309">
        <v>11.1</v>
      </c>
      <c r="AF28" s="309">
        <v>8</v>
      </c>
      <c r="AG28" s="309">
        <v>8.1</v>
      </c>
    </row>
    <row r="29" spans="2:33" s="290" customFormat="1" x14ac:dyDescent="0.2">
      <c r="B29" s="289">
        <v>0.5</v>
      </c>
      <c r="C29" s="309" t="s">
        <v>360</v>
      </c>
      <c r="D29" s="309">
        <v>8.1</v>
      </c>
      <c r="E29" s="309">
        <v>7.1</v>
      </c>
      <c r="F29" s="309">
        <v>7.3</v>
      </c>
      <c r="G29" s="309">
        <v>8.1</v>
      </c>
      <c r="H29" s="309">
        <v>8.1</v>
      </c>
      <c r="I29" s="309">
        <v>11.9</v>
      </c>
      <c r="J29" s="309">
        <v>6.2</v>
      </c>
      <c r="K29" s="309">
        <v>8</v>
      </c>
      <c r="L29" s="309">
        <v>8.8000000000000007</v>
      </c>
      <c r="M29" s="309">
        <v>5.8</v>
      </c>
      <c r="N29" s="309">
        <v>7.5</v>
      </c>
      <c r="O29" s="309">
        <v>10.7</v>
      </c>
      <c r="P29" s="309">
        <v>6.3</v>
      </c>
      <c r="Q29" s="309">
        <v>14.9</v>
      </c>
      <c r="R29" s="309">
        <v>5.0999999999999996</v>
      </c>
      <c r="S29" s="309">
        <v>6.9</v>
      </c>
      <c r="T29" s="309">
        <v>6.2</v>
      </c>
      <c r="U29" s="309">
        <v>7.5</v>
      </c>
      <c r="V29" s="309">
        <v>48.9</v>
      </c>
      <c r="W29" s="309">
        <v>6.7</v>
      </c>
      <c r="X29" s="309">
        <v>6.4</v>
      </c>
      <c r="Y29" s="309">
        <v>5.4</v>
      </c>
      <c r="Z29" s="309">
        <v>4.0999999999999996</v>
      </c>
      <c r="AA29" s="309">
        <v>11.3</v>
      </c>
      <c r="AB29" s="309">
        <v>6.3</v>
      </c>
      <c r="AC29" s="309">
        <v>12.5</v>
      </c>
      <c r="AD29" s="309">
        <v>8.8000000000000007</v>
      </c>
      <c r="AE29" s="309">
        <v>10.9</v>
      </c>
      <c r="AF29" s="309">
        <v>9.1</v>
      </c>
      <c r="AG29" s="309">
        <v>6.6</v>
      </c>
    </row>
    <row r="30" spans="2:33" s="290" customFormat="1" x14ac:dyDescent="0.2">
      <c r="B30" s="289">
        <v>0.54166666666666663</v>
      </c>
      <c r="C30" s="309" t="s">
        <v>360</v>
      </c>
      <c r="D30" s="309">
        <v>7.9</v>
      </c>
      <c r="E30" s="309">
        <v>6.6</v>
      </c>
      <c r="F30" s="309">
        <v>7.3</v>
      </c>
      <c r="G30" s="309">
        <v>8.6</v>
      </c>
      <c r="H30" s="309">
        <v>5.9</v>
      </c>
      <c r="I30" s="309">
        <v>7.8</v>
      </c>
      <c r="J30" s="309">
        <v>5.0999999999999996</v>
      </c>
      <c r="K30" s="309">
        <v>6.3</v>
      </c>
      <c r="L30" s="309">
        <v>6.1</v>
      </c>
      <c r="M30" s="309">
        <v>6.4</v>
      </c>
      <c r="N30" s="309">
        <v>5.7</v>
      </c>
      <c r="O30" s="309">
        <v>8.1999999999999993</v>
      </c>
      <c r="P30" s="309">
        <v>4.4000000000000004</v>
      </c>
      <c r="Q30" s="309">
        <v>9.3000000000000007</v>
      </c>
      <c r="R30" s="309">
        <v>4.5</v>
      </c>
      <c r="S30" s="309">
        <v>5.0999999999999996</v>
      </c>
      <c r="T30" s="309">
        <v>5.0999999999999996</v>
      </c>
      <c r="U30" s="309">
        <v>5.6</v>
      </c>
      <c r="V30" s="309">
        <v>50.9</v>
      </c>
      <c r="W30" s="309">
        <v>7.5</v>
      </c>
      <c r="X30" s="309">
        <v>6.1</v>
      </c>
      <c r="Y30" s="309">
        <v>5.0999999999999996</v>
      </c>
      <c r="Z30" s="309">
        <v>5.0999999999999996</v>
      </c>
      <c r="AA30" s="309">
        <v>9.3000000000000007</v>
      </c>
      <c r="AB30" s="309">
        <v>6.3</v>
      </c>
      <c r="AC30" s="309">
        <v>9.6999999999999993</v>
      </c>
      <c r="AD30" s="309">
        <v>8.3000000000000007</v>
      </c>
      <c r="AE30" s="309">
        <v>9.1</v>
      </c>
      <c r="AF30" s="309">
        <v>9.1999999999999993</v>
      </c>
      <c r="AG30" s="309">
        <v>10.1</v>
      </c>
    </row>
    <row r="31" spans="2:33" s="290" customFormat="1" x14ac:dyDescent="0.2">
      <c r="B31" s="289">
        <v>0.58333333333333337</v>
      </c>
      <c r="C31" s="309">
        <v>14.3</v>
      </c>
      <c r="D31" s="309">
        <v>6.2</v>
      </c>
      <c r="E31" s="309">
        <v>6.4</v>
      </c>
      <c r="F31" s="309">
        <v>5.7</v>
      </c>
      <c r="G31" s="309">
        <v>8.1</v>
      </c>
      <c r="H31" s="309">
        <v>5.0999999999999996</v>
      </c>
      <c r="I31" s="309">
        <v>4.7</v>
      </c>
      <c r="J31" s="309">
        <v>5.3</v>
      </c>
      <c r="K31" s="309">
        <v>5.2</v>
      </c>
      <c r="L31" s="309">
        <v>7.8</v>
      </c>
      <c r="M31" s="309">
        <v>6</v>
      </c>
      <c r="N31" s="309">
        <v>7.1</v>
      </c>
      <c r="O31" s="309">
        <v>5.5</v>
      </c>
      <c r="P31" s="309">
        <v>4.7</v>
      </c>
      <c r="Q31" s="309">
        <v>4.5999999999999996</v>
      </c>
      <c r="R31" s="309">
        <v>5</v>
      </c>
      <c r="S31" s="309">
        <v>4.3</v>
      </c>
      <c r="T31" s="309">
        <v>4.8</v>
      </c>
      <c r="U31" s="309">
        <v>5.3</v>
      </c>
      <c r="V31" s="309">
        <v>29.5</v>
      </c>
      <c r="W31" s="309">
        <v>5.0999999999999996</v>
      </c>
      <c r="X31" s="309">
        <v>4.5</v>
      </c>
      <c r="Y31" s="309">
        <v>4.0999999999999996</v>
      </c>
      <c r="Z31" s="309">
        <v>6.7</v>
      </c>
      <c r="AA31" s="309">
        <v>7.6</v>
      </c>
      <c r="AB31" s="309">
        <v>5.6</v>
      </c>
      <c r="AC31" s="309">
        <v>7.2</v>
      </c>
      <c r="AD31" s="309">
        <v>6.8</v>
      </c>
      <c r="AE31" s="309">
        <v>8.6999999999999993</v>
      </c>
      <c r="AF31" s="309">
        <v>8</v>
      </c>
      <c r="AG31" s="309">
        <v>8.6999999999999993</v>
      </c>
    </row>
    <row r="32" spans="2:33" s="290" customFormat="1" x14ac:dyDescent="0.2">
      <c r="B32" s="289">
        <v>0.625</v>
      </c>
      <c r="C32" s="309">
        <v>8.1999999999999993</v>
      </c>
      <c r="D32" s="309">
        <v>5.9</v>
      </c>
      <c r="E32" s="309">
        <v>5.3</v>
      </c>
      <c r="F32" s="309">
        <v>7.1</v>
      </c>
      <c r="G32" s="309">
        <v>8.6</v>
      </c>
      <c r="H32" s="309">
        <v>5.6</v>
      </c>
      <c r="I32" s="309">
        <v>3.7</v>
      </c>
      <c r="J32" s="309">
        <v>5.7</v>
      </c>
      <c r="K32" s="309">
        <v>4.4000000000000004</v>
      </c>
      <c r="L32" s="309">
        <v>5.2</v>
      </c>
      <c r="M32" s="309">
        <v>4.7</v>
      </c>
      <c r="N32" s="309">
        <v>4.9000000000000004</v>
      </c>
      <c r="O32" s="309">
        <v>4</v>
      </c>
      <c r="P32" s="309">
        <v>4.5999999999999996</v>
      </c>
      <c r="Q32" s="309">
        <v>4</v>
      </c>
      <c r="R32" s="309">
        <v>3.6</v>
      </c>
      <c r="S32" s="309">
        <v>3.5</v>
      </c>
      <c r="T32" s="309">
        <v>5.6</v>
      </c>
      <c r="U32" s="309">
        <v>3.8</v>
      </c>
      <c r="V32" s="309">
        <v>13.5</v>
      </c>
      <c r="W32" s="309">
        <v>5</v>
      </c>
      <c r="X32" s="309">
        <v>4.3</v>
      </c>
      <c r="Y32" s="309">
        <v>3.9</v>
      </c>
      <c r="Z32" s="309">
        <v>7.2</v>
      </c>
      <c r="AA32" s="309">
        <v>5.0999999999999996</v>
      </c>
      <c r="AB32" s="309">
        <v>5.0999999999999996</v>
      </c>
      <c r="AC32" s="309">
        <v>6</v>
      </c>
      <c r="AD32" s="309">
        <v>5.4</v>
      </c>
      <c r="AE32" s="309">
        <v>7.3</v>
      </c>
      <c r="AF32" s="309">
        <v>6.4</v>
      </c>
      <c r="AG32" s="309">
        <v>6.4</v>
      </c>
    </row>
    <row r="33" spans="2:36" s="290" customFormat="1" x14ac:dyDescent="0.2">
      <c r="B33" s="289">
        <v>0.66666666666666663</v>
      </c>
      <c r="C33" s="309">
        <v>5.8</v>
      </c>
      <c r="D33" s="309">
        <v>5.6</v>
      </c>
      <c r="E33" s="309">
        <v>5.8</v>
      </c>
      <c r="F33" s="309">
        <v>5.3</v>
      </c>
      <c r="G33" s="309">
        <v>6.7</v>
      </c>
      <c r="H33" s="309">
        <v>4.9000000000000004</v>
      </c>
      <c r="I33" s="309">
        <v>3.5</v>
      </c>
      <c r="J33" s="309">
        <v>4</v>
      </c>
      <c r="K33" s="309">
        <v>4.9000000000000004</v>
      </c>
      <c r="L33" s="309">
        <v>4.2</v>
      </c>
      <c r="M33" s="309">
        <v>4.2</v>
      </c>
      <c r="N33" s="309">
        <v>5</v>
      </c>
      <c r="O33" s="309">
        <v>3.2</v>
      </c>
      <c r="P33" s="309">
        <v>4.4000000000000004</v>
      </c>
      <c r="Q33" s="309">
        <v>4.2</v>
      </c>
      <c r="R33" s="309">
        <v>3.6</v>
      </c>
      <c r="S33" s="309">
        <v>4.2</v>
      </c>
      <c r="T33" s="309">
        <v>5.5</v>
      </c>
      <c r="U33" s="309">
        <v>4.8</v>
      </c>
      <c r="V33" s="309">
        <v>17.399999999999999</v>
      </c>
      <c r="W33" s="309">
        <v>3.4</v>
      </c>
      <c r="X33" s="309">
        <v>3.5</v>
      </c>
      <c r="Y33" s="309">
        <v>4</v>
      </c>
      <c r="Z33" s="309">
        <v>3.2</v>
      </c>
      <c r="AA33" s="309">
        <v>4.5999999999999996</v>
      </c>
      <c r="AB33" s="309">
        <v>4.8</v>
      </c>
      <c r="AC33" s="309">
        <v>5.9</v>
      </c>
      <c r="AD33" s="309">
        <v>4.5</v>
      </c>
      <c r="AE33" s="309">
        <v>7.1</v>
      </c>
      <c r="AF33" s="309">
        <v>6.8</v>
      </c>
      <c r="AG33" s="309">
        <v>10.4</v>
      </c>
    </row>
    <row r="34" spans="2:36" s="290" customFormat="1" x14ac:dyDescent="0.2">
      <c r="B34" s="289">
        <v>0.70833333333333337</v>
      </c>
      <c r="C34" s="309">
        <v>5.0999999999999996</v>
      </c>
      <c r="D34" s="309">
        <v>5.2</v>
      </c>
      <c r="E34" s="309">
        <v>4.9000000000000004</v>
      </c>
      <c r="F34" s="309">
        <v>8.4</v>
      </c>
      <c r="G34" s="309">
        <v>5</v>
      </c>
      <c r="H34" s="309">
        <v>4.3</v>
      </c>
      <c r="I34" s="309">
        <v>3.8</v>
      </c>
      <c r="J34" s="309">
        <v>4.5999999999999996</v>
      </c>
      <c r="K34" s="309">
        <v>6</v>
      </c>
      <c r="L34" s="309">
        <v>6.7</v>
      </c>
      <c r="M34" s="309">
        <v>6.1</v>
      </c>
      <c r="N34" s="309">
        <v>5.0999999999999996</v>
      </c>
      <c r="O34" s="309">
        <v>3</v>
      </c>
      <c r="P34" s="309">
        <v>3.8</v>
      </c>
      <c r="Q34" s="309">
        <v>4.4000000000000004</v>
      </c>
      <c r="R34" s="309">
        <v>4.4000000000000004</v>
      </c>
      <c r="S34" s="309">
        <v>8.6</v>
      </c>
      <c r="T34" s="309">
        <v>6.6</v>
      </c>
      <c r="U34" s="309">
        <v>4.0999999999999996</v>
      </c>
      <c r="V34" s="309">
        <v>14.9</v>
      </c>
      <c r="W34" s="309">
        <v>3.8</v>
      </c>
      <c r="X34" s="309">
        <v>3.7</v>
      </c>
      <c r="Y34" s="309">
        <v>3.7</v>
      </c>
      <c r="Z34" s="309">
        <v>3.2</v>
      </c>
      <c r="AA34" s="309">
        <v>4.5999999999999996</v>
      </c>
      <c r="AB34" s="309">
        <v>4.5999999999999996</v>
      </c>
      <c r="AC34" s="309">
        <v>7.5</v>
      </c>
      <c r="AD34" s="309">
        <v>7.4</v>
      </c>
      <c r="AE34" s="309">
        <v>6.6</v>
      </c>
      <c r="AF34" s="309">
        <v>7.2</v>
      </c>
      <c r="AG34" s="309">
        <v>8.1</v>
      </c>
    </row>
    <row r="35" spans="2:36" s="290" customFormat="1" x14ac:dyDescent="0.2">
      <c r="B35" s="289">
        <v>0.75</v>
      </c>
      <c r="C35" s="309">
        <v>5.2</v>
      </c>
      <c r="D35" s="309">
        <v>4.7</v>
      </c>
      <c r="E35" s="309">
        <v>4.7</v>
      </c>
      <c r="F35" s="309">
        <v>6.8</v>
      </c>
      <c r="G35" s="309">
        <v>5.0999999999999996</v>
      </c>
      <c r="H35" s="309">
        <v>4.2</v>
      </c>
      <c r="I35" s="309">
        <v>4</v>
      </c>
      <c r="J35" s="309">
        <v>4.0999999999999996</v>
      </c>
      <c r="K35" s="309">
        <v>9.5</v>
      </c>
      <c r="L35" s="309">
        <v>5</v>
      </c>
      <c r="M35" s="309">
        <v>4.9000000000000004</v>
      </c>
      <c r="N35" s="309">
        <v>3.8</v>
      </c>
      <c r="O35" s="309">
        <v>3.8</v>
      </c>
      <c r="P35" s="309">
        <v>4.3</v>
      </c>
      <c r="Q35" s="309">
        <v>4.5</v>
      </c>
      <c r="R35" s="309">
        <v>6.4</v>
      </c>
      <c r="S35" s="309">
        <v>7.2</v>
      </c>
      <c r="T35" s="309">
        <v>6.5</v>
      </c>
      <c r="U35" s="309">
        <v>4.9000000000000004</v>
      </c>
      <c r="V35" s="309">
        <v>15.2</v>
      </c>
      <c r="W35" s="309">
        <v>5</v>
      </c>
      <c r="X35" s="309">
        <v>3.5</v>
      </c>
      <c r="Y35" s="309">
        <v>4.7</v>
      </c>
      <c r="Z35" s="309">
        <v>4</v>
      </c>
      <c r="AA35" s="309">
        <v>5.5</v>
      </c>
      <c r="AB35" s="309">
        <v>7</v>
      </c>
      <c r="AC35" s="309">
        <v>8.1999999999999993</v>
      </c>
      <c r="AD35" s="309">
        <v>5.5</v>
      </c>
      <c r="AE35" s="309">
        <v>8.5</v>
      </c>
      <c r="AF35" s="309">
        <v>10.1</v>
      </c>
      <c r="AG35" s="309">
        <v>9.5</v>
      </c>
      <c r="AJ35"/>
    </row>
    <row r="36" spans="2:36" s="290" customFormat="1" x14ac:dyDescent="0.2">
      <c r="B36" s="289">
        <v>0.79166666666666663</v>
      </c>
      <c r="C36" s="309">
        <v>7.9</v>
      </c>
      <c r="D36" s="309">
        <v>4.7</v>
      </c>
      <c r="E36" s="309">
        <v>4.2</v>
      </c>
      <c r="F36" s="309">
        <v>5.8</v>
      </c>
      <c r="G36" s="309">
        <v>4.0999999999999996</v>
      </c>
      <c r="H36" s="309">
        <v>4.8</v>
      </c>
      <c r="I36" s="309">
        <v>4.7</v>
      </c>
      <c r="J36" s="309">
        <v>5.7</v>
      </c>
      <c r="K36" s="309">
        <v>6.3</v>
      </c>
      <c r="L36" s="309">
        <v>5.8</v>
      </c>
      <c r="M36" s="309">
        <v>4.2</v>
      </c>
      <c r="N36" s="309">
        <v>4.0999999999999996</v>
      </c>
      <c r="O36" s="309">
        <v>4.7</v>
      </c>
      <c r="P36" s="309">
        <v>4</v>
      </c>
      <c r="Q36" s="309">
        <v>4.3</v>
      </c>
      <c r="R36" s="309">
        <v>7.5</v>
      </c>
      <c r="S36" s="309">
        <v>6.3</v>
      </c>
      <c r="T36" s="309">
        <v>7.7</v>
      </c>
      <c r="U36" s="309">
        <v>4.9000000000000004</v>
      </c>
      <c r="V36" s="309">
        <v>13.9</v>
      </c>
      <c r="W36" s="309">
        <v>4.7</v>
      </c>
      <c r="X36" s="309">
        <v>8</v>
      </c>
      <c r="Y36" s="309">
        <v>6.1</v>
      </c>
      <c r="Z36" s="309">
        <v>4</v>
      </c>
      <c r="AA36" s="309">
        <v>8.4</v>
      </c>
      <c r="AB36" s="309">
        <v>8.8000000000000007</v>
      </c>
      <c r="AC36" s="309">
        <v>7</v>
      </c>
      <c r="AD36" s="309">
        <v>5.3</v>
      </c>
      <c r="AE36" s="309">
        <v>7.6</v>
      </c>
      <c r="AF36" s="309">
        <v>9.6</v>
      </c>
      <c r="AG36" s="309">
        <v>10.1</v>
      </c>
      <c r="AJ36"/>
    </row>
    <row r="37" spans="2:36" s="290" customFormat="1" x14ac:dyDescent="0.2">
      <c r="B37" s="289">
        <v>0.83333333333333337</v>
      </c>
      <c r="C37" s="309">
        <v>5.9</v>
      </c>
      <c r="D37" s="309">
        <v>5</v>
      </c>
      <c r="E37" s="309">
        <v>3.8</v>
      </c>
      <c r="F37" s="309">
        <v>6.7</v>
      </c>
      <c r="G37" s="309">
        <v>5.7</v>
      </c>
      <c r="H37" s="309">
        <v>5.7</v>
      </c>
      <c r="I37" s="309">
        <v>5.8</v>
      </c>
      <c r="J37" s="309">
        <v>4</v>
      </c>
      <c r="K37" s="309">
        <v>8.1</v>
      </c>
      <c r="L37" s="309">
        <v>6.3</v>
      </c>
      <c r="M37" s="309">
        <v>4.0999999999999996</v>
      </c>
      <c r="N37" s="309">
        <v>5.3</v>
      </c>
      <c r="O37" s="309">
        <v>4.9000000000000004</v>
      </c>
      <c r="P37" s="309">
        <v>5.0999999999999996</v>
      </c>
      <c r="Q37" s="309">
        <v>3.8</v>
      </c>
      <c r="R37" s="309">
        <v>9.1</v>
      </c>
      <c r="S37" s="309">
        <v>5.6</v>
      </c>
      <c r="T37" s="309">
        <v>6.2</v>
      </c>
      <c r="U37" s="309">
        <v>5</v>
      </c>
      <c r="V37" s="309">
        <v>9.8000000000000007</v>
      </c>
      <c r="W37" s="309">
        <v>3.9</v>
      </c>
      <c r="X37" s="309">
        <v>4.5999999999999996</v>
      </c>
      <c r="Y37" s="309">
        <v>4.8</v>
      </c>
      <c r="Z37" s="309">
        <v>4.4000000000000004</v>
      </c>
      <c r="AA37" s="309">
        <v>6.7</v>
      </c>
      <c r="AB37" s="309">
        <v>8.3000000000000007</v>
      </c>
      <c r="AC37" s="309">
        <v>6.9</v>
      </c>
      <c r="AD37" s="309">
        <v>8.5</v>
      </c>
      <c r="AE37" s="309">
        <v>7.9</v>
      </c>
      <c r="AF37" s="309">
        <v>10.3</v>
      </c>
      <c r="AG37" s="309">
        <v>9.6999999999999993</v>
      </c>
      <c r="AJ37"/>
    </row>
    <row r="38" spans="2:36" s="290" customFormat="1" x14ac:dyDescent="0.2">
      <c r="B38" s="289">
        <v>0.875</v>
      </c>
      <c r="C38" s="309">
        <v>6.7</v>
      </c>
      <c r="D38" s="309">
        <v>11.3</v>
      </c>
      <c r="E38" s="309">
        <v>4.9000000000000004</v>
      </c>
      <c r="F38" s="309">
        <v>7.3</v>
      </c>
      <c r="G38" s="309">
        <v>4.5</v>
      </c>
      <c r="H38" s="309">
        <v>5.5</v>
      </c>
      <c r="I38" s="309">
        <v>6.7</v>
      </c>
      <c r="J38" s="309">
        <v>3.3</v>
      </c>
      <c r="K38" s="309">
        <v>11.4</v>
      </c>
      <c r="L38" s="309">
        <v>10.8</v>
      </c>
      <c r="M38" s="309">
        <v>3.6</v>
      </c>
      <c r="N38" s="309">
        <v>4</v>
      </c>
      <c r="O38" s="309">
        <v>5.6</v>
      </c>
      <c r="P38" s="309">
        <v>5.3</v>
      </c>
      <c r="Q38" s="309">
        <v>3.9</v>
      </c>
      <c r="R38" s="309">
        <v>10</v>
      </c>
      <c r="S38" s="309">
        <v>4.3</v>
      </c>
      <c r="T38" s="309">
        <v>6.3</v>
      </c>
      <c r="U38" s="309">
        <v>4.5</v>
      </c>
      <c r="V38" s="309">
        <v>12</v>
      </c>
      <c r="W38" s="309">
        <v>5.4</v>
      </c>
      <c r="X38" s="309">
        <v>4.7</v>
      </c>
      <c r="Y38" s="309">
        <v>6.7</v>
      </c>
      <c r="Z38" s="309">
        <v>2.7</v>
      </c>
      <c r="AA38" s="309">
        <v>5.0999999999999996</v>
      </c>
      <c r="AB38" s="309">
        <v>4.9000000000000004</v>
      </c>
      <c r="AC38" s="309">
        <v>6.8</v>
      </c>
      <c r="AD38" s="309">
        <v>7.7</v>
      </c>
      <c r="AE38" s="309">
        <v>7.6</v>
      </c>
      <c r="AF38" s="309">
        <v>12</v>
      </c>
      <c r="AG38" s="309">
        <v>9.1999999999999993</v>
      </c>
      <c r="AJ38"/>
    </row>
    <row r="39" spans="2:36" s="290" customFormat="1" x14ac:dyDescent="0.2">
      <c r="B39" s="289">
        <v>0.91666666666666663</v>
      </c>
      <c r="C39" s="309">
        <v>6</v>
      </c>
      <c r="D39" s="309">
        <v>9.3000000000000007</v>
      </c>
      <c r="E39" s="309">
        <v>5.7</v>
      </c>
      <c r="F39" s="309">
        <v>7.5</v>
      </c>
      <c r="G39" s="309">
        <v>6.4</v>
      </c>
      <c r="H39" s="309">
        <v>6.2</v>
      </c>
      <c r="I39" s="309">
        <v>5.8</v>
      </c>
      <c r="J39" s="309">
        <v>3.3</v>
      </c>
      <c r="K39" s="309">
        <v>10.199999999999999</v>
      </c>
      <c r="L39" s="309">
        <v>17</v>
      </c>
      <c r="M39" s="309">
        <v>4.3</v>
      </c>
      <c r="N39" s="309">
        <v>4.5999999999999996</v>
      </c>
      <c r="O39" s="309">
        <v>3.5</v>
      </c>
      <c r="P39" s="309">
        <v>5</v>
      </c>
      <c r="Q39" s="309">
        <v>5.3</v>
      </c>
      <c r="R39" s="309">
        <v>7.1</v>
      </c>
      <c r="S39" s="309">
        <v>4.2</v>
      </c>
      <c r="T39" s="309">
        <v>5.5</v>
      </c>
      <c r="U39" s="309">
        <v>6.4</v>
      </c>
      <c r="V39" s="309">
        <v>20.100000000000001</v>
      </c>
      <c r="W39" s="309">
        <v>6.8</v>
      </c>
      <c r="X39" s="309">
        <v>8.6999999999999993</v>
      </c>
      <c r="Y39" s="309">
        <v>3.5</v>
      </c>
      <c r="Z39" s="309">
        <v>3.9</v>
      </c>
      <c r="AA39" s="309">
        <v>5.9</v>
      </c>
      <c r="AB39" s="309">
        <v>5.2</v>
      </c>
      <c r="AC39" s="309">
        <v>9.1999999999999993</v>
      </c>
      <c r="AD39" s="309">
        <v>6.2</v>
      </c>
      <c r="AE39" s="309">
        <v>8.8000000000000007</v>
      </c>
      <c r="AF39" s="309">
        <v>16</v>
      </c>
      <c r="AG39" s="309">
        <v>8.1999999999999993</v>
      </c>
    </row>
    <row r="40" spans="2:36" s="290" customFormat="1" x14ac:dyDescent="0.2">
      <c r="B40" s="289">
        <v>0.95833333333333337</v>
      </c>
      <c r="C40" s="309">
        <v>5.0999999999999996</v>
      </c>
      <c r="D40" s="309">
        <v>5.3</v>
      </c>
      <c r="E40" s="309">
        <v>4.9000000000000004</v>
      </c>
      <c r="F40" s="309">
        <v>9.5</v>
      </c>
      <c r="G40" s="309">
        <v>9.1</v>
      </c>
      <c r="H40" s="309">
        <v>5.8</v>
      </c>
      <c r="I40" s="309">
        <v>8.1999999999999993</v>
      </c>
      <c r="J40" s="309">
        <v>5.4</v>
      </c>
      <c r="K40" s="309">
        <v>9.1</v>
      </c>
      <c r="L40" s="309">
        <v>16.899999999999999</v>
      </c>
      <c r="M40" s="309">
        <v>4.2</v>
      </c>
      <c r="N40" s="309">
        <v>6.8</v>
      </c>
      <c r="O40" s="309">
        <v>4.7</v>
      </c>
      <c r="P40" s="309">
        <v>10</v>
      </c>
      <c r="Q40" s="309">
        <v>3.9</v>
      </c>
      <c r="R40" s="309">
        <v>11.6</v>
      </c>
      <c r="S40" s="309">
        <v>5.6</v>
      </c>
      <c r="T40" s="309">
        <v>9</v>
      </c>
      <c r="U40" s="309">
        <v>8.3000000000000007</v>
      </c>
      <c r="V40" s="309">
        <v>13</v>
      </c>
      <c r="W40" s="309">
        <v>12.2</v>
      </c>
      <c r="X40" s="309">
        <v>5</v>
      </c>
      <c r="Y40" s="309">
        <v>3.7</v>
      </c>
      <c r="Z40" s="309">
        <v>9.6</v>
      </c>
      <c r="AA40" s="309">
        <v>10.3</v>
      </c>
      <c r="AB40" s="309">
        <v>4.3</v>
      </c>
      <c r="AC40" s="309">
        <v>23.5</v>
      </c>
      <c r="AD40" s="309">
        <v>8.8000000000000007</v>
      </c>
      <c r="AE40" s="309">
        <v>7.9</v>
      </c>
      <c r="AF40" s="309">
        <v>16</v>
      </c>
      <c r="AG40" s="309">
        <v>8.6</v>
      </c>
    </row>
    <row r="41" spans="2:36" s="291" customFormat="1" ht="33" customHeight="1" x14ac:dyDescent="0.2">
      <c r="B41" s="287" t="s">
        <v>259</v>
      </c>
      <c r="C41" s="329" t="s">
        <v>361</v>
      </c>
      <c r="D41" s="329">
        <v>8.3000000000000007</v>
      </c>
      <c r="E41" s="329">
        <v>8.4</v>
      </c>
      <c r="F41" s="329">
        <v>8.4</v>
      </c>
      <c r="G41" s="329">
        <v>10.6</v>
      </c>
      <c r="H41" s="329">
        <v>8.4</v>
      </c>
      <c r="I41" s="329">
        <v>6.3</v>
      </c>
      <c r="J41" s="329">
        <v>8.3000000000000007</v>
      </c>
      <c r="K41" s="329">
        <v>8.6999999999999993</v>
      </c>
      <c r="L41" s="329">
        <v>10.4</v>
      </c>
      <c r="M41" s="329">
        <v>7.6</v>
      </c>
      <c r="N41" s="329">
        <v>7.6</v>
      </c>
      <c r="O41" s="329">
        <v>7.8</v>
      </c>
      <c r="P41" s="329">
        <v>8.3000000000000007</v>
      </c>
      <c r="Q41" s="329">
        <v>11.2</v>
      </c>
      <c r="R41" s="329">
        <v>7.5</v>
      </c>
      <c r="S41" s="329">
        <v>8.6999999999999993</v>
      </c>
      <c r="T41" s="329">
        <v>7.6</v>
      </c>
      <c r="U41" s="329">
        <v>12.5</v>
      </c>
      <c r="V41" s="329">
        <v>18.3</v>
      </c>
      <c r="W41" s="329">
        <v>6.3</v>
      </c>
      <c r="X41" s="329">
        <v>6.5</v>
      </c>
      <c r="Y41" s="329">
        <v>7.5</v>
      </c>
      <c r="Z41" s="329">
        <v>5.9</v>
      </c>
      <c r="AA41" s="329">
        <v>7.1</v>
      </c>
      <c r="AB41" s="329">
        <v>7.2</v>
      </c>
      <c r="AC41" s="329">
        <v>10.7</v>
      </c>
      <c r="AD41" s="329">
        <v>11.8</v>
      </c>
      <c r="AE41" s="329">
        <v>12</v>
      </c>
      <c r="AF41" s="329">
        <v>11</v>
      </c>
      <c r="AG41" s="329">
        <v>12</v>
      </c>
    </row>
    <row r="42" spans="2:36" s="291" customFormat="1" ht="27" customHeight="1" x14ac:dyDescent="0.2">
      <c r="B42" s="287" t="s">
        <v>260</v>
      </c>
      <c r="C42" s="357" t="s">
        <v>261</v>
      </c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</row>
    <row r="43" spans="2:36" ht="10.5" customHeight="1" x14ac:dyDescent="0.2">
      <c r="B43" s="547" t="s">
        <v>306</v>
      </c>
    </row>
    <row r="44" spans="2:36" ht="10.5" customHeight="1" x14ac:dyDescent="0.2">
      <c r="B44" s="547" t="s">
        <v>363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310"/>
    <col min="2" max="2" width="11.5703125" style="312"/>
    <col min="3" max="3" width="10.140625" style="313" customWidth="1"/>
    <col min="4" max="4" width="11.5703125" style="312"/>
    <col min="5" max="5" width="11.5703125" style="310"/>
    <col min="6" max="6" width="11.5703125" style="311"/>
    <col min="7" max="7" width="11.5703125" style="310"/>
    <col min="8" max="9" width="11.5703125" style="311"/>
    <col min="10" max="14" width="11.5703125" style="310"/>
    <col min="15" max="16" width="11.5703125" style="311"/>
    <col min="17" max="16384" width="11.5703125" style="310"/>
  </cols>
  <sheetData>
    <row r="1" spans="1:16" x14ac:dyDescent="0.25">
      <c r="A1" s="311" t="s">
        <v>198</v>
      </c>
      <c r="B1" s="317">
        <v>2</v>
      </c>
      <c r="C1" s="317"/>
      <c r="D1" s="317">
        <v>4</v>
      </c>
      <c r="G1" s="311" t="s">
        <v>198</v>
      </c>
      <c r="H1" s="311">
        <v>4</v>
      </c>
      <c r="I1" s="317">
        <v>6</v>
      </c>
      <c r="N1" s="311" t="s">
        <v>198</v>
      </c>
      <c r="O1" s="311">
        <v>6</v>
      </c>
      <c r="P1" s="317">
        <v>8</v>
      </c>
    </row>
    <row r="2" spans="1:16" s="314" customFormat="1" x14ac:dyDescent="0.25">
      <c r="A2" s="315">
        <v>0.91200000000000003</v>
      </c>
      <c r="B2" s="315">
        <f>ROUND(1.2636*A2-0.0719,3)</f>
        <v>1.081</v>
      </c>
      <c r="C2" s="315"/>
      <c r="D2" s="315">
        <f>ROUND(1.2636*A2-0.0681,3)</f>
        <v>1.0840000000000001</v>
      </c>
      <c r="F2" s="316"/>
      <c r="G2" s="316">
        <v>0.91200000000000003</v>
      </c>
      <c r="H2" s="315">
        <f>ROUND(1.2636*G2-0.0681,3)</f>
        <v>1.0840000000000001</v>
      </c>
      <c r="I2" s="315">
        <f>ROUND(1.2364*G2-0.0391,3)</f>
        <v>1.0880000000000001</v>
      </c>
      <c r="N2" s="316">
        <v>0.92200000000000004</v>
      </c>
      <c r="O2" s="315">
        <f>1.2364*N2-0.0391</f>
        <v>1.1008608000000002</v>
      </c>
      <c r="P2" s="315">
        <f>1.2636*N2-0.0611</f>
        <v>1.1039392000000001</v>
      </c>
    </row>
    <row r="3" spans="1:16" x14ac:dyDescent="0.25">
      <c r="A3" s="313">
        <v>0.93</v>
      </c>
      <c r="B3" s="313">
        <v>1.103</v>
      </c>
      <c r="D3" s="313">
        <v>1.107</v>
      </c>
      <c r="G3" s="313">
        <v>0.93</v>
      </c>
      <c r="H3" s="313">
        <v>1.107</v>
      </c>
      <c r="I3" s="313">
        <v>1.111</v>
      </c>
      <c r="N3" s="313">
        <v>0.93</v>
      </c>
      <c r="O3" s="313">
        <v>1.111</v>
      </c>
      <c r="P3" s="313">
        <v>1.1140000000000001</v>
      </c>
    </row>
    <row r="4" spans="1:16" x14ac:dyDescent="0.25">
      <c r="A4" s="313">
        <v>0.93100000000000005</v>
      </c>
      <c r="B4" s="313">
        <v>1.105</v>
      </c>
      <c r="D4" s="313">
        <v>1.1080000000000001</v>
      </c>
      <c r="G4" s="313">
        <v>0.93100000000000005</v>
      </c>
      <c r="H4" s="313">
        <v>1.1080000000000001</v>
      </c>
      <c r="I4" s="313">
        <v>1.1120000000000001</v>
      </c>
      <c r="N4" s="313">
        <v>0.93100000000000005</v>
      </c>
      <c r="O4" s="313">
        <v>1.1120000000000001</v>
      </c>
      <c r="P4" s="313">
        <v>1.115</v>
      </c>
    </row>
    <row r="5" spans="1:16" x14ac:dyDescent="0.25">
      <c r="A5" s="313">
        <v>0.93200000000000005</v>
      </c>
      <c r="B5" s="313">
        <v>1.1060000000000001</v>
      </c>
      <c r="D5" s="313">
        <v>1.1100000000000001</v>
      </c>
      <c r="G5" s="313">
        <v>0.93200000000000005</v>
      </c>
      <c r="H5" s="313">
        <v>1.1100000000000001</v>
      </c>
      <c r="I5" s="313">
        <v>1.113</v>
      </c>
      <c r="N5" s="313">
        <v>0.93200000000000005</v>
      </c>
      <c r="O5" s="313">
        <v>1.113</v>
      </c>
      <c r="P5" s="313">
        <v>1.117</v>
      </c>
    </row>
    <row r="6" spans="1:16" x14ac:dyDescent="0.25">
      <c r="A6" s="313">
        <v>0.93300000000000005</v>
      </c>
      <c r="B6" s="313">
        <v>1.107</v>
      </c>
      <c r="D6" s="313">
        <v>1.111</v>
      </c>
      <c r="G6" s="313">
        <v>0.93300000000000005</v>
      </c>
      <c r="H6" s="313">
        <v>1.111</v>
      </c>
      <c r="I6" s="313">
        <v>1.1140000000000001</v>
      </c>
      <c r="N6" s="313">
        <v>0.93300000000000005</v>
      </c>
      <c r="O6" s="313">
        <v>1.1140000000000001</v>
      </c>
      <c r="P6" s="313">
        <v>1.1180000000000001</v>
      </c>
    </row>
    <row r="7" spans="1:16" x14ac:dyDescent="0.25">
      <c r="A7" s="313">
        <v>0.93400000000000005</v>
      </c>
      <c r="B7" s="313">
        <v>1.1080000000000001</v>
      </c>
      <c r="D7" s="313">
        <v>1.1120000000000001</v>
      </c>
      <c r="G7" s="313">
        <v>0.93400000000000005</v>
      </c>
      <c r="H7" s="313">
        <v>1.1120000000000001</v>
      </c>
      <c r="I7" s="313">
        <v>1.1160000000000001</v>
      </c>
      <c r="N7" s="313">
        <v>0.93400000000000005</v>
      </c>
      <c r="O7" s="313">
        <v>1.1160000000000001</v>
      </c>
      <c r="P7" s="313">
        <v>1.119</v>
      </c>
    </row>
    <row r="8" spans="1:16" x14ac:dyDescent="0.25">
      <c r="A8" s="313">
        <v>0.93500000000000005</v>
      </c>
      <c r="B8" s="313">
        <v>1.1100000000000001</v>
      </c>
      <c r="D8" s="313">
        <v>1.113</v>
      </c>
      <c r="G8" s="313">
        <v>0.93500000000000005</v>
      </c>
      <c r="H8" s="313">
        <v>1.113</v>
      </c>
      <c r="I8" s="313">
        <v>1.117</v>
      </c>
      <c r="N8" s="313">
        <v>0.93500000000000005</v>
      </c>
      <c r="O8" s="313">
        <v>1.117</v>
      </c>
      <c r="P8" s="313">
        <v>1.1200000000000001</v>
      </c>
    </row>
    <row r="9" spans="1:16" x14ac:dyDescent="0.25">
      <c r="A9" s="313">
        <v>0.93600000000000005</v>
      </c>
      <c r="B9" s="313">
        <v>1.111</v>
      </c>
      <c r="D9" s="313">
        <v>1.115</v>
      </c>
      <c r="G9" s="313">
        <v>0.93600000000000005</v>
      </c>
      <c r="H9" s="313">
        <v>1.115</v>
      </c>
      <c r="I9" s="313">
        <v>1.1180000000000001</v>
      </c>
      <c r="N9" s="313">
        <v>0.93600000000000005</v>
      </c>
      <c r="O9" s="313">
        <v>1.1180000000000001</v>
      </c>
      <c r="P9" s="313">
        <v>1.1220000000000001</v>
      </c>
    </row>
    <row r="10" spans="1:16" x14ac:dyDescent="0.25">
      <c r="A10" s="313">
        <v>0.93700000000000006</v>
      </c>
      <c r="B10" s="313">
        <v>1.1120000000000001</v>
      </c>
      <c r="D10" s="313">
        <v>1.1160000000000001</v>
      </c>
      <c r="G10" s="313">
        <v>0.93700000000000006</v>
      </c>
      <c r="H10" s="313">
        <v>1.1160000000000001</v>
      </c>
      <c r="I10" s="313">
        <v>1.119</v>
      </c>
      <c r="N10" s="313">
        <v>0.93700000000000006</v>
      </c>
      <c r="O10" s="313">
        <v>1.119</v>
      </c>
      <c r="P10" s="313">
        <v>1.123</v>
      </c>
    </row>
    <row r="11" spans="1:16" x14ac:dyDescent="0.25">
      <c r="A11" s="313">
        <v>0.93799999999999994</v>
      </c>
      <c r="B11" s="313">
        <v>1.113</v>
      </c>
      <c r="D11" s="313">
        <v>1.117</v>
      </c>
      <c r="G11" s="313">
        <v>0.93799999999999994</v>
      </c>
      <c r="H11" s="313">
        <v>1.117</v>
      </c>
      <c r="I11" s="313">
        <v>1.121</v>
      </c>
      <c r="N11" s="313">
        <v>0.93799999999999994</v>
      </c>
      <c r="O11" s="311">
        <v>1.121</v>
      </c>
      <c r="P11" s="311">
        <v>1.1240000000000001</v>
      </c>
    </row>
    <row r="12" spans="1:16" x14ac:dyDescent="0.25">
      <c r="A12" s="313">
        <v>0.93899999999999995</v>
      </c>
      <c r="B12" s="313">
        <v>1.115</v>
      </c>
      <c r="D12" s="313">
        <v>1.1180000000000001</v>
      </c>
      <c r="G12" s="313">
        <v>0.93899999999999995</v>
      </c>
      <c r="H12" s="313">
        <v>1.1180000000000001</v>
      </c>
      <c r="I12" s="313">
        <v>1.1220000000000001</v>
      </c>
      <c r="N12" s="313">
        <v>0.93899999999999995</v>
      </c>
      <c r="O12" s="311">
        <v>1.1220000000000001</v>
      </c>
      <c r="P12" s="311">
        <v>1.125</v>
      </c>
    </row>
    <row r="13" spans="1:16" x14ac:dyDescent="0.25">
      <c r="A13" s="313">
        <v>0.94</v>
      </c>
      <c r="B13" s="313">
        <v>1.1160000000000001</v>
      </c>
      <c r="D13" s="313">
        <v>1.1200000000000001</v>
      </c>
      <c r="G13" s="313">
        <v>0.94</v>
      </c>
      <c r="H13" s="313">
        <v>1.1200000000000001</v>
      </c>
      <c r="I13" s="313">
        <v>1.123</v>
      </c>
      <c r="N13" s="313">
        <v>0.94</v>
      </c>
      <c r="O13" s="311">
        <v>1.123</v>
      </c>
      <c r="P13" s="311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71" t="s">
        <v>101</v>
      </c>
      <c r="B1" s="318" t="s">
        <v>274</v>
      </c>
      <c r="C1" s="320">
        <v>64.599999999999994</v>
      </c>
    </row>
    <row r="2" spans="1:3" x14ac:dyDescent="0.2">
      <c r="A2" s="171" t="s">
        <v>79</v>
      </c>
      <c r="B2" s="318" t="s">
        <v>296</v>
      </c>
      <c r="C2" s="320">
        <v>0.81299999999999994</v>
      </c>
    </row>
    <row r="3" spans="1:3" x14ac:dyDescent="0.2">
      <c r="A3" s="171" t="s">
        <v>147</v>
      </c>
      <c r="B3" s="318" t="s">
        <v>275</v>
      </c>
      <c r="C3" s="320">
        <v>2.5529999999999999</v>
      </c>
    </row>
    <row r="4" spans="1:3" x14ac:dyDescent="0.2">
      <c r="A4" s="171" t="s">
        <v>98</v>
      </c>
      <c r="B4" s="318" t="s">
        <v>277</v>
      </c>
      <c r="C4" s="320">
        <v>5.1349999999999998</v>
      </c>
    </row>
    <row r="5" spans="1:3" x14ac:dyDescent="0.2">
      <c r="A5" s="171" t="s">
        <v>96</v>
      </c>
      <c r="B5" s="318" t="s">
        <v>278</v>
      </c>
      <c r="C5" s="319" t="s">
        <v>213</v>
      </c>
    </row>
    <row r="6" spans="1:3" x14ac:dyDescent="0.2">
      <c r="A6" s="171" t="s">
        <v>106</v>
      </c>
      <c r="B6" s="318" t="s">
        <v>279</v>
      </c>
      <c r="C6" s="320">
        <v>0.58140000000000003</v>
      </c>
    </row>
    <row r="7" spans="1:3" x14ac:dyDescent="0.2">
      <c r="A7" s="171" t="s">
        <v>107</v>
      </c>
      <c r="B7" s="318" t="s">
        <v>276</v>
      </c>
      <c r="C7" s="320">
        <v>1.96</v>
      </c>
    </row>
    <row r="8" spans="1:3" x14ac:dyDescent="0.2">
      <c r="A8" s="171" t="s">
        <v>94</v>
      </c>
      <c r="B8" s="318" t="s">
        <v>281</v>
      </c>
      <c r="C8" s="320">
        <v>0.38200000000000001</v>
      </c>
    </row>
    <row r="9" spans="1:3" x14ac:dyDescent="0.2">
      <c r="A9" s="171" t="s">
        <v>108</v>
      </c>
      <c r="B9" s="318" t="s">
        <v>280</v>
      </c>
      <c r="C9" s="320">
        <v>1150</v>
      </c>
    </row>
    <row r="10" spans="1:3" x14ac:dyDescent="0.2">
      <c r="A10" s="171" t="s">
        <v>92</v>
      </c>
      <c r="B10" s="318" t="s">
        <v>282</v>
      </c>
      <c r="C10" s="320">
        <v>1.4450000000000001</v>
      </c>
    </row>
    <row r="11" spans="1:3" x14ac:dyDescent="0.2">
      <c r="A11" s="171" t="s">
        <v>88</v>
      </c>
      <c r="B11" s="318" t="s">
        <v>284</v>
      </c>
      <c r="C11" s="320">
        <v>32.340000000000003</v>
      </c>
    </row>
    <row r="12" spans="1:3" x14ac:dyDescent="0.2">
      <c r="A12" s="171" t="s">
        <v>90</v>
      </c>
      <c r="B12" s="318" t="s">
        <v>283</v>
      </c>
      <c r="C12" s="319" t="s">
        <v>214</v>
      </c>
    </row>
    <row r="13" spans="1:3" x14ac:dyDescent="0.2">
      <c r="A13" s="171" t="s">
        <v>109</v>
      </c>
      <c r="B13" s="318" t="s">
        <v>299</v>
      </c>
      <c r="C13" s="319" t="s">
        <v>270</v>
      </c>
    </row>
    <row r="14" spans="1:3" x14ac:dyDescent="0.2">
      <c r="A14" s="171" t="s">
        <v>110</v>
      </c>
      <c r="B14" s="318" t="s">
        <v>300</v>
      </c>
      <c r="C14" s="320">
        <v>2.633</v>
      </c>
    </row>
    <row r="15" spans="1:3" x14ac:dyDescent="0.2">
      <c r="A15" s="171" t="s">
        <v>148</v>
      </c>
      <c r="B15" s="318" t="s">
        <v>294</v>
      </c>
      <c r="C15" s="320">
        <v>215.6</v>
      </c>
    </row>
    <row r="16" spans="1:3" x14ac:dyDescent="0.2">
      <c r="A16" s="171" t="s">
        <v>111</v>
      </c>
      <c r="B16" s="318" t="s">
        <v>285</v>
      </c>
      <c r="C16" s="320">
        <v>666.9</v>
      </c>
    </row>
    <row r="17" spans="1:3" x14ac:dyDescent="0.2">
      <c r="A17" s="171" t="s">
        <v>112</v>
      </c>
      <c r="B17" s="318" t="s">
        <v>288</v>
      </c>
      <c r="C17" s="319" t="s">
        <v>271</v>
      </c>
    </row>
    <row r="18" spans="1:3" x14ac:dyDescent="0.2">
      <c r="A18" s="171" t="s">
        <v>113</v>
      </c>
      <c r="B18" s="318" t="s">
        <v>289</v>
      </c>
      <c r="C18" s="320">
        <v>150.6</v>
      </c>
    </row>
    <row r="19" spans="1:3" x14ac:dyDescent="0.2">
      <c r="A19" s="171" t="s">
        <v>86</v>
      </c>
      <c r="B19" s="318" t="s">
        <v>290</v>
      </c>
      <c r="C19" s="320">
        <v>123.5</v>
      </c>
    </row>
    <row r="20" spans="1:3" x14ac:dyDescent="0.2">
      <c r="A20" s="171" t="s">
        <v>69</v>
      </c>
      <c r="B20" s="318" t="s">
        <v>286</v>
      </c>
      <c r="C20" s="319" t="s">
        <v>252</v>
      </c>
    </row>
    <row r="21" spans="1:3" x14ac:dyDescent="0.2">
      <c r="A21" s="171" t="s">
        <v>84</v>
      </c>
      <c r="B21" s="318" t="s">
        <v>291</v>
      </c>
      <c r="C21" s="320">
        <v>1.3520000000000001</v>
      </c>
    </row>
    <row r="22" spans="1:3" x14ac:dyDescent="0.2">
      <c r="A22" s="171" t="s">
        <v>150</v>
      </c>
      <c r="B22" s="318" t="s">
        <v>293</v>
      </c>
      <c r="C22" s="320">
        <v>2.621</v>
      </c>
    </row>
    <row r="23" spans="1:3" x14ac:dyDescent="0.2">
      <c r="A23" s="171" t="s">
        <v>103</v>
      </c>
      <c r="B23" s="318" t="s">
        <v>273</v>
      </c>
      <c r="C23" s="320">
        <v>0.28689999999999999</v>
      </c>
    </row>
    <row r="24" spans="1:3" x14ac:dyDescent="0.2">
      <c r="A24" s="171" t="s">
        <v>81</v>
      </c>
      <c r="B24" s="318" t="s">
        <v>295</v>
      </c>
      <c r="C24" s="320">
        <v>42.71</v>
      </c>
    </row>
    <row r="25" spans="1:3" x14ac:dyDescent="0.2">
      <c r="A25" s="171" t="s">
        <v>114</v>
      </c>
      <c r="B25" s="318" t="s">
        <v>287</v>
      </c>
      <c r="C25" s="320">
        <v>50.6</v>
      </c>
    </row>
    <row r="26" spans="1:3" x14ac:dyDescent="0.2">
      <c r="A26" s="171" t="s">
        <v>77</v>
      </c>
      <c r="B26" s="318" t="s">
        <v>297</v>
      </c>
      <c r="C26" s="319" t="s">
        <v>269</v>
      </c>
    </row>
    <row r="27" spans="1:3" x14ac:dyDescent="0.2">
      <c r="A27" s="171" t="s">
        <v>115</v>
      </c>
      <c r="B27" s="318" t="s">
        <v>298</v>
      </c>
      <c r="C27" s="320">
        <v>71.7</v>
      </c>
    </row>
    <row r="28" spans="1:3" x14ac:dyDescent="0.2">
      <c r="A28" s="171" t="s">
        <v>116</v>
      </c>
      <c r="B28" s="318" t="s">
        <v>292</v>
      </c>
      <c r="C28" s="319" t="s">
        <v>268</v>
      </c>
    </row>
    <row r="29" spans="1:3" x14ac:dyDescent="0.2">
      <c r="A29" s="171" t="s">
        <v>75</v>
      </c>
      <c r="B29" s="318" t="s">
        <v>302</v>
      </c>
      <c r="C29" s="319" t="s">
        <v>253</v>
      </c>
    </row>
    <row r="30" spans="1:3" x14ac:dyDescent="0.2">
      <c r="A30" s="171" t="s">
        <v>117</v>
      </c>
      <c r="B30" s="318" t="s">
        <v>301</v>
      </c>
      <c r="C30" s="320">
        <v>0.77</v>
      </c>
    </row>
    <row r="31" spans="1:3" x14ac:dyDescent="0.2">
      <c r="A31" s="171" t="s">
        <v>194</v>
      </c>
      <c r="B31" s="318" t="s">
        <v>303</v>
      </c>
      <c r="C31" s="319" t="s">
        <v>254</v>
      </c>
    </row>
    <row r="32" spans="1:3" x14ac:dyDescent="0.2">
      <c r="A32" s="171" t="s">
        <v>73</v>
      </c>
      <c r="B32" s="318" t="s">
        <v>304</v>
      </c>
      <c r="C32" s="319" t="s">
        <v>272</v>
      </c>
    </row>
    <row r="33" spans="1:3" ht="13.5" thickBot="1" x14ac:dyDescent="0.25">
      <c r="A33" s="173" t="s">
        <v>71</v>
      </c>
      <c r="B33" s="318" t="s">
        <v>305</v>
      </c>
      <c r="C33" s="320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38" customWidth="1"/>
    <col min="10" max="10" width="5.140625" customWidth="1"/>
    <col min="11" max="15" width="9.7109375" customWidth="1"/>
  </cols>
  <sheetData>
    <row r="1" spans="4:9" ht="13.15" customHeight="1" x14ac:dyDescent="0.2">
      <c r="D1" s="135"/>
      <c r="E1" s="385" t="s">
        <v>216</v>
      </c>
      <c r="F1" s="385"/>
      <c r="G1" s="385"/>
      <c r="H1" s="386"/>
    </row>
    <row r="2" spans="4:9" ht="13.15" customHeight="1" x14ac:dyDescent="0.2">
      <c r="D2" s="136"/>
      <c r="E2" s="387"/>
      <c r="F2" s="387"/>
      <c r="G2" s="387"/>
      <c r="H2" s="388"/>
    </row>
    <row r="3" spans="4:9" ht="13.15" customHeight="1" x14ac:dyDescent="0.2">
      <c r="D3" s="136"/>
      <c r="E3" s="387"/>
      <c r="F3" s="387"/>
      <c r="G3" s="387"/>
      <c r="H3" s="388"/>
    </row>
    <row r="4" spans="4:9" ht="13.9" customHeight="1" thickBot="1" x14ac:dyDescent="0.25">
      <c r="D4" s="137"/>
      <c r="E4" s="389"/>
      <c r="F4" s="389"/>
      <c r="G4" s="389"/>
      <c r="H4" s="390"/>
    </row>
    <row r="5" spans="4:9" ht="13.9" customHeight="1" x14ac:dyDescent="0.2">
      <c r="D5" s="138"/>
      <c r="E5" s="138"/>
      <c r="F5" s="138"/>
      <c r="G5" s="138"/>
      <c r="H5" s="138"/>
    </row>
    <row r="6" spans="4:9" ht="36" customHeight="1" x14ac:dyDescent="0.2">
      <c r="D6" s="139" t="s">
        <v>188</v>
      </c>
      <c r="E6" s="392" t="s">
        <v>250</v>
      </c>
      <c r="F6" s="392"/>
      <c r="G6" s="392"/>
      <c r="H6" s="392"/>
    </row>
    <row r="7" spans="4:9" ht="9" customHeight="1" x14ac:dyDescent="0.2">
      <c r="D7" s="138"/>
      <c r="E7" s="138"/>
      <c r="F7" s="138"/>
      <c r="G7" s="138"/>
      <c r="H7" s="138"/>
    </row>
    <row r="8" spans="4:9" ht="15.6" customHeight="1" x14ac:dyDescent="0.2">
      <c r="D8" s="139" t="s">
        <v>146</v>
      </c>
      <c r="E8" s="150" t="s">
        <v>203</v>
      </c>
      <c r="F8" s="139" t="s">
        <v>189</v>
      </c>
      <c r="G8" s="150" t="s">
        <v>251</v>
      </c>
      <c r="H8" s="105"/>
      <c r="I8" s="160"/>
    </row>
    <row r="9" spans="4:9" ht="7.9" customHeight="1" x14ac:dyDescent="0.2">
      <c r="D9" s="138"/>
      <c r="E9" s="138"/>
      <c r="F9" s="138"/>
      <c r="G9" s="138"/>
      <c r="H9" s="138"/>
      <c r="I9" s="160"/>
    </row>
    <row r="10" spans="4:9" ht="15.6" customHeight="1" x14ac:dyDescent="0.2">
      <c r="D10" s="379" t="s">
        <v>217</v>
      </c>
      <c r="E10" s="379"/>
      <c r="F10" s="379"/>
      <c r="G10" s="379"/>
      <c r="H10" s="379"/>
      <c r="I10" s="160"/>
    </row>
    <row r="11" spans="4:9" ht="9" customHeight="1" x14ac:dyDescent="0.2">
      <c r="D11" s="138"/>
      <c r="E11" s="138"/>
      <c r="F11" s="138"/>
      <c r="G11" s="138"/>
      <c r="H11" s="138"/>
    </row>
    <row r="12" spans="4:9" ht="15.6" customHeight="1" x14ac:dyDescent="0.2">
      <c r="D12" s="139" t="s">
        <v>33</v>
      </c>
      <c r="E12" s="228" t="s">
        <v>191</v>
      </c>
      <c r="F12" s="106" t="s">
        <v>8</v>
      </c>
      <c r="G12" s="391" t="s">
        <v>192</v>
      </c>
      <c r="H12" s="391"/>
    </row>
    <row r="13" spans="4:9" ht="9" customHeight="1" x14ac:dyDescent="0.2">
      <c r="D13" s="138"/>
      <c r="E13" s="138"/>
      <c r="F13" s="140"/>
      <c r="G13" s="138"/>
      <c r="H13" s="138"/>
    </row>
    <row r="14" spans="4:9" ht="15.6" customHeight="1" x14ac:dyDescent="0.2">
      <c r="D14" s="106" t="s">
        <v>9</v>
      </c>
      <c r="E14" s="227" t="s">
        <v>193</v>
      </c>
      <c r="F14" s="106" t="s">
        <v>10</v>
      </c>
      <c r="G14" s="391" t="s">
        <v>204</v>
      </c>
      <c r="H14" s="391"/>
    </row>
    <row r="15" spans="4:9" ht="13.15" customHeight="1" x14ac:dyDescent="0.2">
      <c r="D15" s="138"/>
      <c r="E15" s="138"/>
      <c r="F15" s="138"/>
      <c r="G15" s="138"/>
      <c r="H15" s="138"/>
    </row>
    <row r="16" spans="4:9" ht="13.15" customHeight="1" x14ac:dyDescent="0.2">
      <c r="D16" s="384" t="s">
        <v>163</v>
      </c>
      <c r="E16" s="384"/>
      <c r="F16" s="384"/>
      <c r="G16" s="384"/>
      <c r="H16" s="384"/>
    </row>
    <row r="17" spans="1:15" ht="33.75" x14ac:dyDescent="0.2">
      <c r="A17" s="141" t="s">
        <v>151</v>
      </c>
      <c r="B17" s="141" t="s">
        <v>152</v>
      </c>
      <c r="D17" s="141" t="s">
        <v>218</v>
      </c>
      <c r="E17" s="142" t="s">
        <v>181</v>
      </c>
      <c r="F17" s="142" t="s">
        <v>182</v>
      </c>
      <c r="G17" s="141" t="s">
        <v>153</v>
      </c>
      <c r="H17" s="141" t="s">
        <v>154</v>
      </c>
      <c r="L17" s="218" t="s">
        <v>120</v>
      </c>
      <c r="M17" s="218" t="s">
        <v>227</v>
      </c>
      <c r="N17" s="218" t="s">
        <v>228</v>
      </c>
      <c r="O17" s="218" t="s">
        <v>229</v>
      </c>
    </row>
    <row r="18" spans="1:15" ht="13.9" customHeight="1" x14ac:dyDescent="0.2">
      <c r="A18" s="143">
        <v>43881</v>
      </c>
      <c r="B18" s="144">
        <v>0.45833333333333331</v>
      </c>
      <c r="D18" s="229"/>
      <c r="E18" s="145"/>
      <c r="F18" s="146"/>
      <c r="G18" s="147"/>
      <c r="H18" s="146"/>
      <c r="K18" s="218" t="s">
        <v>207</v>
      </c>
      <c r="L18" s="219">
        <f>MIN(E18:E41,E46:E69,E74:E97,E102:E125,E130:E153)</f>
        <v>0</v>
      </c>
      <c r="M18" s="219">
        <f>MIN(F18:F41,F46:F69,F74:F97,F102:F125,F130:F153)</f>
        <v>0</v>
      </c>
      <c r="N18" s="219">
        <f>MIN(G18:G41,G46:G69,G74:G97,G102:G125,G130:G153)</f>
        <v>0</v>
      </c>
      <c r="O18" s="219">
        <f>MIN(H18:H41,H46:H69,H74:H97,H102:H125,H130:H153)</f>
        <v>0</v>
      </c>
    </row>
    <row r="19" spans="1:15" x14ac:dyDescent="0.2">
      <c r="A19" s="143">
        <f>A18</f>
        <v>43881</v>
      </c>
      <c r="B19" s="144">
        <v>0.5</v>
      </c>
      <c r="D19" s="229"/>
      <c r="E19" s="145"/>
      <c r="F19" s="146"/>
      <c r="G19" s="147"/>
      <c r="H19" s="146"/>
      <c r="K19" s="218" t="s">
        <v>208</v>
      </c>
      <c r="L19" s="219">
        <f>MAX(E18:E41,E46:E69,E74:E97,E102:E125,E130:E153)</f>
        <v>0</v>
      </c>
      <c r="M19" s="219">
        <f>MAX(F18:F41,F46:F69,F74:F97,F102:F125,F130:F153)</f>
        <v>0</v>
      </c>
      <c r="N19" s="219">
        <f>MAX(G18:G41,G46:G69,G74:G97,G102:G125,G130:G153)</f>
        <v>0</v>
      </c>
      <c r="O19" s="219">
        <f>MAX(H18:H41,H46:H69,H74:H97,H102:H125,H130:H153)</f>
        <v>0</v>
      </c>
    </row>
    <row r="20" spans="1:15" x14ac:dyDescent="0.2">
      <c r="A20" s="143">
        <f t="shared" ref="A20:A41" si="0">A19</f>
        <v>43881</v>
      </c>
      <c r="B20" s="144">
        <v>0.54166666666666696</v>
      </c>
      <c r="D20" s="229"/>
      <c r="E20" s="145"/>
      <c r="F20" s="146"/>
      <c r="G20" s="147"/>
      <c r="H20" s="146"/>
      <c r="K20" s="218" t="s">
        <v>209</v>
      </c>
      <c r="L20" s="219" t="e">
        <f>AVERAGE(E18:E41,E46:E69,E74:E97,E102:E125,E130:E153)</f>
        <v>#DIV/0!</v>
      </c>
      <c r="M20" s="219" t="e">
        <f>AVERAGE(F18:F41,F46:F69,F74:F97,F102:F125,F130:F153)</f>
        <v>#DIV/0!</v>
      </c>
      <c r="N20" s="219" t="e">
        <f>AVERAGE(G18:G41,G46:G69,G74:G97,G102:G125,G130:G153)</f>
        <v>#DIV/0!</v>
      </c>
      <c r="O20" s="219" t="e">
        <f>AVERAGE(H18:H41,H46:H69,H74:H97,H102:H125,H130:H153)</f>
        <v>#DIV/0!</v>
      </c>
    </row>
    <row r="21" spans="1:15" x14ac:dyDescent="0.2">
      <c r="A21" s="143">
        <f t="shared" si="0"/>
        <v>43881</v>
      </c>
      <c r="B21" s="144">
        <v>0.58333333333333304</v>
      </c>
      <c r="D21" s="229"/>
      <c r="E21" s="145"/>
      <c r="F21" s="146"/>
      <c r="G21" s="147"/>
      <c r="H21" s="146"/>
      <c r="K21" s="218" t="s">
        <v>210</v>
      </c>
      <c r="L21" s="220" t="e">
        <f>STDEV(E18:E41,E46:E69,E74:E97,E102:E125,E130:E153)</f>
        <v>#DIV/0!</v>
      </c>
      <c r="M21" s="220" t="e">
        <f>STDEV(F18:F41,F46:F69,F74:F97,F102:F125,F130:F153)</f>
        <v>#DIV/0!</v>
      </c>
      <c r="N21" s="220" t="e">
        <f>STDEV(G18:G41,G46:G69,G74:G97,G102:G125,G130:G153)</f>
        <v>#DIV/0!</v>
      </c>
      <c r="O21" s="220" t="e">
        <f>STDEV(H18:H41,H46:H69,H74:H97,H102:H125,H130:H153)</f>
        <v>#DIV/0!</v>
      </c>
    </row>
    <row r="22" spans="1:15" x14ac:dyDescent="0.2">
      <c r="A22" s="143">
        <f t="shared" si="0"/>
        <v>43881</v>
      </c>
      <c r="B22" s="144">
        <v>0.625</v>
      </c>
      <c r="D22" s="229"/>
      <c r="E22" s="145"/>
      <c r="F22" s="146"/>
      <c r="G22" s="147"/>
      <c r="H22" s="146"/>
      <c r="K22" s="218" t="s">
        <v>211</v>
      </c>
      <c r="L22" s="221">
        <f>COUNT(E18:E41,E46:E69,E74:E97,E102:E125,E130:E153)</f>
        <v>0</v>
      </c>
      <c r="M22" s="221">
        <f>COUNT(F18:F41,F46:F69,F74:F97,F102:F125,F130:F153)</f>
        <v>0</v>
      </c>
      <c r="N22" s="221">
        <f>COUNT(G18:G41,G46:G69,G74:G97,G102:G125,G130:G153)</f>
        <v>0</v>
      </c>
      <c r="O22" s="221">
        <f>COUNT(H18:H41,H46:H69,H74:H97,H102:H125,H130:H153)</f>
        <v>0</v>
      </c>
    </row>
    <row r="23" spans="1:15" x14ac:dyDescent="0.2">
      <c r="A23" s="143">
        <f t="shared" si="0"/>
        <v>43881</v>
      </c>
      <c r="B23" s="144">
        <v>0.66666666666666596</v>
      </c>
      <c r="D23" s="229"/>
      <c r="E23" s="145"/>
      <c r="F23" s="146"/>
      <c r="G23" s="147"/>
      <c r="H23" s="146"/>
      <c r="K23" s="218" t="s">
        <v>212</v>
      </c>
      <c r="L23" s="222" t="e">
        <f>L21/SQRT(L22)</f>
        <v>#DIV/0!</v>
      </c>
      <c r="M23" s="222" t="e">
        <f t="shared" ref="M23:O23" si="1">M21/SQRT(M22)</f>
        <v>#DIV/0!</v>
      </c>
      <c r="N23" s="222" t="e">
        <f t="shared" si="1"/>
        <v>#DIV/0!</v>
      </c>
      <c r="O23" s="222" t="e">
        <f t="shared" si="1"/>
        <v>#DIV/0!</v>
      </c>
    </row>
    <row r="24" spans="1:15" x14ac:dyDescent="0.2">
      <c r="A24" s="143">
        <f t="shared" si="0"/>
        <v>43881</v>
      </c>
      <c r="B24" s="144">
        <v>0.70833333333333304</v>
      </c>
      <c r="D24" s="229"/>
      <c r="E24" s="145"/>
      <c r="F24" s="146"/>
      <c r="G24" s="147"/>
      <c r="H24" s="146"/>
    </row>
    <row r="25" spans="1:15" x14ac:dyDescent="0.2">
      <c r="A25" s="143">
        <f t="shared" si="0"/>
        <v>43881</v>
      </c>
      <c r="B25" s="144">
        <v>0.75</v>
      </c>
      <c r="D25" s="229"/>
      <c r="E25" s="145"/>
      <c r="F25" s="146"/>
      <c r="G25" s="147"/>
      <c r="H25" s="146"/>
    </row>
    <row r="26" spans="1:15" x14ac:dyDescent="0.2">
      <c r="A26" s="143">
        <f t="shared" si="0"/>
        <v>43881</v>
      </c>
      <c r="B26" s="144">
        <v>0.79166666666666596</v>
      </c>
      <c r="D26" s="229"/>
      <c r="E26" s="145"/>
      <c r="F26" s="146"/>
      <c r="G26" s="147"/>
      <c r="H26" s="146"/>
    </row>
    <row r="27" spans="1:15" x14ac:dyDescent="0.2">
      <c r="A27" s="143">
        <f t="shared" si="0"/>
        <v>43881</v>
      </c>
      <c r="B27" s="144">
        <v>0.83333333333333304</v>
      </c>
      <c r="D27" s="229"/>
      <c r="E27" s="145"/>
      <c r="F27" s="146"/>
      <c r="G27" s="147"/>
      <c r="H27" s="146"/>
    </row>
    <row r="28" spans="1:15" x14ac:dyDescent="0.2">
      <c r="A28" s="143">
        <f t="shared" si="0"/>
        <v>43881</v>
      </c>
      <c r="B28" s="144">
        <v>0.875</v>
      </c>
      <c r="D28" s="229"/>
      <c r="E28" s="145"/>
      <c r="F28" s="146"/>
      <c r="G28" s="147"/>
      <c r="H28" s="146"/>
    </row>
    <row r="29" spans="1:15" x14ac:dyDescent="0.2">
      <c r="A29" s="143">
        <f t="shared" si="0"/>
        <v>43881</v>
      </c>
      <c r="B29" s="144">
        <v>0.91666666666666696</v>
      </c>
      <c r="D29" s="229"/>
      <c r="E29" s="145"/>
      <c r="F29" s="146"/>
      <c r="G29" s="147"/>
      <c r="H29" s="146"/>
    </row>
    <row r="30" spans="1:15" x14ac:dyDescent="0.2">
      <c r="A30" s="143">
        <f t="shared" si="0"/>
        <v>43881</v>
      </c>
      <c r="B30" s="144">
        <v>0.95833333333333304</v>
      </c>
      <c r="D30" s="229"/>
      <c r="E30" s="145"/>
      <c r="F30" s="146"/>
      <c r="G30" s="147"/>
      <c r="H30" s="146"/>
    </row>
    <row r="31" spans="1:15" x14ac:dyDescent="0.2">
      <c r="A31" s="143">
        <f>A30</f>
        <v>43881</v>
      </c>
      <c r="B31" s="144">
        <v>1</v>
      </c>
      <c r="D31" s="229"/>
      <c r="E31" s="145"/>
      <c r="F31" s="146"/>
      <c r="G31" s="147"/>
      <c r="H31" s="146"/>
    </row>
    <row r="32" spans="1:15" x14ac:dyDescent="0.2">
      <c r="A32" s="143">
        <f t="shared" si="0"/>
        <v>43881</v>
      </c>
      <c r="B32" s="144">
        <v>1.0416666666666701</v>
      </c>
      <c r="D32" s="229"/>
      <c r="E32" s="145"/>
      <c r="F32" s="146"/>
      <c r="G32" s="147"/>
      <c r="H32" s="146"/>
    </row>
    <row r="33" spans="1:8" x14ac:dyDescent="0.2">
      <c r="A33" s="143">
        <f t="shared" si="0"/>
        <v>43881</v>
      </c>
      <c r="B33" s="144">
        <v>1.0833333333333299</v>
      </c>
      <c r="D33" s="229"/>
      <c r="E33" s="145"/>
      <c r="F33" s="146"/>
      <c r="G33" s="147"/>
      <c r="H33" s="146"/>
    </row>
    <row r="34" spans="1:8" x14ac:dyDescent="0.2">
      <c r="A34" s="143">
        <f t="shared" si="0"/>
        <v>43881</v>
      </c>
      <c r="B34" s="144">
        <v>1.125</v>
      </c>
      <c r="D34" s="229"/>
      <c r="E34" s="145"/>
      <c r="F34" s="146"/>
      <c r="G34" s="147"/>
      <c r="H34" s="146"/>
    </row>
    <row r="35" spans="1:8" x14ac:dyDescent="0.2">
      <c r="A35" s="143">
        <f t="shared" si="0"/>
        <v>43881</v>
      </c>
      <c r="B35" s="144">
        <v>1.1666666666666701</v>
      </c>
      <c r="D35" s="229"/>
      <c r="E35" s="145"/>
      <c r="F35" s="146"/>
      <c r="G35" s="147"/>
      <c r="H35" s="146"/>
    </row>
    <row r="36" spans="1:8" x14ac:dyDescent="0.2">
      <c r="A36" s="143">
        <f t="shared" si="0"/>
        <v>43881</v>
      </c>
      <c r="B36" s="144">
        <v>1.2083333333333299</v>
      </c>
      <c r="D36" s="229"/>
      <c r="E36" s="145"/>
      <c r="F36" s="146"/>
      <c r="G36" s="147"/>
      <c r="H36" s="146"/>
    </row>
    <row r="37" spans="1:8" x14ac:dyDescent="0.2">
      <c r="A37" s="143">
        <f t="shared" si="0"/>
        <v>43881</v>
      </c>
      <c r="B37" s="144">
        <v>1.25</v>
      </c>
      <c r="D37" s="229"/>
      <c r="E37" s="145"/>
      <c r="F37" s="146"/>
      <c r="G37" s="147"/>
      <c r="H37" s="146"/>
    </row>
    <row r="38" spans="1:8" x14ac:dyDescent="0.2">
      <c r="A38" s="143">
        <f t="shared" si="0"/>
        <v>43881</v>
      </c>
      <c r="B38" s="144">
        <v>1.2916666666666701</v>
      </c>
      <c r="D38" s="229"/>
      <c r="E38" s="145"/>
      <c r="F38" s="146"/>
      <c r="G38" s="147"/>
      <c r="H38" s="146"/>
    </row>
    <row r="39" spans="1:8" x14ac:dyDescent="0.2">
      <c r="A39" s="143">
        <f t="shared" si="0"/>
        <v>43881</v>
      </c>
      <c r="B39" s="144">
        <v>1.3333333333333299</v>
      </c>
      <c r="D39" s="229"/>
      <c r="E39" s="145"/>
      <c r="F39" s="146"/>
      <c r="G39" s="147"/>
      <c r="H39" s="146"/>
    </row>
    <row r="40" spans="1:8" x14ac:dyDescent="0.2">
      <c r="A40" s="143">
        <f t="shared" si="0"/>
        <v>43881</v>
      </c>
      <c r="B40" s="144">
        <v>1.375</v>
      </c>
      <c r="D40" s="229"/>
      <c r="E40" s="145"/>
      <c r="F40" s="146"/>
      <c r="G40" s="147"/>
      <c r="H40" s="146"/>
    </row>
    <row r="41" spans="1:8" x14ac:dyDescent="0.2">
      <c r="A41" s="143">
        <f t="shared" si="0"/>
        <v>43881</v>
      </c>
      <c r="B41" s="144">
        <v>1.4166666666666701</v>
      </c>
      <c r="D41" s="229"/>
      <c r="E41" s="145"/>
      <c r="F41" s="146"/>
      <c r="G41" s="147"/>
      <c r="H41" s="146"/>
    </row>
    <row r="42" spans="1:8" x14ac:dyDescent="0.2">
      <c r="D42" s="226" t="s">
        <v>172</v>
      </c>
      <c r="E42" s="149" t="e">
        <f>AVERAGE(E18:E41)</f>
        <v>#DIV/0!</v>
      </c>
      <c r="F42" s="149" t="e">
        <f>AVERAGE(F18:F41)</f>
        <v>#DIV/0!</v>
      </c>
      <c r="G42" s="149" t="e">
        <f>AVERAGE(G18:G41)</f>
        <v>#DIV/0!</v>
      </c>
      <c r="H42" s="149" t="e">
        <f>AVERAGE(H18:H41)</f>
        <v>#DIV/0!</v>
      </c>
    </row>
    <row r="43" spans="1:8" ht="13.9" customHeight="1" x14ac:dyDescent="0.2">
      <c r="D43" s="138"/>
      <c r="E43" s="138"/>
      <c r="F43" s="138"/>
      <c r="G43" s="138"/>
      <c r="H43" s="138"/>
    </row>
    <row r="44" spans="1:8" ht="13.15" customHeight="1" x14ac:dyDescent="0.2">
      <c r="D44" s="384" t="s">
        <v>164</v>
      </c>
      <c r="E44" s="384"/>
      <c r="F44" s="384"/>
      <c r="G44" s="384"/>
      <c r="H44" s="384"/>
    </row>
    <row r="45" spans="1:8" ht="33.75" x14ac:dyDescent="0.2">
      <c r="A45" s="142" t="s">
        <v>151</v>
      </c>
      <c r="B45" s="142" t="s">
        <v>152</v>
      </c>
      <c r="D45" s="142" t="s">
        <v>151</v>
      </c>
      <c r="E45" s="142" t="s">
        <v>181</v>
      </c>
      <c r="F45" s="142" t="s">
        <v>182</v>
      </c>
      <c r="G45" s="142" t="s">
        <v>153</v>
      </c>
      <c r="H45" s="142" t="s">
        <v>154</v>
      </c>
    </row>
    <row r="46" spans="1:8" ht="13.9" customHeight="1" x14ac:dyDescent="0.2">
      <c r="A46" s="143" t="e">
        <f>#REF!+4</f>
        <v>#REF!</v>
      </c>
      <c r="B46" s="148">
        <v>0.45833333333333331</v>
      </c>
      <c r="D46" s="229"/>
      <c r="E46" s="145"/>
      <c r="F46" s="146"/>
      <c r="G46" s="147"/>
      <c r="H46" s="146"/>
    </row>
    <row r="47" spans="1:8" x14ac:dyDescent="0.2">
      <c r="A47" s="143" t="e">
        <f>A46</f>
        <v>#REF!</v>
      </c>
      <c r="B47" s="144">
        <v>0.5</v>
      </c>
      <c r="D47" s="229"/>
      <c r="E47" s="145"/>
      <c r="F47" s="146"/>
      <c r="G47" s="147"/>
      <c r="H47" s="146"/>
    </row>
    <row r="48" spans="1:8" x14ac:dyDescent="0.2">
      <c r="A48" s="143" t="e">
        <f t="shared" ref="A48:A69" si="2">A47</f>
        <v>#REF!</v>
      </c>
      <c r="B48" s="148">
        <v>0.54166666666666696</v>
      </c>
      <c r="D48" s="229"/>
      <c r="E48" s="145"/>
      <c r="F48" s="146"/>
      <c r="G48" s="147"/>
      <c r="H48" s="146"/>
    </row>
    <row r="49" spans="1:8" x14ac:dyDescent="0.2">
      <c r="A49" s="143" t="e">
        <f t="shared" si="2"/>
        <v>#REF!</v>
      </c>
      <c r="B49" s="144">
        <v>0.58333333333333304</v>
      </c>
      <c r="D49" s="229"/>
      <c r="E49" s="145"/>
      <c r="F49" s="146"/>
      <c r="G49" s="147"/>
      <c r="H49" s="146"/>
    </row>
    <row r="50" spans="1:8" x14ac:dyDescent="0.2">
      <c r="A50" s="143" t="e">
        <f t="shared" si="2"/>
        <v>#REF!</v>
      </c>
      <c r="B50" s="148">
        <v>0.625</v>
      </c>
      <c r="D50" s="229"/>
      <c r="E50" s="145"/>
      <c r="F50" s="146"/>
      <c r="G50" s="147"/>
      <c r="H50" s="146"/>
    </row>
    <row r="51" spans="1:8" x14ac:dyDescent="0.2">
      <c r="A51" s="143" t="e">
        <f t="shared" si="2"/>
        <v>#REF!</v>
      </c>
      <c r="B51" s="144">
        <v>0.66666666666666596</v>
      </c>
      <c r="D51" s="229"/>
      <c r="E51" s="145"/>
      <c r="F51" s="146"/>
      <c r="G51" s="147"/>
      <c r="H51" s="146"/>
    </row>
    <row r="52" spans="1:8" x14ac:dyDescent="0.2">
      <c r="A52" s="143" t="e">
        <f t="shared" si="2"/>
        <v>#REF!</v>
      </c>
      <c r="B52" s="148">
        <v>0.70833333333333304</v>
      </c>
      <c r="D52" s="229"/>
      <c r="E52" s="145"/>
      <c r="F52" s="146"/>
      <c r="G52" s="147"/>
      <c r="H52" s="146"/>
    </row>
    <row r="53" spans="1:8" x14ac:dyDescent="0.2">
      <c r="A53" s="143" t="e">
        <f t="shared" si="2"/>
        <v>#REF!</v>
      </c>
      <c r="B53" s="144">
        <v>0.75</v>
      </c>
      <c r="D53" s="229"/>
      <c r="E53" s="145"/>
      <c r="F53" s="146"/>
      <c r="G53" s="147"/>
      <c r="H53" s="146"/>
    </row>
    <row r="54" spans="1:8" x14ac:dyDescent="0.2">
      <c r="A54" s="143" t="e">
        <f t="shared" si="2"/>
        <v>#REF!</v>
      </c>
      <c r="B54" s="148">
        <v>0.79166666666666596</v>
      </c>
      <c r="D54" s="229"/>
      <c r="E54" s="145"/>
      <c r="F54" s="146"/>
      <c r="G54" s="147"/>
      <c r="H54" s="146"/>
    </row>
    <row r="55" spans="1:8" x14ac:dyDescent="0.2">
      <c r="A55" s="143" t="e">
        <f t="shared" si="2"/>
        <v>#REF!</v>
      </c>
      <c r="B55" s="144">
        <v>0.83333333333333304</v>
      </c>
      <c r="D55" s="229"/>
      <c r="E55" s="145"/>
      <c r="F55" s="146"/>
      <c r="G55" s="147"/>
      <c r="H55" s="146"/>
    </row>
    <row r="56" spans="1:8" x14ac:dyDescent="0.2">
      <c r="A56" s="143" t="e">
        <f t="shared" si="2"/>
        <v>#REF!</v>
      </c>
      <c r="B56" s="148">
        <v>0.875</v>
      </c>
      <c r="D56" s="229"/>
      <c r="E56" s="145"/>
      <c r="F56" s="146"/>
      <c r="G56" s="147"/>
      <c r="H56" s="146"/>
    </row>
    <row r="57" spans="1:8" x14ac:dyDescent="0.2">
      <c r="A57" s="143" t="e">
        <f t="shared" si="2"/>
        <v>#REF!</v>
      </c>
      <c r="B57" s="144">
        <v>0.91666666666666696</v>
      </c>
      <c r="D57" s="229"/>
      <c r="E57" s="145"/>
      <c r="F57" s="146"/>
      <c r="G57" s="147"/>
      <c r="H57" s="146"/>
    </row>
    <row r="58" spans="1:8" x14ac:dyDescent="0.2">
      <c r="A58" s="143" t="e">
        <f t="shared" si="2"/>
        <v>#REF!</v>
      </c>
      <c r="B58" s="148">
        <v>0.95833333333333304</v>
      </c>
      <c r="D58" s="229"/>
      <c r="E58" s="145"/>
      <c r="F58" s="146"/>
      <c r="G58" s="147"/>
      <c r="H58" s="146"/>
    </row>
    <row r="59" spans="1:8" x14ac:dyDescent="0.2">
      <c r="A59" s="143" t="e">
        <f>A58</f>
        <v>#REF!</v>
      </c>
      <c r="B59" s="144">
        <v>1</v>
      </c>
      <c r="D59" s="229"/>
      <c r="E59" s="145"/>
      <c r="F59" s="146"/>
      <c r="G59" s="147"/>
      <c r="H59" s="146"/>
    </row>
    <row r="60" spans="1:8" x14ac:dyDescent="0.2">
      <c r="A60" s="143" t="e">
        <f t="shared" si="2"/>
        <v>#REF!</v>
      </c>
      <c r="B60" s="148">
        <v>1.0416666666666701</v>
      </c>
      <c r="D60" s="229"/>
      <c r="E60" s="145"/>
      <c r="F60" s="146"/>
      <c r="G60" s="147"/>
      <c r="H60" s="146"/>
    </row>
    <row r="61" spans="1:8" x14ac:dyDescent="0.2">
      <c r="A61" s="143" t="e">
        <f t="shared" si="2"/>
        <v>#REF!</v>
      </c>
      <c r="B61" s="144">
        <v>1.0833333333333299</v>
      </c>
      <c r="D61" s="229"/>
      <c r="E61" s="145"/>
      <c r="F61" s="146"/>
      <c r="G61" s="147"/>
      <c r="H61" s="146"/>
    </row>
    <row r="62" spans="1:8" x14ac:dyDescent="0.2">
      <c r="A62" s="143" t="e">
        <f t="shared" si="2"/>
        <v>#REF!</v>
      </c>
      <c r="B62" s="148">
        <v>1.125</v>
      </c>
      <c r="D62" s="229"/>
      <c r="E62" s="145"/>
      <c r="F62" s="146"/>
      <c r="G62" s="147"/>
      <c r="H62" s="146"/>
    </row>
    <row r="63" spans="1:8" x14ac:dyDescent="0.2">
      <c r="A63" s="143" t="e">
        <f t="shared" si="2"/>
        <v>#REF!</v>
      </c>
      <c r="B63" s="144">
        <v>1.1666666666666701</v>
      </c>
      <c r="D63" s="229"/>
      <c r="E63" s="145"/>
      <c r="F63" s="146"/>
      <c r="G63" s="147"/>
      <c r="H63" s="146"/>
    </row>
    <row r="64" spans="1:8" x14ac:dyDescent="0.2">
      <c r="A64" s="143" t="e">
        <f t="shared" si="2"/>
        <v>#REF!</v>
      </c>
      <c r="B64" s="148">
        <v>1.2083333333333299</v>
      </c>
      <c r="D64" s="229"/>
      <c r="E64" s="145"/>
      <c r="F64" s="146"/>
      <c r="G64" s="147"/>
      <c r="H64" s="146"/>
    </row>
    <row r="65" spans="1:8" x14ac:dyDescent="0.2">
      <c r="A65" s="143" t="e">
        <f t="shared" si="2"/>
        <v>#REF!</v>
      </c>
      <c r="B65" s="144">
        <v>1.25</v>
      </c>
      <c r="D65" s="229"/>
      <c r="E65" s="145"/>
      <c r="F65" s="146"/>
      <c r="G65" s="147"/>
      <c r="H65" s="146"/>
    </row>
    <row r="66" spans="1:8" x14ac:dyDescent="0.2">
      <c r="A66" s="143" t="e">
        <f t="shared" si="2"/>
        <v>#REF!</v>
      </c>
      <c r="B66" s="148">
        <v>1.2916666666666701</v>
      </c>
      <c r="D66" s="229"/>
      <c r="E66" s="145"/>
      <c r="F66" s="146"/>
      <c r="G66" s="147"/>
      <c r="H66" s="146"/>
    </row>
    <row r="67" spans="1:8" x14ac:dyDescent="0.2">
      <c r="A67" s="143" t="e">
        <f t="shared" si="2"/>
        <v>#REF!</v>
      </c>
      <c r="B67" s="144">
        <v>1.3333333333333299</v>
      </c>
      <c r="D67" s="229"/>
      <c r="E67" s="145"/>
      <c r="F67" s="146"/>
      <c r="G67" s="147"/>
      <c r="H67" s="146"/>
    </row>
    <row r="68" spans="1:8" x14ac:dyDescent="0.2">
      <c r="A68" s="143" t="e">
        <f t="shared" si="2"/>
        <v>#REF!</v>
      </c>
      <c r="B68" s="148">
        <v>1.375</v>
      </c>
      <c r="D68" s="229"/>
      <c r="E68" s="145"/>
      <c r="F68" s="146"/>
      <c r="G68" s="147"/>
      <c r="H68" s="146"/>
    </row>
    <row r="69" spans="1:8" x14ac:dyDescent="0.2">
      <c r="A69" s="143" t="e">
        <f t="shared" si="2"/>
        <v>#REF!</v>
      </c>
      <c r="B69" s="144">
        <v>1.4166666666666701</v>
      </c>
      <c r="D69" s="229"/>
      <c r="E69" s="145"/>
      <c r="F69" s="146"/>
      <c r="G69" s="147"/>
      <c r="H69" s="146"/>
    </row>
    <row r="70" spans="1:8" x14ac:dyDescent="0.2">
      <c r="D70" s="226" t="s">
        <v>165</v>
      </c>
      <c r="E70" s="149" t="e">
        <f>AVERAGE(E46:E69)</f>
        <v>#DIV/0!</v>
      </c>
      <c r="F70" s="149" t="e">
        <f>AVERAGE(F46:F69)</f>
        <v>#DIV/0!</v>
      </c>
      <c r="G70" s="149" t="e">
        <f>AVERAGE(G46:G69)</f>
        <v>#DIV/0!</v>
      </c>
      <c r="H70" s="149" t="e">
        <f>AVERAGE(H46:H69)</f>
        <v>#DIV/0!</v>
      </c>
    </row>
    <row r="71" spans="1:8" x14ac:dyDescent="0.2">
      <c r="D71" s="138"/>
      <c r="E71" s="138"/>
      <c r="F71" s="138"/>
      <c r="G71" s="138"/>
      <c r="H71" s="138"/>
    </row>
    <row r="72" spans="1:8" ht="13.15" customHeight="1" x14ac:dyDescent="0.2">
      <c r="D72" s="384" t="s">
        <v>167</v>
      </c>
      <c r="E72" s="384"/>
      <c r="F72" s="384"/>
      <c r="G72" s="384"/>
      <c r="H72" s="384"/>
    </row>
    <row r="73" spans="1:8" ht="33.75" x14ac:dyDescent="0.2">
      <c r="A73" s="142" t="s">
        <v>151</v>
      </c>
      <c r="B73" s="142" t="s">
        <v>152</v>
      </c>
      <c r="D73" s="142" t="s">
        <v>151</v>
      </c>
      <c r="E73" s="142" t="s">
        <v>181</v>
      </c>
      <c r="F73" s="142" t="s">
        <v>182</v>
      </c>
      <c r="G73" s="142" t="s">
        <v>153</v>
      </c>
      <c r="H73" s="142" t="s">
        <v>154</v>
      </c>
    </row>
    <row r="74" spans="1:8" ht="13.9" customHeight="1" x14ac:dyDescent="0.2">
      <c r="A74" s="143" t="e">
        <f>#REF!+1</f>
        <v>#REF!</v>
      </c>
      <c r="B74" s="148">
        <v>0.45833333333333331</v>
      </c>
      <c r="D74" s="229"/>
      <c r="E74" s="145"/>
      <c r="F74" s="146"/>
      <c r="G74" s="147"/>
      <c r="H74" s="146"/>
    </row>
    <row r="75" spans="1:8" x14ac:dyDescent="0.2">
      <c r="A75" s="143" t="e">
        <f>A74</f>
        <v>#REF!</v>
      </c>
      <c r="B75" s="144">
        <v>0.5</v>
      </c>
      <c r="D75" s="229"/>
      <c r="E75" s="145"/>
      <c r="F75" s="146"/>
      <c r="G75" s="147"/>
      <c r="H75" s="146"/>
    </row>
    <row r="76" spans="1:8" x14ac:dyDescent="0.2">
      <c r="A76" s="143" t="e">
        <f t="shared" ref="A76:A97" si="3">A75</f>
        <v>#REF!</v>
      </c>
      <c r="B76" s="148">
        <v>0.54166666666666696</v>
      </c>
      <c r="D76" s="229"/>
      <c r="E76" s="145"/>
      <c r="F76" s="146"/>
      <c r="G76" s="147"/>
      <c r="H76" s="146"/>
    </row>
    <row r="77" spans="1:8" x14ac:dyDescent="0.2">
      <c r="A77" s="143" t="e">
        <f t="shared" si="3"/>
        <v>#REF!</v>
      </c>
      <c r="B77" s="144">
        <v>0.58333333333333304</v>
      </c>
      <c r="D77" s="229"/>
      <c r="E77" s="145"/>
      <c r="F77" s="146"/>
      <c r="G77" s="147"/>
      <c r="H77" s="146"/>
    </row>
    <row r="78" spans="1:8" x14ac:dyDescent="0.2">
      <c r="A78" s="143" t="e">
        <f t="shared" si="3"/>
        <v>#REF!</v>
      </c>
      <c r="B78" s="148">
        <v>0.625</v>
      </c>
      <c r="D78" s="229"/>
      <c r="E78" s="145"/>
      <c r="F78" s="146"/>
      <c r="G78" s="147"/>
      <c r="H78" s="146"/>
    </row>
    <row r="79" spans="1:8" x14ac:dyDescent="0.2">
      <c r="A79" s="143" t="e">
        <f t="shared" si="3"/>
        <v>#REF!</v>
      </c>
      <c r="B79" s="144">
        <v>0.66666666666666596</v>
      </c>
      <c r="D79" s="229"/>
      <c r="E79" s="145"/>
      <c r="F79" s="146"/>
      <c r="G79" s="147"/>
      <c r="H79" s="146"/>
    </row>
    <row r="80" spans="1:8" x14ac:dyDescent="0.2">
      <c r="A80" s="143" t="e">
        <f t="shared" si="3"/>
        <v>#REF!</v>
      </c>
      <c r="B80" s="148">
        <v>0.70833333333333304</v>
      </c>
      <c r="D80" s="229"/>
      <c r="E80" s="145"/>
      <c r="F80" s="146"/>
      <c r="G80" s="147"/>
      <c r="H80" s="146"/>
    </row>
    <row r="81" spans="1:8" x14ac:dyDescent="0.2">
      <c r="A81" s="143" t="e">
        <f t="shared" si="3"/>
        <v>#REF!</v>
      </c>
      <c r="B81" s="144">
        <v>0.75</v>
      </c>
      <c r="D81" s="229"/>
      <c r="E81" s="145"/>
      <c r="F81" s="146"/>
      <c r="G81" s="147"/>
      <c r="H81" s="146"/>
    </row>
    <row r="82" spans="1:8" x14ac:dyDescent="0.2">
      <c r="A82" s="143" t="e">
        <f t="shared" si="3"/>
        <v>#REF!</v>
      </c>
      <c r="B82" s="148">
        <v>0.79166666666666596</v>
      </c>
      <c r="D82" s="229"/>
      <c r="E82" s="145"/>
      <c r="F82" s="146"/>
      <c r="G82" s="147"/>
      <c r="H82" s="146"/>
    </row>
    <row r="83" spans="1:8" x14ac:dyDescent="0.2">
      <c r="A83" s="143" t="e">
        <f t="shared" si="3"/>
        <v>#REF!</v>
      </c>
      <c r="B83" s="144">
        <v>0.83333333333333304</v>
      </c>
      <c r="D83" s="229"/>
      <c r="E83" s="145"/>
      <c r="F83" s="146"/>
      <c r="G83" s="147"/>
      <c r="H83" s="146"/>
    </row>
    <row r="84" spans="1:8" x14ac:dyDescent="0.2">
      <c r="A84" s="143" t="e">
        <f t="shared" si="3"/>
        <v>#REF!</v>
      </c>
      <c r="B84" s="148">
        <v>0.875</v>
      </c>
      <c r="D84" s="229"/>
      <c r="E84" s="145"/>
      <c r="F84" s="146"/>
      <c r="G84" s="147"/>
      <c r="H84" s="146"/>
    </row>
    <row r="85" spans="1:8" x14ac:dyDescent="0.2">
      <c r="A85" s="143" t="e">
        <f t="shared" si="3"/>
        <v>#REF!</v>
      </c>
      <c r="B85" s="144">
        <v>0.91666666666666696</v>
      </c>
      <c r="D85" s="229"/>
      <c r="E85" s="145"/>
      <c r="F85" s="146"/>
      <c r="G85" s="147"/>
      <c r="H85" s="146"/>
    </row>
    <row r="86" spans="1:8" x14ac:dyDescent="0.2">
      <c r="A86" s="143" t="e">
        <f t="shared" si="3"/>
        <v>#REF!</v>
      </c>
      <c r="B86" s="148">
        <v>0.95833333333333304</v>
      </c>
      <c r="D86" s="229"/>
      <c r="E86" s="145"/>
      <c r="F86" s="146"/>
      <c r="G86" s="147"/>
      <c r="H86" s="146"/>
    </row>
    <row r="87" spans="1:8" x14ac:dyDescent="0.2">
      <c r="A87" s="143" t="e">
        <f>A86</f>
        <v>#REF!</v>
      </c>
      <c r="B87" s="144">
        <v>1</v>
      </c>
      <c r="D87" s="229"/>
      <c r="E87" s="145"/>
      <c r="F87" s="146"/>
      <c r="G87" s="147"/>
      <c r="H87" s="146"/>
    </row>
    <row r="88" spans="1:8" x14ac:dyDescent="0.2">
      <c r="A88" s="143" t="e">
        <f t="shared" si="3"/>
        <v>#REF!</v>
      </c>
      <c r="B88" s="148">
        <v>1.0416666666666701</v>
      </c>
      <c r="D88" s="229"/>
      <c r="E88" s="145"/>
      <c r="F88" s="146"/>
      <c r="G88" s="147"/>
      <c r="H88" s="146"/>
    </row>
    <row r="89" spans="1:8" x14ac:dyDescent="0.2">
      <c r="A89" s="143" t="e">
        <f t="shared" si="3"/>
        <v>#REF!</v>
      </c>
      <c r="B89" s="144">
        <v>1.0833333333333299</v>
      </c>
      <c r="D89" s="229"/>
      <c r="E89" s="145"/>
      <c r="F89" s="146"/>
      <c r="G89" s="147"/>
      <c r="H89" s="146"/>
    </row>
    <row r="90" spans="1:8" x14ac:dyDescent="0.2">
      <c r="A90" s="143" t="e">
        <f>A89</f>
        <v>#REF!</v>
      </c>
      <c r="B90" s="148">
        <v>1.125</v>
      </c>
      <c r="D90" s="229"/>
      <c r="E90" s="145"/>
      <c r="F90" s="146"/>
      <c r="G90" s="147"/>
      <c r="H90" s="146"/>
    </row>
    <row r="91" spans="1:8" x14ac:dyDescent="0.2">
      <c r="A91" s="143" t="e">
        <f t="shared" si="3"/>
        <v>#REF!</v>
      </c>
      <c r="B91" s="144">
        <v>1.1666666666666701</v>
      </c>
      <c r="D91" s="229"/>
      <c r="E91" s="145"/>
      <c r="F91" s="146"/>
      <c r="G91" s="147"/>
      <c r="H91" s="146"/>
    </row>
    <row r="92" spans="1:8" x14ac:dyDescent="0.2">
      <c r="A92" s="143" t="e">
        <f t="shared" si="3"/>
        <v>#REF!</v>
      </c>
      <c r="B92" s="148">
        <v>1.2083333333333299</v>
      </c>
      <c r="D92" s="229"/>
      <c r="E92" s="145"/>
      <c r="F92" s="146"/>
      <c r="G92" s="147"/>
      <c r="H92" s="146"/>
    </row>
    <row r="93" spans="1:8" x14ac:dyDescent="0.2">
      <c r="A93" s="143" t="e">
        <f t="shared" si="3"/>
        <v>#REF!</v>
      </c>
      <c r="B93" s="144">
        <v>1.25</v>
      </c>
      <c r="D93" s="229"/>
      <c r="E93" s="145"/>
      <c r="F93" s="146"/>
      <c r="G93" s="147"/>
      <c r="H93" s="146"/>
    </row>
    <row r="94" spans="1:8" x14ac:dyDescent="0.2">
      <c r="A94" s="143" t="e">
        <f t="shared" si="3"/>
        <v>#REF!</v>
      </c>
      <c r="B94" s="148">
        <v>1.2916666666666701</v>
      </c>
      <c r="D94" s="229"/>
      <c r="E94" s="145"/>
      <c r="F94" s="146"/>
      <c r="G94" s="147"/>
      <c r="H94" s="146"/>
    </row>
    <row r="95" spans="1:8" x14ac:dyDescent="0.2">
      <c r="A95" s="143" t="e">
        <f t="shared" si="3"/>
        <v>#REF!</v>
      </c>
      <c r="B95" s="144">
        <v>1.3333333333333299</v>
      </c>
      <c r="D95" s="229"/>
      <c r="E95" s="145"/>
      <c r="F95" s="146"/>
      <c r="G95" s="147"/>
      <c r="H95" s="146"/>
    </row>
    <row r="96" spans="1:8" x14ac:dyDescent="0.2">
      <c r="A96" s="143" t="e">
        <f t="shared" si="3"/>
        <v>#REF!</v>
      </c>
      <c r="B96" s="148">
        <v>1.375</v>
      </c>
      <c r="D96" s="229"/>
      <c r="E96" s="145"/>
      <c r="F96" s="146"/>
      <c r="G96" s="147"/>
      <c r="H96" s="146"/>
    </row>
    <row r="97" spans="1:8" x14ac:dyDescent="0.2">
      <c r="A97" s="143" t="e">
        <f t="shared" si="3"/>
        <v>#REF!</v>
      </c>
      <c r="B97" s="144">
        <v>1.4166666666666701</v>
      </c>
      <c r="D97" s="229"/>
      <c r="E97" s="145"/>
      <c r="F97" s="146"/>
      <c r="G97" s="147"/>
      <c r="H97" s="146"/>
    </row>
    <row r="98" spans="1:8" x14ac:dyDescent="0.2">
      <c r="D98" s="226" t="s">
        <v>166</v>
      </c>
      <c r="E98" s="149" t="e">
        <f>AVERAGE(E74:E97)</f>
        <v>#DIV/0!</v>
      </c>
      <c r="F98" s="149" t="e">
        <f>AVERAGE(F74:F97)</f>
        <v>#DIV/0!</v>
      </c>
      <c r="G98" s="149" t="e">
        <f>AVERAGE(G74:G97)</f>
        <v>#DIV/0!</v>
      </c>
      <c r="H98" s="149" t="e">
        <f>AVERAGE(H74:H97)</f>
        <v>#DIV/0!</v>
      </c>
    </row>
    <row r="99" spans="1:8" x14ac:dyDescent="0.2">
      <c r="D99" s="138"/>
      <c r="E99" s="138"/>
      <c r="F99" s="138"/>
      <c r="G99" s="138"/>
      <c r="H99" s="138"/>
    </row>
    <row r="100" spans="1:8" ht="13.15" customHeight="1" x14ac:dyDescent="0.2">
      <c r="D100" s="384" t="s">
        <v>168</v>
      </c>
      <c r="E100" s="384"/>
      <c r="F100" s="384"/>
      <c r="G100" s="384"/>
      <c r="H100" s="384"/>
    </row>
    <row r="101" spans="1:8" ht="33.75" x14ac:dyDescent="0.2">
      <c r="A101" s="142" t="s">
        <v>151</v>
      </c>
      <c r="B101" s="142" t="s">
        <v>152</v>
      </c>
      <c r="D101" s="142" t="s">
        <v>151</v>
      </c>
      <c r="E101" s="142" t="s">
        <v>181</v>
      </c>
      <c r="F101" s="142" t="s">
        <v>182</v>
      </c>
      <c r="G101" s="142" t="s">
        <v>153</v>
      </c>
      <c r="H101" s="142" t="s">
        <v>154</v>
      </c>
    </row>
    <row r="102" spans="1:8" ht="13.9" customHeight="1" x14ac:dyDescent="0.2">
      <c r="A102" s="143" t="e">
        <f>#REF!+1</f>
        <v>#REF!</v>
      </c>
      <c r="B102" s="144">
        <v>0.45833333333333331</v>
      </c>
      <c r="D102" s="229"/>
      <c r="E102" s="145"/>
      <c r="F102" s="146"/>
      <c r="G102" s="147"/>
      <c r="H102" s="146"/>
    </row>
    <row r="103" spans="1:8" x14ac:dyDescent="0.2">
      <c r="A103" s="143" t="e">
        <f>A102</f>
        <v>#REF!</v>
      </c>
      <c r="B103" s="144">
        <v>0.5</v>
      </c>
      <c r="D103" s="229"/>
      <c r="E103" s="145"/>
      <c r="F103" s="146"/>
      <c r="G103" s="147"/>
      <c r="H103" s="146"/>
    </row>
    <row r="104" spans="1:8" x14ac:dyDescent="0.2">
      <c r="A104" s="143" t="e">
        <f t="shared" ref="A104:A125" si="4">A103</f>
        <v>#REF!</v>
      </c>
      <c r="B104" s="144">
        <v>0.54166666666666696</v>
      </c>
      <c r="D104" s="229"/>
      <c r="E104" s="145"/>
      <c r="F104" s="146"/>
      <c r="G104" s="147"/>
      <c r="H104" s="146"/>
    </row>
    <row r="105" spans="1:8" x14ac:dyDescent="0.2">
      <c r="A105" s="143" t="e">
        <f t="shared" si="4"/>
        <v>#REF!</v>
      </c>
      <c r="B105" s="144">
        <v>0.58333333333333304</v>
      </c>
      <c r="D105" s="229"/>
      <c r="E105" s="145"/>
      <c r="F105" s="146"/>
      <c r="G105" s="147"/>
      <c r="H105" s="146"/>
    </row>
    <row r="106" spans="1:8" x14ac:dyDescent="0.2">
      <c r="A106" s="143" t="e">
        <f t="shared" si="4"/>
        <v>#REF!</v>
      </c>
      <c r="B106" s="144">
        <v>0.625</v>
      </c>
      <c r="D106" s="229"/>
      <c r="E106" s="145"/>
      <c r="F106" s="146"/>
      <c r="G106" s="147"/>
      <c r="H106" s="146"/>
    </row>
    <row r="107" spans="1:8" x14ac:dyDescent="0.2">
      <c r="A107" s="143" t="e">
        <f t="shared" si="4"/>
        <v>#REF!</v>
      </c>
      <c r="B107" s="144">
        <v>0.66666666666666596</v>
      </c>
      <c r="D107" s="229"/>
      <c r="E107" s="145"/>
      <c r="F107" s="146"/>
      <c r="G107" s="147"/>
      <c r="H107" s="146"/>
    </row>
    <row r="108" spans="1:8" x14ac:dyDescent="0.2">
      <c r="A108" s="143" t="e">
        <f t="shared" si="4"/>
        <v>#REF!</v>
      </c>
      <c r="B108" s="144">
        <v>0.70833333333333304</v>
      </c>
      <c r="D108" s="229"/>
      <c r="E108" s="145"/>
      <c r="F108" s="146"/>
      <c r="G108" s="147"/>
      <c r="H108" s="146"/>
    </row>
    <row r="109" spans="1:8" x14ac:dyDescent="0.2">
      <c r="A109" s="143" t="e">
        <f t="shared" si="4"/>
        <v>#REF!</v>
      </c>
      <c r="B109" s="144">
        <v>0.75</v>
      </c>
      <c r="D109" s="229"/>
      <c r="E109" s="145"/>
      <c r="F109" s="146"/>
      <c r="G109" s="147"/>
      <c r="H109" s="146"/>
    </row>
    <row r="110" spans="1:8" x14ac:dyDescent="0.2">
      <c r="A110" s="143" t="e">
        <f t="shared" si="4"/>
        <v>#REF!</v>
      </c>
      <c r="B110" s="144">
        <v>0.79166666666666596</v>
      </c>
      <c r="D110" s="229"/>
      <c r="E110" s="145"/>
      <c r="F110" s="146"/>
      <c r="G110" s="147"/>
      <c r="H110" s="146"/>
    </row>
    <row r="111" spans="1:8" x14ac:dyDescent="0.2">
      <c r="A111" s="143" t="e">
        <f t="shared" si="4"/>
        <v>#REF!</v>
      </c>
      <c r="B111" s="144">
        <v>0.83333333333333304</v>
      </c>
      <c r="D111" s="229"/>
      <c r="E111" s="145"/>
      <c r="F111" s="146"/>
      <c r="G111" s="147"/>
      <c r="H111" s="146"/>
    </row>
    <row r="112" spans="1:8" x14ac:dyDescent="0.2">
      <c r="A112" s="143" t="e">
        <f t="shared" si="4"/>
        <v>#REF!</v>
      </c>
      <c r="B112" s="144">
        <v>0.875</v>
      </c>
      <c r="D112" s="229"/>
      <c r="E112" s="145"/>
      <c r="F112" s="146"/>
      <c r="G112" s="147"/>
      <c r="H112" s="146"/>
    </row>
    <row r="113" spans="1:8" x14ac:dyDescent="0.2">
      <c r="A113" s="143" t="e">
        <f t="shared" si="4"/>
        <v>#REF!</v>
      </c>
      <c r="B113" s="144">
        <v>0.91666666666666696</v>
      </c>
      <c r="D113" s="229"/>
      <c r="E113" s="145"/>
      <c r="F113" s="146"/>
      <c r="G113" s="147"/>
      <c r="H113" s="146"/>
    </row>
    <row r="114" spans="1:8" x14ac:dyDescent="0.2">
      <c r="A114" s="143" t="e">
        <f t="shared" si="4"/>
        <v>#REF!</v>
      </c>
      <c r="B114" s="144">
        <v>0.95833333333333304</v>
      </c>
      <c r="D114" s="229"/>
      <c r="E114" s="145"/>
      <c r="F114" s="146"/>
      <c r="G114" s="147"/>
      <c r="H114" s="146"/>
    </row>
    <row r="115" spans="1:8" x14ac:dyDescent="0.2">
      <c r="A115" s="143" t="e">
        <f t="shared" si="4"/>
        <v>#REF!</v>
      </c>
      <c r="B115" s="144">
        <v>1</v>
      </c>
      <c r="D115" s="229"/>
      <c r="E115" s="145"/>
      <c r="F115" s="146"/>
      <c r="G115" s="147"/>
      <c r="H115" s="146"/>
    </row>
    <row r="116" spans="1:8" x14ac:dyDescent="0.2">
      <c r="A116" s="143" t="e">
        <f t="shared" si="4"/>
        <v>#REF!</v>
      </c>
      <c r="B116" s="144">
        <v>1.0416666666666701</v>
      </c>
      <c r="D116" s="229"/>
      <c r="E116" s="145"/>
      <c r="F116" s="146"/>
      <c r="G116" s="147"/>
      <c r="H116" s="146"/>
    </row>
    <row r="117" spans="1:8" x14ac:dyDescent="0.2">
      <c r="A117" s="143" t="e">
        <f t="shared" si="4"/>
        <v>#REF!</v>
      </c>
      <c r="B117" s="144">
        <v>1.0833333333333299</v>
      </c>
      <c r="D117" s="229"/>
      <c r="E117" s="145"/>
      <c r="F117" s="146"/>
      <c r="G117" s="147"/>
      <c r="H117" s="146"/>
    </row>
    <row r="118" spans="1:8" x14ac:dyDescent="0.2">
      <c r="A118" s="143" t="e">
        <f t="shared" si="4"/>
        <v>#REF!</v>
      </c>
      <c r="B118" s="144">
        <v>1.125</v>
      </c>
      <c r="D118" s="229"/>
      <c r="E118" s="145"/>
      <c r="F118" s="146"/>
      <c r="G118" s="147"/>
      <c r="H118" s="146"/>
    </row>
    <row r="119" spans="1:8" x14ac:dyDescent="0.2">
      <c r="A119" s="143" t="e">
        <f t="shared" si="4"/>
        <v>#REF!</v>
      </c>
      <c r="B119" s="144">
        <v>1.1666666666666701</v>
      </c>
      <c r="D119" s="229"/>
      <c r="E119" s="145"/>
      <c r="F119" s="146"/>
      <c r="G119" s="147"/>
      <c r="H119" s="146"/>
    </row>
    <row r="120" spans="1:8" x14ac:dyDescent="0.2">
      <c r="A120" s="143" t="e">
        <f t="shared" si="4"/>
        <v>#REF!</v>
      </c>
      <c r="B120" s="144">
        <v>1.2083333333333299</v>
      </c>
      <c r="D120" s="229"/>
      <c r="E120" s="145"/>
      <c r="F120" s="146"/>
      <c r="G120" s="147"/>
      <c r="H120" s="146"/>
    </row>
    <row r="121" spans="1:8" x14ac:dyDescent="0.2">
      <c r="A121" s="143" t="e">
        <f t="shared" si="4"/>
        <v>#REF!</v>
      </c>
      <c r="B121" s="144">
        <v>1.25</v>
      </c>
      <c r="D121" s="229"/>
      <c r="E121" s="145"/>
      <c r="F121" s="146"/>
      <c r="G121" s="147"/>
      <c r="H121" s="146"/>
    </row>
    <row r="122" spans="1:8" x14ac:dyDescent="0.2">
      <c r="A122" s="143" t="e">
        <f t="shared" si="4"/>
        <v>#REF!</v>
      </c>
      <c r="B122" s="144">
        <v>1.2916666666666701</v>
      </c>
      <c r="D122" s="229"/>
      <c r="E122" s="145"/>
      <c r="F122" s="146"/>
      <c r="G122" s="147"/>
      <c r="H122" s="146"/>
    </row>
    <row r="123" spans="1:8" x14ac:dyDescent="0.2">
      <c r="A123" s="143" t="e">
        <f t="shared" si="4"/>
        <v>#REF!</v>
      </c>
      <c r="B123" s="144">
        <v>1.3333333333333299</v>
      </c>
      <c r="D123" s="229"/>
      <c r="E123" s="145"/>
      <c r="F123" s="146"/>
      <c r="G123" s="147"/>
      <c r="H123" s="146"/>
    </row>
    <row r="124" spans="1:8" x14ac:dyDescent="0.2">
      <c r="A124" s="143" t="e">
        <f t="shared" si="4"/>
        <v>#REF!</v>
      </c>
      <c r="B124" s="144">
        <v>1.375</v>
      </c>
      <c r="D124" s="229"/>
      <c r="E124" s="145"/>
      <c r="F124" s="146"/>
      <c r="G124" s="147"/>
      <c r="H124" s="146"/>
    </row>
    <row r="125" spans="1:8" x14ac:dyDescent="0.2">
      <c r="A125" s="143" t="e">
        <f t="shared" si="4"/>
        <v>#REF!</v>
      </c>
      <c r="B125" s="144">
        <v>1.4166666666666701</v>
      </c>
      <c r="D125" s="229"/>
      <c r="E125" s="145"/>
      <c r="F125" s="146"/>
      <c r="G125" s="147"/>
      <c r="H125" s="146"/>
    </row>
    <row r="126" spans="1:8" x14ac:dyDescent="0.2">
      <c r="D126" s="226" t="s">
        <v>169</v>
      </c>
      <c r="E126" s="149" t="e">
        <f>AVERAGE(E102:E125)</f>
        <v>#DIV/0!</v>
      </c>
      <c r="F126" s="149" t="e">
        <f>AVERAGE(F102:F125)</f>
        <v>#DIV/0!</v>
      </c>
      <c r="G126" s="149" t="e">
        <f>AVERAGE(G102:G125)</f>
        <v>#DIV/0!</v>
      </c>
      <c r="H126" s="149" t="e">
        <f>AVERAGE(H102:H125)</f>
        <v>#DIV/0!</v>
      </c>
    </row>
    <row r="127" spans="1:8" x14ac:dyDescent="0.2">
      <c r="D127" s="138"/>
      <c r="E127" s="138"/>
      <c r="F127" s="138"/>
      <c r="G127" s="138"/>
      <c r="H127" s="138"/>
    </row>
    <row r="128" spans="1:8" ht="13.15" customHeight="1" x14ac:dyDescent="0.2">
      <c r="D128" s="384" t="s">
        <v>170</v>
      </c>
      <c r="E128" s="384"/>
      <c r="F128" s="384"/>
      <c r="G128" s="384"/>
      <c r="H128" s="384"/>
    </row>
    <row r="129" spans="1:8" ht="33.75" x14ac:dyDescent="0.2">
      <c r="A129" s="142" t="s">
        <v>151</v>
      </c>
      <c r="B129" s="142" t="s">
        <v>152</v>
      </c>
      <c r="D129" s="142" t="s">
        <v>151</v>
      </c>
      <c r="E129" s="142" t="s">
        <v>181</v>
      </c>
      <c r="F129" s="142" t="s">
        <v>182</v>
      </c>
      <c r="G129" s="142" t="s">
        <v>153</v>
      </c>
      <c r="H129" s="142" t="s">
        <v>154</v>
      </c>
    </row>
    <row r="130" spans="1:8" ht="13.9" customHeight="1" x14ac:dyDescent="0.2">
      <c r="A130" s="143" t="e">
        <f>#REF!+1</f>
        <v>#REF!</v>
      </c>
      <c r="B130" s="144">
        <v>0.45833333333333331</v>
      </c>
      <c r="D130" s="229"/>
      <c r="E130" s="145"/>
      <c r="F130" s="146"/>
      <c r="G130" s="147"/>
      <c r="H130" s="146"/>
    </row>
    <row r="131" spans="1:8" x14ac:dyDescent="0.2">
      <c r="A131" s="143" t="e">
        <f>A130</f>
        <v>#REF!</v>
      </c>
      <c r="B131" s="144">
        <v>0.5</v>
      </c>
      <c r="D131" s="229"/>
      <c r="E131" s="145"/>
      <c r="F131" s="146"/>
      <c r="G131" s="147"/>
      <c r="H131" s="146"/>
    </row>
    <row r="132" spans="1:8" x14ac:dyDescent="0.2">
      <c r="A132" s="143" t="e">
        <f t="shared" ref="A132:A153" si="5">A131</f>
        <v>#REF!</v>
      </c>
      <c r="B132" s="144">
        <v>0.54166666666666696</v>
      </c>
      <c r="D132" s="229"/>
      <c r="E132" s="145"/>
      <c r="F132" s="146"/>
      <c r="G132" s="147"/>
      <c r="H132" s="146"/>
    </row>
    <row r="133" spans="1:8" x14ac:dyDescent="0.2">
      <c r="A133" s="143" t="e">
        <f t="shared" si="5"/>
        <v>#REF!</v>
      </c>
      <c r="B133" s="144">
        <v>0.58333333333333304</v>
      </c>
      <c r="D133" s="229"/>
      <c r="E133" s="145"/>
      <c r="F133" s="146"/>
      <c r="G133" s="147"/>
      <c r="H133" s="146"/>
    </row>
    <row r="134" spans="1:8" x14ac:dyDescent="0.2">
      <c r="A134" s="143" t="e">
        <f t="shared" si="5"/>
        <v>#REF!</v>
      </c>
      <c r="B134" s="144">
        <v>0.625</v>
      </c>
      <c r="D134" s="229"/>
      <c r="E134" s="145"/>
      <c r="F134" s="146"/>
      <c r="G134" s="147"/>
      <c r="H134" s="146"/>
    </row>
    <row r="135" spans="1:8" x14ac:dyDescent="0.2">
      <c r="A135" s="143" t="e">
        <f t="shared" si="5"/>
        <v>#REF!</v>
      </c>
      <c r="B135" s="144">
        <v>0.66666666666666596</v>
      </c>
      <c r="D135" s="229"/>
      <c r="E135" s="145"/>
      <c r="F135" s="146"/>
      <c r="G135" s="147"/>
      <c r="H135" s="146"/>
    </row>
    <row r="136" spans="1:8" x14ac:dyDescent="0.2">
      <c r="A136" s="143" t="e">
        <f t="shared" si="5"/>
        <v>#REF!</v>
      </c>
      <c r="B136" s="144">
        <v>0.70833333333333304</v>
      </c>
      <c r="D136" s="229"/>
      <c r="E136" s="145"/>
      <c r="F136" s="146"/>
      <c r="G136" s="147"/>
      <c r="H136" s="146"/>
    </row>
    <row r="137" spans="1:8" x14ac:dyDescent="0.2">
      <c r="A137" s="143" t="e">
        <f t="shared" si="5"/>
        <v>#REF!</v>
      </c>
      <c r="B137" s="144">
        <v>0.75</v>
      </c>
      <c r="D137" s="229"/>
      <c r="E137" s="145"/>
      <c r="F137" s="146"/>
      <c r="G137" s="147"/>
      <c r="H137" s="146"/>
    </row>
    <row r="138" spans="1:8" x14ac:dyDescent="0.2">
      <c r="A138" s="143" t="e">
        <f t="shared" si="5"/>
        <v>#REF!</v>
      </c>
      <c r="B138" s="144">
        <v>0.79166666666666596</v>
      </c>
      <c r="D138" s="229"/>
      <c r="E138" s="145"/>
      <c r="F138" s="146"/>
      <c r="G138" s="147"/>
      <c r="H138" s="146"/>
    </row>
    <row r="139" spans="1:8" x14ac:dyDescent="0.2">
      <c r="A139" s="143" t="e">
        <f t="shared" si="5"/>
        <v>#REF!</v>
      </c>
      <c r="B139" s="144">
        <v>0.83333333333333304</v>
      </c>
      <c r="D139" s="229"/>
      <c r="E139" s="145"/>
      <c r="F139" s="146"/>
      <c r="G139" s="147"/>
      <c r="H139" s="146"/>
    </row>
    <row r="140" spans="1:8" x14ac:dyDescent="0.2">
      <c r="A140" s="143" t="e">
        <f t="shared" si="5"/>
        <v>#REF!</v>
      </c>
      <c r="B140" s="144">
        <v>0.875</v>
      </c>
      <c r="D140" s="229"/>
      <c r="E140" s="145"/>
      <c r="F140" s="146"/>
      <c r="G140" s="147"/>
      <c r="H140" s="146"/>
    </row>
    <row r="141" spans="1:8" x14ac:dyDescent="0.2">
      <c r="A141" s="143" t="e">
        <f t="shared" si="5"/>
        <v>#REF!</v>
      </c>
      <c r="B141" s="144">
        <v>0.91666666666666696</v>
      </c>
      <c r="D141" s="229"/>
      <c r="E141" s="145"/>
      <c r="F141" s="146"/>
      <c r="G141" s="147"/>
      <c r="H141" s="146"/>
    </row>
    <row r="142" spans="1:8" x14ac:dyDescent="0.2">
      <c r="A142" s="143" t="e">
        <f t="shared" si="5"/>
        <v>#REF!</v>
      </c>
      <c r="B142" s="144">
        <v>0.95833333333333304</v>
      </c>
      <c r="D142" s="229"/>
      <c r="E142" s="145"/>
      <c r="F142" s="146"/>
      <c r="G142" s="147"/>
      <c r="H142" s="146"/>
    </row>
    <row r="143" spans="1:8" x14ac:dyDescent="0.2">
      <c r="A143" s="143" t="e">
        <f t="shared" si="5"/>
        <v>#REF!</v>
      </c>
      <c r="B143" s="144">
        <v>1</v>
      </c>
      <c r="D143" s="229"/>
      <c r="E143" s="145"/>
      <c r="F143" s="146"/>
      <c r="G143" s="147"/>
      <c r="H143" s="146"/>
    </row>
    <row r="144" spans="1:8" x14ac:dyDescent="0.2">
      <c r="A144" s="143" t="e">
        <f t="shared" si="5"/>
        <v>#REF!</v>
      </c>
      <c r="B144" s="144">
        <v>1.0416666666666701</v>
      </c>
      <c r="D144" s="229"/>
      <c r="E144" s="145"/>
      <c r="F144" s="146"/>
      <c r="G144" s="147"/>
      <c r="H144" s="146"/>
    </row>
    <row r="145" spans="1:8" x14ac:dyDescent="0.2">
      <c r="A145" s="143" t="e">
        <f t="shared" si="5"/>
        <v>#REF!</v>
      </c>
      <c r="B145" s="144">
        <v>1.0833333333333299</v>
      </c>
      <c r="D145" s="229"/>
      <c r="E145" s="145"/>
      <c r="F145" s="146"/>
      <c r="G145" s="147"/>
      <c r="H145" s="146"/>
    </row>
    <row r="146" spans="1:8" x14ac:dyDescent="0.2">
      <c r="A146" s="143" t="e">
        <f t="shared" si="5"/>
        <v>#REF!</v>
      </c>
      <c r="B146" s="144">
        <v>1.125</v>
      </c>
      <c r="D146" s="229"/>
      <c r="E146" s="145"/>
      <c r="F146" s="146"/>
      <c r="G146" s="147"/>
      <c r="H146" s="146"/>
    </row>
    <row r="147" spans="1:8" x14ac:dyDescent="0.2">
      <c r="A147" s="143" t="e">
        <f t="shared" si="5"/>
        <v>#REF!</v>
      </c>
      <c r="B147" s="144">
        <v>1.1666666666666701</v>
      </c>
      <c r="D147" s="229"/>
      <c r="E147" s="145"/>
      <c r="F147" s="146"/>
      <c r="G147" s="147"/>
      <c r="H147" s="146"/>
    </row>
    <row r="148" spans="1:8" x14ac:dyDescent="0.2">
      <c r="A148" s="143" t="e">
        <f t="shared" si="5"/>
        <v>#REF!</v>
      </c>
      <c r="B148" s="144">
        <v>1.2083333333333299</v>
      </c>
      <c r="D148" s="229"/>
      <c r="E148" s="145"/>
      <c r="F148" s="146"/>
      <c r="G148" s="147"/>
      <c r="H148" s="146"/>
    </row>
    <row r="149" spans="1:8" x14ac:dyDescent="0.2">
      <c r="A149" s="143" t="e">
        <f t="shared" si="5"/>
        <v>#REF!</v>
      </c>
      <c r="B149" s="144">
        <v>1.25</v>
      </c>
      <c r="D149" s="229"/>
      <c r="E149" s="145"/>
      <c r="F149" s="146"/>
      <c r="G149" s="147"/>
      <c r="H149" s="146"/>
    </row>
    <row r="150" spans="1:8" x14ac:dyDescent="0.2">
      <c r="A150" s="143" t="e">
        <f t="shared" si="5"/>
        <v>#REF!</v>
      </c>
      <c r="B150" s="144">
        <v>1.2916666666666701</v>
      </c>
      <c r="D150" s="229"/>
      <c r="E150" s="145"/>
      <c r="F150" s="146"/>
      <c r="G150" s="147"/>
      <c r="H150" s="146"/>
    </row>
    <row r="151" spans="1:8" x14ac:dyDescent="0.2">
      <c r="A151" s="143" t="e">
        <f t="shared" si="5"/>
        <v>#REF!</v>
      </c>
      <c r="B151" s="144">
        <v>1.3333333333333299</v>
      </c>
      <c r="D151" s="229"/>
      <c r="E151" s="145"/>
      <c r="F151" s="146"/>
      <c r="G151" s="147"/>
      <c r="H151" s="146"/>
    </row>
    <row r="152" spans="1:8" x14ac:dyDescent="0.2">
      <c r="A152" s="143" t="e">
        <f t="shared" si="5"/>
        <v>#REF!</v>
      </c>
      <c r="B152" s="144">
        <v>1.375</v>
      </c>
      <c r="D152" s="229"/>
      <c r="E152" s="145"/>
      <c r="F152" s="146"/>
      <c r="G152" s="147"/>
      <c r="H152" s="146"/>
    </row>
    <row r="153" spans="1:8" x14ac:dyDescent="0.2">
      <c r="A153" s="143" t="e">
        <f t="shared" si="5"/>
        <v>#REF!</v>
      </c>
      <c r="B153" s="144">
        <v>1.4166666666666701</v>
      </c>
      <c r="D153" s="229"/>
      <c r="E153" s="145"/>
      <c r="F153" s="146"/>
      <c r="G153" s="147"/>
      <c r="H153" s="146"/>
    </row>
    <row r="154" spans="1:8" x14ac:dyDescent="0.2">
      <c r="D154" s="226" t="s">
        <v>171</v>
      </c>
      <c r="E154" s="149" t="e">
        <f>AVERAGE(E130:E153)</f>
        <v>#DIV/0!</v>
      </c>
      <c r="F154" s="149" t="e">
        <f>AVERAGE(F130:F153)</f>
        <v>#DIV/0!</v>
      </c>
      <c r="G154" s="149" t="e">
        <f>AVERAGE(G130:G153)</f>
        <v>#DIV/0!</v>
      </c>
      <c r="H154" s="149" t="e">
        <f>AVERAGE(H130:H153)</f>
        <v>#DIV/0!</v>
      </c>
    </row>
    <row r="155" spans="1:8" x14ac:dyDescent="0.2">
      <c r="D155" s="138"/>
      <c r="E155" s="138"/>
      <c r="F155" s="138"/>
      <c r="G155" s="138"/>
      <c r="H155" s="138"/>
    </row>
    <row r="156" spans="1:8" x14ac:dyDescent="0.2">
      <c r="D156" s="19"/>
      <c r="E156" s="19"/>
      <c r="F156" s="19"/>
      <c r="G156" s="19"/>
      <c r="H156" s="19"/>
    </row>
    <row r="157" spans="1:8" x14ac:dyDescent="0.2">
      <c r="D157" s="19"/>
      <c r="E157" s="19"/>
      <c r="F157" s="19"/>
      <c r="G157" s="19"/>
      <c r="H157" s="19"/>
    </row>
    <row r="158" spans="1:8" x14ac:dyDescent="0.2">
      <c r="D158" s="19"/>
      <c r="E158" s="19"/>
      <c r="F158" s="19"/>
      <c r="G158" s="19"/>
      <c r="H158" s="19"/>
    </row>
    <row r="159" spans="1:8" x14ac:dyDescent="0.2">
      <c r="D159" s="19"/>
      <c r="E159" s="19"/>
      <c r="F159" s="19"/>
      <c r="G159" s="19"/>
      <c r="H159" s="19"/>
    </row>
    <row r="160" spans="1:8" x14ac:dyDescent="0.2">
      <c r="D160" s="19"/>
      <c r="E160" s="19"/>
      <c r="F160" s="19"/>
      <c r="G160" s="19"/>
      <c r="H160" s="19"/>
    </row>
    <row r="161" spans="4:8" x14ac:dyDescent="0.2">
      <c r="D161" s="19"/>
      <c r="E161" s="19"/>
      <c r="F161" s="19"/>
      <c r="G161" s="19"/>
      <c r="H161" s="19"/>
    </row>
    <row r="162" spans="4:8" x14ac:dyDescent="0.2">
      <c r="D162" s="19"/>
      <c r="E162" s="19"/>
      <c r="F162" s="19"/>
      <c r="G162" s="19"/>
      <c r="H162" s="19"/>
    </row>
    <row r="163" spans="4:8" x14ac:dyDescent="0.2">
      <c r="D163" s="19"/>
      <c r="E163" s="19"/>
      <c r="F163" s="19"/>
      <c r="G163" s="19"/>
      <c r="H163" s="19"/>
    </row>
    <row r="164" spans="4:8" x14ac:dyDescent="0.2">
      <c r="D164" s="19"/>
      <c r="E164" s="19"/>
      <c r="F164" s="19"/>
      <c r="G164" s="19"/>
      <c r="H164" s="19"/>
    </row>
    <row r="165" spans="4:8" x14ac:dyDescent="0.2">
      <c r="D165" s="19"/>
      <c r="E165" s="19"/>
      <c r="F165" s="19"/>
      <c r="G165" s="19"/>
      <c r="H165" s="19"/>
    </row>
    <row r="166" spans="4:8" x14ac:dyDescent="0.2">
      <c r="D166" s="19"/>
      <c r="E166" s="19"/>
      <c r="F166" s="19"/>
      <c r="G166" s="19"/>
      <c r="H166" s="19"/>
    </row>
    <row r="167" spans="4:8" x14ac:dyDescent="0.2">
      <c r="D167" s="19"/>
      <c r="E167" s="19"/>
      <c r="F167" s="19"/>
      <c r="G167" s="19"/>
      <c r="H167" s="19"/>
    </row>
    <row r="168" spans="4:8" x14ac:dyDescent="0.2">
      <c r="D168" s="19"/>
      <c r="E168" s="19"/>
      <c r="F168" s="19"/>
      <c r="G168" s="19"/>
      <c r="H168" s="19"/>
    </row>
    <row r="169" spans="4:8" x14ac:dyDescent="0.2">
      <c r="D169" s="19"/>
      <c r="E169" s="19"/>
      <c r="F169" s="19"/>
      <c r="G169" s="19"/>
      <c r="H169" s="19"/>
    </row>
    <row r="170" spans="4:8" x14ac:dyDescent="0.2">
      <c r="D170" s="19"/>
      <c r="E170" s="19"/>
      <c r="F170" s="19"/>
      <c r="G170" s="19"/>
      <c r="H170" s="19"/>
    </row>
    <row r="171" spans="4:8" x14ac:dyDescent="0.2">
      <c r="D171" s="19"/>
      <c r="E171" s="19"/>
      <c r="F171" s="19"/>
      <c r="G171" s="19"/>
      <c r="H171" s="19"/>
    </row>
    <row r="172" spans="4:8" x14ac:dyDescent="0.2">
      <c r="D172" s="19"/>
      <c r="E172" s="19"/>
      <c r="F172" s="19"/>
      <c r="G172" s="19"/>
      <c r="H172" s="19"/>
    </row>
    <row r="173" spans="4:8" x14ac:dyDescent="0.2">
      <c r="D173" s="19"/>
      <c r="E173" s="19"/>
      <c r="F173" s="19"/>
      <c r="G173" s="19"/>
      <c r="H173" s="19"/>
    </row>
    <row r="174" spans="4:8" x14ac:dyDescent="0.2">
      <c r="D174" s="19"/>
      <c r="E174" s="19"/>
      <c r="F174" s="19"/>
      <c r="G174" s="19"/>
      <c r="H174" s="19"/>
    </row>
    <row r="175" spans="4:8" x14ac:dyDescent="0.2">
      <c r="D175" s="19"/>
      <c r="E175" s="19"/>
      <c r="F175" s="19"/>
      <c r="G175" s="19"/>
      <c r="H175" s="19"/>
    </row>
    <row r="176" spans="4:8" x14ac:dyDescent="0.2">
      <c r="D176" s="19"/>
      <c r="E176" s="19"/>
      <c r="F176" s="19"/>
      <c r="G176" s="19"/>
      <c r="H176" s="19"/>
    </row>
    <row r="177" spans="4:8" x14ac:dyDescent="0.2">
      <c r="D177" s="19"/>
      <c r="E177" s="19"/>
      <c r="F177" s="19"/>
      <c r="G177" s="19"/>
      <c r="H177" s="19"/>
    </row>
    <row r="178" spans="4:8" x14ac:dyDescent="0.2">
      <c r="D178" s="19"/>
      <c r="E178" s="19"/>
      <c r="F178" s="19"/>
      <c r="G178" s="19"/>
      <c r="H178" s="19"/>
    </row>
    <row r="179" spans="4:8" x14ac:dyDescent="0.2">
      <c r="D179" s="19"/>
      <c r="E179" s="19"/>
      <c r="F179" s="19"/>
      <c r="G179" s="19"/>
      <c r="H179" s="19"/>
    </row>
    <row r="180" spans="4:8" x14ac:dyDescent="0.2">
      <c r="D180" s="19"/>
      <c r="E180" s="19"/>
      <c r="F180" s="19"/>
      <c r="G180" s="19"/>
      <c r="H180" s="19"/>
    </row>
    <row r="181" spans="4:8" x14ac:dyDescent="0.2">
      <c r="D181" s="19"/>
      <c r="E181" s="19"/>
      <c r="F181" s="19"/>
      <c r="G181" s="19"/>
      <c r="H181" s="19"/>
    </row>
    <row r="182" spans="4:8" x14ac:dyDescent="0.2">
      <c r="D182" s="19"/>
      <c r="E182" s="19"/>
      <c r="F182" s="19"/>
      <c r="G182" s="19"/>
      <c r="H182" s="19"/>
    </row>
    <row r="183" spans="4:8" x14ac:dyDescent="0.2">
      <c r="D183" s="19"/>
      <c r="E183" s="19"/>
      <c r="F183" s="19"/>
      <c r="G183" s="19"/>
      <c r="H183" s="19"/>
    </row>
    <row r="184" spans="4:8" x14ac:dyDescent="0.2">
      <c r="D184" s="19"/>
      <c r="E184" s="19"/>
      <c r="F184" s="19"/>
      <c r="G184" s="19"/>
      <c r="H184" s="19"/>
    </row>
    <row r="185" spans="4:8" x14ac:dyDescent="0.2">
      <c r="D185" s="19"/>
      <c r="E185" s="19"/>
      <c r="F185" s="19"/>
      <c r="G185" s="19"/>
      <c r="H185" s="19"/>
    </row>
    <row r="186" spans="4:8" x14ac:dyDescent="0.2">
      <c r="D186" s="19"/>
      <c r="E186" s="19"/>
      <c r="F186" s="19"/>
      <c r="G186" s="19"/>
      <c r="H186" s="19"/>
    </row>
    <row r="187" spans="4:8" x14ac:dyDescent="0.2">
      <c r="D187" s="19"/>
      <c r="E187" s="19"/>
      <c r="F187" s="19"/>
      <c r="G187" s="19"/>
      <c r="H187" s="19"/>
    </row>
    <row r="188" spans="4:8" x14ac:dyDescent="0.2">
      <c r="D188" s="19"/>
      <c r="E188" s="19"/>
      <c r="F188" s="19"/>
      <c r="G188" s="19"/>
      <c r="H188" s="19"/>
    </row>
    <row r="189" spans="4:8" x14ac:dyDescent="0.2">
      <c r="D189" s="19"/>
      <c r="E189" s="19"/>
      <c r="F189" s="19"/>
      <c r="G189" s="19"/>
      <c r="H189" s="19"/>
    </row>
    <row r="190" spans="4:8" x14ac:dyDescent="0.2">
      <c r="D190" s="19"/>
      <c r="E190" s="19"/>
      <c r="F190" s="19"/>
      <c r="G190" s="19"/>
      <c r="H190" s="19"/>
    </row>
    <row r="191" spans="4:8" x14ac:dyDescent="0.2">
      <c r="D191" s="19"/>
      <c r="E191" s="19"/>
      <c r="F191" s="19"/>
      <c r="G191" s="19"/>
      <c r="H191" s="19"/>
    </row>
    <row r="192" spans="4:8" x14ac:dyDescent="0.2">
      <c r="D192" s="19"/>
      <c r="E192" s="19"/>
      <c r="F192" s="19"/>
      <c r="G192" s="19"/>
      <c r="H192" s="19"/>
    </row>
    <row r="193" spans="4:8" x14ac:dyDescent="0.2">
      <c r="D193" s="19"/>
      <c r="E193" s="19"/>
      <c r="F193" s="19"/>
      <c r="G193" s="19"/>
      <c r="H193" s="19"/>
    </row>
    <row r="194" spans="4:8" x14ac:dyDescent="0.2">
      <c r="D194" s="19"/>
      <c r="E194" s="19"/>
      <c r="F194" s="19"/>
      <c r="G194" s="19"/>
      <c r="H194" s="19"/>
    </row>
    <row r="195" spans="4:8" x14ac:dyDescent="0.2">
      <c r="D195" s="19"/>
      <c r="E195" s="19"/>
      <c r="F195" s="19"/>
      <c r="G195" s="19"/>
      <c r="H195" s="19"/>
    </row>
    <row r="196" spans="4:8" x14ac:dyDescent="0.2">
      <c r="D196" s="19"/>
      <c r="E196" s="19"/>
      <c r="F196" s="19"/>
      <c r="G196" s="19"/>
      <c r="H196" s="19"/>
    </row>
    <row r="197" spans="4:8" x14ac:dyDescent="0.2">
      <c r="D197" s="19"/>
      <c r="E197" s="19"/>
      <c r="F197" s="19"/>
      <c r="G197" s="19"/>
      <c r="H197" s="19"/>
    </row>
    <row r="198" spans="4:8" x14ac:dyDescent="0.2">
      <c r="D198" s="19"/>
      <c r="E198" s="19"/>
      <c r="F198" s="19"/>
      <c r="G198" s="19"/>
      <c r="H198" s="19"/>
    </row>
    <row r="199" spans="4:8" x14ac:dyDescent="0.2">
      <c r="D199" s="19"/>
      <c r="E199" s="19"/>
      <c r="F199" s="19"/>
      <c r="G199" s="19"/>
      <c r="H199" s="19"/>
    </row>
    <row r="200" spans="4:8" x14ac:dyDescent="0.2">
      <c r="D200" s="19"/>
      <c r="E200" s="19"/>
      <c r="F200" s="19"/>
      <c r="G200" s="19"/>
      <c r="H200" s="19"/>
    </row>
    <row r="201" spans="4:8" x14ac:dyDescent="0.2">
      <c r="D201" s="19"/>
      <c r="E201" s="19"/>
      <c r="F201" s="19"/>
      <c r="G201" s="19"/>
      <c r="H201" s="19"/>
    </row>
    <row r="202" spans="4:8" x14ac:dyDescent="0.2">
      <c r="D202" s="19"/>
      <c r="E202" s="19"/>
      <c r="F202" s="19"/>
      <c r="G202" s="19"/>
      <c r="H202" s="19"/>
    </row>
    <row r="203" spans="4:8" x14ac:dyDescent="0.2">
      <c r="D203" s="19"/>
      <c r="E203" s="19"/>
      <c r="F203" s="19"/>
      <c r="G203" s="19"/>
      <c r="H203" s="19"/>
    </row>
    <row r="204" spans="4:8" x14ac:dyDescent="0.2">
      <c r="D204" s="19"/>
      <c r="E204" s="19"/>
      <c r="F204" s="19"/>
      <c r="G204" s="19"/>
      <c r="H204" s="19"/>
    </row>
    <row r="205" spans="4:8" x14ac:dyDescent="0.2">
      <c r="D205" s="19"/>
      <c r="E205" s="19"/>
      <c r="F205" s="19"/>
      <c r="G205" s="19"/>
      <c r="H205" s="19"/>
    </row>
    <row r="206" spans="4:8" x14ac:dyDescent="0.2">
      <c r="D206" s="19"/>
      <c r="E206" s="19"/>
      <c r="F206" s="19"/>
      <c r="G206" s="19"/>
      <c r="H206" s="19"/>
    </row>
    <row r="207" spans="4:8" x14ac:dyDescent="0.2">
      <c r="D207" s="19"/>
      <c r="E207" s="19"/>
      <c r="F207" s="19"/>
      <c r="G207" s="19"/>
      <c r="H207" s="19"/>
    </row>
    <row r="208" spans="4:8" x14ac:dyDescent="0.2">
      <c r="D208" s="19"/>
      <c r="E208" s="19"/>
      <c r="F208" s="19"/>
      <c r="G208" s="19"/>
      <c r="H208" s="19"/>
    </row>
    <row r="209" spans="4:8" x14ac:dyDescent="0.2">
      <c r="D209" s="19"/>
      <c r="E209" s="19"/>
      <c r="F209" s="19"/>
      <c r="G209" s="19"/>
      <c r="H209" s="19"/>
    </row>
    <row r="210" spans="4:8" x14ac:dyDescent="0.2">
      <c r="D210" s="19"/>
      <c r="E210" s="19"/>
      <c r="F210" s="19"/>
      <c r="G210" s="19"/>
      <c r="H210" s="19"/>
    </row>
    <row r="211" spans="4:8" x14ac:dyDescent="0.2">
      <c r="D211" s="19"/>
      <c r="E211" s="19"/>
      <c r="F211" s="19"/>
      <c r="G211" s="19"/>
      <c r="H211" s="19"/>
    </row>
    <row r="212" spans="4:8" x14ac:dyDescent="0.2">
      <c r="D212" s="19"/>
      <c r="E212" s="19"/>
      <c r="F212" s="19"/>
      <c r="G212" s="19"/>
      <c r="H212" s="19"/>
    </row>
    <row r="213" spans="4:8" x14ac:dyDescent="0.2">
      <c r="D213" s="19"/>
      <c r="E213" s="19"/>
      <c r="F213" s="19"/>
      <c r="G213" s="19"/>
      <c r="H213" s="19"/>
    </row>
    <row r="214" spans="4:8" x14ac:dyDescent="0.2">
      <c r="D214" s="19"/>
      <c r="E214" s="19"/>
      <c r="F214" s="19"/>
      <c r="G214" s="19"/>
      <c r="H214" s="19"/>
    </row>
    <row r="215" spans="4:8" x14ac:dyDescent="0.2">
      <c r="D215" s="19"/>
      <c r="E215" s="19"/>
      <c r="F215" s="19"/>
      <c r="G215" s="19"/>
      <c r="H215" s="19"/>
    </row>
    <row r="216" spans="4:8" x14ac:dyDescent="0.2">
      <c r="D216" s="19"/>
      <c r="E216" s="19"/>
      <c r="F216" s="19"/>
      <c r="G216" s="19"/>
      <c r="H216" s="19"/>
    </row>
    <row r="217" spans="4:8" x14ac:dyDescent="0.2">
      <c r="D217" s="19"/>
      <c r="E217" s="19"/>
      <c r="F217" s="19"/>
      <c r="G217" s="19"/>
      <c r="H217" s="19"/>
    </row>
    <row r="218" spans="4:8" x14ac:dyDescent="0.2">
      <c r="D218" s="19"/>
      <c r="E218" s="19"/>
      <c r="F218" s="19"/>
      <c r="G218" s="19"/>
      <c r="H218" s="19"/>
    </row>
    <row r="219" spans="4:8" x14ac:dyDescent="0.2">
      <c r="D219" s="19"/>
      <c r="E219" s="19"/>
      <c r="F219" s="19"/>
      <c r="G219" s="19"/>
      <c r="H219" s="19"/>
    </row>
    <row r="220" spans="4:8" x14ac:dyDescent="0.2">
      <c r="D220" s="19"/>
      <c r="E220" s="19"/>
      <c r="F220" s="19"/>
      <c r="G220" s="19"/>
      <c r="H220" s="19"/>
    </row>
    <row r="221" spans="4:8" x14ac:dyDescent="0.2">
      <c r="D221" s="19"/>
      <c r="E221" s="19"/>
      <c r="F221" s="19"/>
      <c r="G221" s="19"/>
      <c r="H221" s="19"/>
    </row>
    <row r="222" spans="4:8" x14ac:dyDescent="0.2">
      <c r="D222" s="19"/>
      <c r="E222" s="19"/>
      <c r="F222" s="19"/>
      <c r="G222" s="19"/>
      <c r="H222" s="19"/>
    </row>
    <row r="223" spans="4:8" x14ac:dyDescent="0.2">
      <c r="D223" s="19"/>
      <c r="E223" s="19"/>
      <c r="F223" s="19"/>
      <c r="G223" s="19"/>
      <c r="H223" s="19"/>
    </row>
    <row r="224" spans="4:8" x14ac:dyDescent="0.2">
      <c r="D224" s="19"/>
      <c r="E224" s="19"/>
      <c r="F224" s="19"/>
      <c r="G224" s="19"/>
      <c r="H224" s="19"/>
    </row>
    <row r="225" spans="4:8" x14ac:dyDescent="0.2">
      <c r="D225" s="19"/>
      <c r="E225" s="19"/>
      <c r="F225" s="19"/>
      <c r="G225" s="19"/>
      <c r="H225" s="19"/>
    </row>
    <row r="226" spans="4:8" x14ac:dyDescent="0.2">
      <c r="D226" s="19"/>
      <c r="E226" s="19"/>
      <c r="F226" s="19"/>
      <c r="G226" s="19"/>
      <c r="H226" s="19"/>
    </row>
    <row r="227" spans="4:8" x14ac:dyDescent="0.2">
      <c r="D227" s="19"/>
      <c r="E227" s="19"/>
      <c r="F227" s="19"/>
      <c r="G227" s="19"/>
      <c r="H227" s="19"/>
    </row>
    <row r="228" spans="4:8" x14ac:dyDescent="0.2">
      <c r="D228" s="19"/>
      <c r="E228" s="19"/>
      <c r="F228" s="19"/>
      <c r="G228" s="19"/>
      <c r="H228" s="19"/>
    </row>
    <row r="229" spans="4:8" x14ac:dyDescent="0.2">
      <c r="D229" s="19"/>
      <c r="E229" s="19"/>
      <c r="F229" s="19"/>
      <c r="G229" s="19"/>
      <c r="H229" s="19"/>
    </row>
    <row r="230" spans="4:8" x14ac:dyDescent="0.2">
      <c r="D230" s="19"/>
      <c r="E230" s="19"/>
      <c r="F230" s="19"/>
      <c r="G230" s="19"/>
      <c r="H230" s="19"/>
    </row>
    <row r="231" spans="4:8" x14ac:dyDescent="0.2">
      <c r="D231" s="19"/>
      <c r="E231" s="19"/>
      <c r="F231" s="19"/>
      <c r="G231" s="19"/>
      <c r="H231" s="19"/>
    </row>
    <row r="232" spans="4:8" x14ac:dyDescent="0.2">
      <c r="D232" s="19"/>
      <c r="E232" s="19"/>
      <c r="F232" s="19"/>
      <c r="G232" s="19"/>
      <c r="H232" s="19"/>
    </row>
    <row r="233" spans="4:8" x14ac:dyDescent="0.2">
      <c r="D233" s="19"/>
      <c r="E233" s="19"/>
      <c r="F233" s="19"/>
      <c r="G233" s="19"/>
      <c r="H233" s="19"/>
    </row>
    <row r="234" spans="4:8" x14ac:dyDescent="0.2">
      <c r="D234" s="19"/>
      <c r="E234" s="19"/>
      <c r="F234" s="19"/>
      <c r="G234" s="19"/>
      <c r="H234" s="19"/>
    </row>
    <row r="235" spans="4:8" x14ac:dyDescent="0.2">
      <c r="D235" s="19"/>
      <c r="E235" s="19"/>
      <c r="F235" s="19"/>
      <c r="G235" s="19"/>
      <c r="H235" s="19"/>
    </row>
    <row r="236" spans="4:8" x14ac:dyDescent="0.2">
      <c r="D236" s="19"/>
      <c r="E236" s="19"/>
      <c r="F236" s="19"/>
      <c r="G236" s="19"/>
      <c r="H236" s="19"/>
    </row>
    <row r="237" spans="4:8" x14ac:dyDescent="0.2">
      <c r="D237" s="19"/>
      <c r="E237" s="19"/>
      <c r="F237" s="19"/>
      <c r="G237" s="19"/>
      <c r="H237" s="19"/>
    </row>
    <row r="238" spans="4:8" x14ac:dyDescent="0.2">
      <c r="D238" s="19"/>
      <c r="E238" s="19"/>
      <c r="F238" s="19"/>
      <c r="G238" s="19"/>
      <c r="H238" s="19"/>
    </row>
    <row r="239" spans="4:8" x14ac:dyDescent="0.2">
      <c r="D239" s="19"/>
      <c r="E239" s="19"/>
      <c r="F239" s="19"/>
      <c r="G239" s="19"/>
      <c r="H239" s="19"/>
    </row>
    <row r="240" spans="4:8" x14ac:dyDescent="0.2">
      <c r="D240" s="19"/>
      <c r="E240" s="19"/>
      <c r="F240" s="19"/>
      <c r="G240" s="19"/>
      <c r="H240" s="19"/>
    </row>
    <row r="241" spans="4:8" x14ac:dyDescent="0.2">
      <c r="D241" s="19"/>
      <c r="E241" s="19"/>
      <c r="F241" s="19"/>
      <c r="G241" s="19"/>
      <c r="H241" s="19"/>
    </row>
    <row r="242" spans="4:8" x14ac:dyDescent="0.2">
      <c r="D242" s="19"/>
      <c r="E242" s="19"/>
      <c r="F242" s="19"/>
      <c r="G242" s="19"/>
      <c r="H242" s="19"/>
    </row>
    <row r="243" spans="4:8" x14ac:dyDescent="0.2">
      <c r="D243" s="19"/>
      <c r="E243" s="19"/>
      <c r="F243" s="19"/>
      <c r="G243" s="19"/>
      <c r="H243" s="19"/>
    </row>
    <row r="244" spans="4:8" x14ac:dyDescent="0.2">
      <c r="D244" s="19"/>
      <c r="E244" s="19"/>
      <c r="F244" s="19"/>
      <c r="G244" s="19"/>
      <c r="H244" s="19"/>
    </row>
    <row r="245" spans="4:8" x14ac:dyDescent="0.2">
      <c r="D245" s="19"/>
      <c r="E245" s="19"/>
      <c r="F245" s="19"/>
      <c r="G245" s="19"/>
      <c r="H245" s="19"/>
    </row>
    <row r="246" spans="4:8" x14ac:dyDescent="0.2">
      <c r="D246" s="19"/>
      <c r="E246" s="19"/>
      <c r="F246" s="19"/>
      <c r="G246" s="19"/>
      <c r="H246" s="19"/>
    </row>
    <row r="247" spans="4:8" x14ac:dyDescent="0.2">
      <c r="D247" s="19"/>
      <c r="E247" s="19"/>
      <c r="F247" s="19"/>
      <c r="G247" s="19"/>
      <c r="H247" s="19"/>
    </row>
    <row r="248" spans="4:8" x14ac:dyDescent="0.2">
      <c r="D248" s="19"/>
      <c r="E248" s="19"/>
      <c r="F248" s="19"/>
      <c r="G248" s="19"/>
      <c r="H248" s="19"/>
    </row>
    <row r="249" spans="4:8" x14ac:dyDescent="0.2">
      <c r="D249" s="19"/>
      <c r="E249" s="19"/>
      <c r="F249" s="19"/>
      <c r="G249" s="19"/>
      <c r="H249" s="19"/>
    </row>
    <row r="250" spans="4:8" x14ac:dyDescent="0.2">
      <c r="D250" s="19"/>
      <c r="E250" s="19"/>
      <c r="F250" s="19"/>
      <c r="G250" s="19"/>
      <c r="H250" s="19"/>
    </row>
    <row r="251" spans="4:8" x14ac:dyDescent="0.2">
      <c r="D251" s="19"/>
      <c r="E251" s="19"/>
      <c r="F251" s="19"/>
      <c r="G251" s="19"/>
      <c r="H251" s="19"/>
    </row>
    <row r="252" spans="4:8" x14ac:dyDescent="0.2">
      <c r="D252" s="19"/>
      <c r="E252" s="19"/>
      <c r="F252" s="19"/>
      <c r="G252" s="19"/>
      <c r="H252" s="19"/>
    </row>
    <row r="253" spans="4:8" x14ac:dyDescent="0.2">
      <c r="D253" s="19"/>
      <c r="E253" s="19"/>
      <c r="F253" s="19"/>
      <c r="G253" s="19"/>
      <c r="H253" s="19"/>
    </row>
    <row r="254" spans="4:8" x14ac:dyDescent="0.2">
      <c r="D254" s="19"/>
      <c r="E254" s="19"/>
      <c r="F254" s="19"/>
      <c r="G254" s="19"/>
      <c r="H254" s="19"/>
    </row>
    <row r="255" spans="4:8" x14ac:dyDescent="0.2">
      <c r="D255" s="19"/>
      <c r="E255" s="19"/>
      <c r="F255" s="19"/>
      <c r="G255" s="19"/>
      <c r="H255" s="19"/>
    </row>
    <row r="256" spans="4:8" x14ac:dyDescent="0.2">
      <c r="D256" s="19"/>
      <c r="E256" s="19"/>
      <c r="F256" s="19"/>
      <c r="G256" s="19"/>
      <c r="H256" s="19"/>
    </row>
    <row r="257" spans="4:8" x14ac:dyDescent="0.2">
      <c r="D257" s="19"/>
      <c r="E257" s="19"/>
      <c r="F257" s="19"/>
      <c r="G257" s="19"/>
      <c r="H257" s="19"/>
    </row>
    <row r="258" spans="4:8" x14ac:dyDescent="0.2">
      <c r="D258" s="19"/>
      <c r="E258" s="19"/>
      <c r="F258" s="19"/>
      <c r="G258" s="19"/>
      <c r="H258" s="19"/>
    </row>
    <row r="259" spans="4:8" x14ac:dyDescent="0.2">
      <c r="D259" s="19"/>
      <c r="E259" s="19"/>
      <c r="F259" s="19"/>
      <c r="G259" s="19"/>
      <c r="H259" s="19"/>
    </row>
    <row r="260" spans="4:8" x14ac:dyDescent="0.2">
      <c r="D260" s="19"/>
      <c r="E260" s="19"/>
      <c r="F260" s="19"/>
      <c r="G260" s="19"/>
      <c r="H260" s="19"/>
    </row>
    <row r="261" spans="4:8" x14ac:dyDescent="0.2">
      <c r="D261" s="19"/>
      <c r="E261" s="19"/>
      <c r="F261" s="19"/>
      <c r="G261" s="19"/>
      <c r="H261" s="19"/>
    </row>
    <row r="262" spans="4:8" x14ac:dyDescent="0.2">
      <c r="D262" s="19"/>
      <c r="E262" s="19"/>
      <c r="F262" s="19"/>
      <c r="G262" s="19"/>
      <c r="H262" s="19"/>
    </row>
    <row r="263" spans="4:8" x14ac:dyDescent="0.2">
      <c r="D263" s="19"/>
      <c r="E263" s="19"/>
      <c r="F263" s="19"/>
      <c r="G263" s="19"/>
      <c r="H263" s="19"/>
    </row>
    <row r="264" spans="4:8" x14ac:dyDescent="0.2">
      <c r="D264" s="19"/>
      <c r="E264" s="19"/>
      <c r="F264" s="19"/>
      <c r="G264" s="19"/>
      <c r="H264" s="19"/>
    </row>
    <row r="265" spans="4:8" x14ac:dyDescent="0.2">
      <c r="D265" s="19"/>
      <c r="E265" s="19"/>
      <c r="F265" s="19"/>
      <c r="G265" s="19"/>
      <c r="H265" s="19"/>
    </row>
    <row r="266" spans="4:8" x14ac:dyDescent="0.2">
      <c r="D266" s="19"/>
      <c r="E266" s="19"/>
      <c r="F266" s="19"/>
      <c r="G266" s="19"/>
      <c r="H266" s="19"/>
    </row>
    <row r="267" spans="4:8" x14ac:dyDescent="0.2">
      <c r="D267" s="19"/>
      <c r="E267" s="19"/>
      <c r="F267" s="19"/>
      <c r="G267" s="19"/>
      <c r="H267" s="19"/>
    </row>
    <row r="268" spans="4:8" x14ac:dyDescent="0.2">
      <c r="D268" s="19"/>
      <c r="E268" s="19"/>
      <c r="F268" s="19"/>
      <c r="G268" s="19"/>
      <c r="H268" s="19"/>
    </row>
    <row r="269" spans="4:8" x14ac:dyDescent="0.2">
      <c r="D269" s="19"/>
      <c r="E269" s="19"/>
      <c r="F269" s="19"/>
      <c r="G269" s="19"/>
      <c r="H269" s="19"/>
    </row>
    <row r="270" spans="4:8" x14ac:dyDescent="0.2">
      <c r="D270" s="19"/>
      <c r="E270" s="19"/>
      <c r="F270" s="19"/>
      <c r="G270" s="19"/>
      <c r="H270" s="19"/>
    </row>
    <row r="271" spans="4:8" x14ac:dyDescent="0.2">
      <c r="D271" s="19"/>
      <c r="E271" s="19"/>
      <c r="F271" s="19"/>
      <c r="G271" s="19"/>
      <c r="H271" s="19"/>
    </row>
    <row r="272" spans="4:8" x14ac:dyDescent="0.2">
      <c r="D272" s="19"/>
      <c r="E272" s="19"/>
      <c r="F272" s="19"/>
      <c r="G272" s="19"/>
      <c r="H272" s="19"/>
    </row>
    <row r="273" spans="4:8" x14ac:dyDescent="0.2">
      <c r="D273" s="19"/>
      <c r="E273" s="19"/>
      <c r="F273" s="19"/>
      <c r="G273" s="19"/>
      <c r="H273" s="19"/>
    </row>
    <row r="274" spans="4:8" x14ac:dyDescent="0.2">
      <c r="D274" s="19"/>
      <c r="E274" s="19"/>
      <c r="F274" s="19"/>
      <c r="G274" s="19"/>
      <c r="H274" s="19"/>
    </row>
    <row r="275" spans="4:8" x14ac:dyDescent="0.2">
      <c r="D275" s="19"/>
      <c r="E275" s="19"/>
      <c r="F275" s="19"/>
      <c r="G275" s="19"/>
      <c r="H275" s="19"/>
    </row>
    <row r="276" spans="4:8" x14ac:dyDescent="0.2">
      <c r="D276" s="19"/>
      <c r="E276" s="19"/>
      <c r="F276" s="19"/>
      <c r="G276" s="19"/>
      <c r="H276" s="19"/>
    </row>
    <row r="277" spans="4:8" x14ac:dyDescent="0.2">
      <c r="D277" s="19"/>
      <c r="E277" s="19"/>
      <c r="F277" s="19"/>
      <c r="G277" s="19"/>
      <c r="H277" s="19"/>
    </row>
    <row r="278" spans="4:8" x14ac:dyDescent="0.2">
      <c r="D278" s="19"/>
      <c r="E278" s="19"/>
      <c r="F278" s="19"/>
      <c r="G278" s="19"/>
      <c r="H278" s="19"/>
    </row>
    <row r="279" spans="4:8" x14ac:dyDescent="0.2">
      <c r="D279" s="19"/>
      <c r="E279" s="19"/>
      <c r="F279" s="19"/>
      <c r="G279" s="19"/>
      <c r="H279" s="19"/>
    </row>
    <row r="280" spans="4:8" x14ac:dyDescent="0.2">
      <c r="D280" s="19"/>
      <c r="E280" s="19"/>
      <c r="F280" s="19"/>
      <c r="G280" s="19"/>
      <c r="H280" s="19"/>
    </row>
    <row r="281" spans="4:8" x14ac:dyDescent="0.2">
      <c r="D281" s="19"/>
      <c r="E281" s="19"/>
      <c r="F281" s="19"/>
      <c r="G281" s="19"/>
      <c r="H281" s="19"/>
    </row>
    <row r="282" spans="4:8" x14ac:dyDescent="0.2">
      <c r="D282" s="19"/>
      <c r="E282" s="19"/>
      <c r="F282" s="19"/>
      <c r="G282" s="19"/>
      <c r="H282" s="19"/>
    </row>
    <row r="283" spans="4:8" x14ac:dyDescent="0.2">
      <c r="D283" s="19"/>
      <c r="E283" s="19"/>
      <c r="F283" s="19"/>
      <c r="G283" s="19"/>
      <c r="H283" s="19"/>
    </row>
    <row r="284" spans="4:8" x14ac:dyDescent="0.2">
      <c r="D284" s="19"/>
      <c r="E284" s="19"/>
      <c r="F284" s="19"/>
      <c r="G284" s="19"/>
      <c r="H284" s="19"/>
    </row>
    <row r="285" spans="4:8" x14ac:dyDescent="0.2">
      <c r="D285" s="19"/>
      <c r="E285" s="19"/>
      <c r="F285" s="19"/>
      <c r="G285" s="19"/>
      <c r="H285" s="19"/>
    </row>
    <row r="286" spans="4:8" x14ac:dyDescent="0.2">
      <c r="D286" s="19"/>
      <c r="E286" s="19"/>
      <c r="F286" s="19"/>
      <c r="G286" s="19"/>
      <c r="H286" s="19"/>
    </row>
    <row r="287" spans="4:8" x14ac:dyDescent="0.2">
      <c r="D287" s="19"/>
      <c r="E287" s="19"/>
      <c r="F287" s="19"/>
      <c r="G287" s="19"/>
      <c r="H287" s="19"/>
    </row>
    <row r="288" spans="4:8" x14ac:dyDescent="0.2">
      <c r="D288" s="19"/>
      <c r="E288" s="19"/>
      <c r="F288" s="19"/>
      <c r="G288" s="19"/>
      <c r="H288" s="19"/>
    </row>
    <row r="289" spans="4:8" x14ac:dyDescent="0.2">
      <c r="D289" s="19"/>
      <c r="E289" s="19"/>
      <c r="F289" s="19"/>
      <c r="G289" s="19"/>
      <c r="H289" s="19"/>
    </row>
    <row r="290" spans="4:8" x14ac:dyDescent="0.2">
      <c r="D290" s="19"/>
      <c r="E290" s="19"/>
      <c r="F290" s="19"/>
      <c r="G290" s="19"/>
      <c r="H290" s="19"/>
    </row>
    <row r="291" spans="4:8" x14ac:dyDescent="0.2">
      <c r="D291" s="19"/>
      <c r="E291" s="19"/>
      <c r="F291" s="19"/>
      <c r="G291" s="19"/>
      <c r="H291" s="19"/>
    </row>
    <row r="292" spans="4:8" x14ac:dyDescent="0.2">
      <c r="D292" s="19"/>
      <c r="E292" s="19"/>
      <c r="F292" s="19"/>
      <c r="G292" s="19"/>
      <c r="H292" s="19"/>
    </row>
    <row r="293" spans="4:8" x14ac:dyDescent="0.2">
      <c r="D293" s="19"/>
      <c r="E293" s="19"/>
      <c r="F293" s="19"/>
      <c r="G293" s="19"/>
      <c r="H293" s="19"/>
    </row>
    <row r="294" spans="4:8" x14ac:dyDescent="0.2">
      <c r="D294" s="19"/>
      <c r="E294" s="19"/>
      <c r="F294" s="19"/>
      <c r="G294" s="19"/>
      <c r="H294" s="19"/>
    </row>
    <row r="295" spans="4:8" x14ac:dyDescent="0.2">
      <c r="D295" s="19"/>
      <c r="E295" s="19"/>
      <c r="F295" s="19"/>
      <c r="G295" s="19"/>
      <c r="H295" s="19"/>
    </row>
    <row r="296" spans="4:8" x14ac:dyDescent="0.2">
      <c r="D296" s="19"/>
      <c r="E296" s="19"/>
      <c r="F296" s="19"/>
      <c r="G296" s="19"/>
      <c r="H296" s="19"/>
    </row>
    <row r="297" spans="4:8" x14ac:dyDescent="0.2">
      <c r="D297" s="19"/>
      <c r="E297" s="19"/>
      <c r="F297" s="19"/>
      <c r="G297" s="19"/>
      <c r="H297" s="19"/>
    </row>
    <row r="298" spans="4:8" x14ac:dyDescent="0.2">
      <c r="D298" s="19"/>
      <c r="E298" s="19"/>
      <c r="F298" s="19"/>
      <c r="G298" s="19"/>
      <c r="H298" s="19"/>
    </row>
    <row r="299" spans="4:8" x14ac:dyDescent="0.2">
      <c r="D299" s="19"/>
      <c r="E299" s="19"/>
      <c r="F299" s="19"/>
      <c r="G299" s="19"/>
      <c r="H299" s="19"/>
    </row>
    <row r="300" spans="4:8" x14ac:dyDescent="0.2">
      <c r="D300" s="19"/>
      <c r="E300" s="19"/>
      <c r="F300" s="19"/>
      <c r="G300" s="19"/>
      <c r="H300" s="19"/>
    </row>
    <row r="301" spans="4:8" x14ac:dyDescent="0.2">
      <c r="D301" s="19"/>
      <c r="E301" s="19"/>
      <c r="F301" s="19"/>
      <c r="G301" s="19"/>
      <c r="H301" s="19"/>
    </row>
    <row r="302" spans="4:8" x14ac:dyDescent="0.2">
      <c r="D302" s="19"/>
      <c r="E302" s="19"/>
      <c r="F302" s="19"/>
      <c r="G302" s="19"/>
      <c r="H302" s="19"/>
    </row>
    <row r="303" spans="4:8" x14ac:dyDescent="0.2">
      <c r="D303" s="19"/>
      <c r="E303" s="19"/>
      <c r="F303" s="19"/>
      <c r="G303" s="19"/>
      <c r="H303" s="19"/>
    </row>
    <row r="304" spans="4:8" x14ac:dyDescent="0.2">
      <c r="D304" s="19"/>
      <c r="E304" s="19"/>
      <c r="F304" s="19"/>
      <c r="G304" s="19"/>
      <c r="H304" s="19"/>
    </row>
    <row r="305" spans="4:8" x14ac:dyDescent="0.2">
      <c r="D305" s="19"/>
      <c r="E305" s="19"/>
      <c r="F305" s="19"/>
      <c r="G305" s="19"/>
      <c r="H305" s="19"/>
    </row>
    <row r="306" spans="4:8" x14ac:dyDescent="0.2">
      <c r="D306" s="19"/>
      <c r="E306" s="19"/>
      <c r="F306" s="19"/>
      <c r="G306" s="19"/>
      <c r="H306" s="19"/>
    </row>
    <row r="307" spans="4:8" x14ac:dyDescent="0.2">
      <c r="D307" s="19"/>
      <c r="E307" s="19"/>
      <c r="F307" s="19"/>
      <c r="G307" s="19"/>
      <c r="H307" s="19"/>
    </row>
    <row r="308" spans="4:8" x14ac:dyDescent="0.2">
      <c r="D308" s="19"/>
      <c r="E308" s="19"/>
      <c r="F308" s="19"/>
      <c r="G308" s="19"/>
      <c r="H308" s="19"/>
    </row>
    <row r="309" spans="4:8" x14ac:dyDescent="0.2">
      <c r="D309" s="19"/>
      <c r="E309" s="19"/>
      <c r="F309" s="19"/>
      <c r="G309" s="19"/>
      <c r="H309" s="19"/>
    </row>
    <row r="310" spans="4:8" x14ac:dyDescent="0.2">
      <c r="D310" s="19"/>
      <c r="E310" s="19"/>
      <c r="F310" s="19"/>
      <c r="G310" s="19"/>
      <c r="H310" s="19"/>
    </row>
    <row r="311" spans="4:8" x14ac:dyDescent="0.2">
      <c r="D311" s="19"/>
      <c r="E311" s="19"/>
      <c r="F311" s="19"/>
      <c r="G311" s="19"/>
      <c r="H311" s="19"/>
    </row>
    <row r="312" spans="4:8" x14ac:dyDescent="0.2">
      <c r="D312" s="19"/>
      <c r="E312" s="19"/>
      <c r="F312" s="19"/>
      <c r="G312" s="19"/>
      <c r="H312" s="19"/>
    </row>
    <row r="313" spans="4:8" x14ac:dyDescent="0.2">
      <c r="D313" s="19"/>
      <c r="E313" s="19"/>
      <c r="F313" s="19"/>
      <c r="G313" s="19"/>
      <c r="H313" s="19"/>
    </row>
    <row r="314" spans="4:8" x14ac:dyDescent="0.2">
      <c r="D314" s="19"/>
      <c r="E314" s="19"/>
      <c r="F314" s="19"/>
      <c r="G314" s="19"/>
      <c r="H314" s="19"/>
    </row>
    <row r="315" spans="4:8" x14ac:dyDescent="0.2">
      <c r="D315" s="19"/>
      <c r="E315" s="19"/>
      <c r="F315" s="19"/>
      <c r="G315" s="19"/>
      <c r="H315" s="19"/>
    </row>
    <row r="316" spans="4:8" x14ac:dyDescent="0.2">
      <c r="D316" s="19"/>
      <c r="E316" s="19"/>
      <c r="F316" s="19"/>
      <c r="G316" s="19"/>
      <c r="H316" s="19"/>
    </row>
    <row r="317" spans="4:8" x14ac:dyDescent="0.2">
      <c r="D317" s="19"/>
      <c r="E317" s="19"/>
      <c r="F317" s="19"/>
      <c r="G317" s="19"/>
      <c r="H317" s="19"/>
    </row>
    <row r="318" spans="4:8" x14ac:dyDescent="0.2">
      <c r="D318" s="19"/>
      <c r="E318" s="19"/>
      <c r="F318" s="19"/>
      <c r="G318" s="19"/>
      <c r="H318" s="19"/>
    </row>
    <row r="319" spans="4:8" x14ac:dyDescent="0.2">
      <c r="D319" s="19"/>
      <c r="E319" s="19"/>
      <c r="F319" s="19"/>
      <c r="G319" s="19"/>
      <c r="H319" s="19"/>
    </row>
    <row r="320" spans="4:8" x14ac:dyDescent="0.2">
      <c r="D320" s="19"/>
      <c r="E320" s="19"/>
      <c r="F320" s="19"/>
      <c r="G320" s="19"/>
      <c r="H320" s="19"/>
    </row>
    <row r="321" spans="4:8" x14ac:dyDescent="0.2">
      <c r="D321" s="19"/>
      <c r="E321" s="19"/>
      <c r="F321" s="19"/>
      <c r="G321" s="19"/>
      <c r="H321" s="19"/>
    </row>
    <row r="322" spans="4:8" x14ac:dyDescent="0.2">
      <c r="D322" s="19"/>
      <c r="E322" s="19"/>
      <c r="F322" s="19"/>
      <c r="G322" s="19"/>
      <c r="H322" s="19"/>
    </row>
    <row r="323" spans="4:8" x14ac:dyDescent="0.2">
      <c r="D323" s="19"/>
      <c r="E323" s="19"/>
      <c r="F323" s="19"/>
      <c r="G323" s="19"/>
      <c r="H323" s="19"/>
    </row>
    <row r="324" spans="4:8" x14ac:dyDescent="0.2">
      <c r="D324" s="19"/>
      <c r="E324" s="19"/>
      <c r="F324" s="19"/>
      <c r="G324" s="19"/>
      <c r="H324" s="19"/>
    </row>
    <row r="325" spans="4:8" x14ac:dyDescent="0.2">
      <c r="D325" s="19"/>
      <c r="E325" s="19"/>
      <c r="F325" s="19"/>
      <c r="G325" s="19"/>
      <c r="H325" s="19"/>
    </row>
    <row r="326" spans="4:8" x14ac:dyDescent="0.2">
      <c r="D326" s="19"/>
      <c r="E326" s="19"/>
      <c r="F326" s="19"/>
      <c r="G326" s="19"/>
      <c r="H326" s="19"/>
    </row>
    <row r="327" spans="4:8" x14ac:dyDescent="0.2">
      <c r="D327" s="19"/>
      <c r="E327" s="19"/>
      <c r="F327" s="19"/>
      <c r="G327" s="19"/>
      <c r="H327" s="19"/>
    </row>
    <row r="328" spans="4:8" x14ac:dyDescent="0.2">
      <c r="D328" s="19"/>
      <c r="E328" s="19"/>
      <c r="F328" s="19"/>
      <c r="G328" s="19"/>
      <c r="H328" s="19"/>
    </row>
    <row r="329" spans="4:8" x14ac:dyDescent="0.2">
      <c r="D329" s="19"/>
      <c r="E329" s="19"/>
      <c r="F329" s="19"/>
      <c r="G329" s="19"/>
      <c r="H329" s="19"/>
    </row>
    <row r="330" spans="4:8" x14ac:dyDescent="0.2">
      <c r="D330" s="19"/>
      <c r="E330" s="19"/>
      <c r="F330" s="19"/>
      <c r="G330" s="19"/>
      <c r="H330" s="19"/>
    </row>
    <row r="331" spans="4:8" x14ac:dyDescent="0.2">
      <c r="D331" s="19"/>
      <c r="E331" s="19"/>
      <c r="F331" s="19"/>
      <c r="G331" s="19"/>
      <c r="H331" s="19"/>
    </row>
    <row r="332" spans="4:8" x14ac:dyDescent="0.2">
      <c r="D332" s="19"/>
      <c r="E332" s="19"/>
      <c r="F332" s="19"/>
      <c r="G332" s="19"/>
      <c r="H332" s="19"/>
    </row>
    <row r="333" spans="4:8" x14ac:dyDescent="0.2">
      <c r="D333" s="19"/>
      <c r="E333" s="19"/>
      <c r="F333" s="19"/>
      <c r="G333" s="19"/>
      <c r="H333" s="19"/>
    </row>
    <row r="334" spans="4:8" x14ac:dyDescent="0.2">
      <c r="D334" s="19"/>
      <c r="E334" s="19"/>
      <c r="F334" s="19"/>
      <c r="G334" s="19"/>
      <c r="H334" s="19"/>
    </row>
    <row r="335" spans="4:8" x14ac:dyDescent="0.2">
      <c r="D335" s="19"/>
      <c r="E335" s="19"/>
      <c r="F335" s="19"/>
      <c r="G335" s="19"/>
      <c r="H335" s="19"/>
    </row>
    <row r="336" spans="4:8" x14ac:dyDescent="0.2">
      <c r="D336" s="19"/>
      <c r="E336" s="19"/>
      <c r="F336" s="19"/>
      <c r="G336" s="19"/>
      <c r="H336" s="19"/>
    </row>
    <row r="337" spans="4:8" x14ac:dyDescent="0.2">
      <c r="D337" s="19"/>
      <c r="E337" s="19"/>
      <c r="F337" s="19"/>
      <c r="G337" s="19"/>
      <c r="H337" s="19"/>
    </row>
    <row r="338" spans="4:8" x14ac:dyDescent="0.2">
      <c r="D338" s="19"/>
      <c r="E338" s="19"/>
      <c r="F338" s="19"/>
      <c r="G338" s="19"/>
      <c r="H338" s="19"/>
    </row>
    <row r="339" spans="4:8" x14ac:dyDescent="0.2">
      <c r="D339" s="19"/>
      <c r="E339" s="19"/>
      <c r="F339" s="19"/>
      <c r="G339" s="19"/>
      <c r="H339" s="19"/>
    </row>
    <row r="340" spans="4:8" x14ac:dyDescent="0.2">
      <c r="D340" s="19"/>
      <c r="E340" s="19"/>
      <c r="F340" s="19"/>
      <c r="G340" s="19"/>
      <c r="H340" s="19"/>
    </row>
    <row r="341" spans="4:8" x14ac:dyDescent="0.2">
      <c r="D341" s="19"/>
      <c r="E341" s="19"/>
      <c r="F341" s="19"/>
      <c r="G341" s="19"/>
      <c r="H341" s="19"/>
    </row>
    <row r="342" spans="4:8" x14ac:dyDescent="0.2">
      <c r="D342" s="19"/>
      <c r="E342" s="19"/>
      <c r="F342" s="19"/>
      <c r="G342" s="19"/>
      <c r="H342" s="19"/>
    </row>
    <row r="343" spans="4:8" x14ac:dyDescent="0.2">
      <c r="D343" s="19"/>
      <c r="E343" s="19"/>
      <c r="F343" s="19"/>
      <c r="G343" s="19"/>
      <c r="H343" s="19"/>
    </row>
    <row r="344" spans="4:8" x14ac:dyDescent="0.2">
      <c r="D344" s="19"/>
      <c r="E344" s="19"/>
      <c r="F344" s="19"/>
      <c r="G344" s="19"/>
      <c r="H344" s="19"/>
    </row>
    <row r="345" spans="4:8" x14ac:dyDescent="0.2">
      <c r="D345" s="19"/>
      <c r="E345" s="19"/>
      <c r="F345" s="19"/>
      <c r="G345" s="19"/>
      <c r="H345" s="19"/>
    </row>
    <row r="346" spans="4:8" x14ac:dyDescent="0.2">
      <c r="D346" s="19"/>
      <c r="E346" s="19"/>
      <c r="F346" s="19"/>
      <c r="G346" s="19"/>
      <c r="H346" s="19"/>
    </row>
    <row r="347" spans="4:8" x14ac:dyDescent="0.2">
      <c r="D347" s="19"/>
      <c r="E347" s="19"/>
      <c r="F347" s="19"/>
      <c r="G347" s="19"/>
      <c r="H347" s="19"/>
    </row>
    <row r="348" spans="4:8" x14ac:dyDescent="0.2">
      <c r="D348" s="19"/>
      <c r="E348" s="19"/>
      <c r="F348" s="19"/>
      <c r="G348" s="19"/>
      <c r="H348" s="19"/>
    </row>
    <row r="349" spans="4:8" x14ac:dyDescent="0.2">
      <c r="D349" s="19"/>
      <c r="E349" s="19"/>
      <c r="F349" s="19"/>
      <c r="G349" s="19"/>
      <c r="H349" s="19"/>
    </row>
    <row r="350" spans="4:8" x14ac:dyDescent="0.2">
      <c r="D350" s="19"/>
      <c r="E350" s="19"/>
      <c r="F350" s="19"/>
      <c r="G350" s="19"/>
      <c r="H350" s="19"/>
    </row>
    <row r="351" spans="4:8" x14ac:dyDescent="0.2">
      <c r="D351" s="19"/>
      <c r="E351" s="19"/>
      <c r="F351" s="19"/>
      <c r="G351" s="19"/>
      <c r="H351" s="19"/>
    </row>
    <row r="352" spans="4:8" x14ac:dyDescent="0.2">
      <c r="D352" s="19"/>
      <c r="E352" s="19"/>
      <c r="F352" s="19"/>
      <c r="G352" s="19"/>
      <c r="H352" s="19"/>
    </row>
    <row r="353" spans="4:8" x14ac:dyDescent="0.2">
      <c r="D353" s="19"/>
      <c r="E353" s="19"/>
      <c r="F353" s="19"/>
      <c r="G353" s="19"/>
      <c r="H353" s="19"/>
    </row>
    <row r="354" spans="4:8" x14ac:dyDescent="0.2">
      <c r="D354" s="19"/>
      <c r="E354" s="19"/>
      <c r="F354" s="19"/>
      <c r="G354" s="19"/>
      <c r="H354" s="19"/>
    </row>
    <row r="355" spans="4:8" x14ac:dyDescent="0.2">
      <c r="D355" s="19"/>
      <c r="E355" s="19"/>
      <c r="F355" s="19"/>
      <c r="G355" s="19"/>
      <c r="H355" s="19"/>
    </row>
    <row r="356" spans="4:8" x14ac:dyDescent="0.2">
      <c r="D356" s="19"/>
      <c r="E356" s="19"/>
      <c r="F356" s="19"/>
      <c r="G356" s="19"/>
      <c r="H356" s="19"/>
    </row>
    <row r="357" spans="4:8" x14ac:dyDescent="0.2">
      <c r="D357" s="19"/>
      <c r="E357" s="19"/>
      <c r="F357" s="19"/>
      <c r="G357" s="19"/>
      <c r="H357" s="19"/>
    </row>
    <row r="358" spans="4:8" x14ac:dyDescent="0.2">
      <c r="D358" s="19"/>
      <c r="E358" s="19"/>
      <c r="F358" s="19"/>
      <c r="G358" s="19"/>
      <c r="H358" s="19"/>
    </row>
    <row r="359" spans="4:8" x14ac:dyDescent="0.2">
      <c r="D359" s="19"/>
      <c r="E359" s="19"/>
      <c r="F359" s="19"/>
      <c r="G359" s="19"/>
      <c r="H359" s="19"/>
    </row>
    <row r="360" spans="4:8" x14ac:dyDescent="0.2">
      <c r="D360" s="19"/>
      <c r="E360" s="19"/>
      <c r="F360" s="19"/>
      <c r="G360" s="19"/>
      <c r="H360" s="19"/>
    </row>
    <row r="361" spans="4:8" x14ac:dyDescent="0.2">
      <c r="D361" s="19"/>
      <c r="E361" s="19"/>
      <c r="F361" s="19"/>
      <c r="G361" s="19"/>
      <c r="H361" s="19"/>
    </row>
    <row r="362" spans="4:8" x14ac:dyDescent="0.2">
      <c r="D362" s="19"/>
      <c r="E362" s="19"/>
      <c r="F362" s="19"/>
      <c r="G362" s="19"/>
      <c r="H362" s="19"/>
    </row>
    <row r="363" spans="4:8" x14ac:dyDescent="0.2">
      <c r="D363" s="19"/>
      <c r="E363" s="19"/>
      <c r="F363" s="19"/>
      <c r="G363" s="19"/>
      <c r="H363" s="19"/>
    </row>
    <row r="364" spans="4:8" x14ac:dyDescent="0.2">
      <c r="D364" s="19"/>
      <c r="E364" s="19"/>
      <c r="F364" s="19"/>
      <c r="G364" s="19"/>
      <c r="H364" s="19"/>
    </row>
    <row r="365" spans="4:8" x14ac:dyDescent="0.2">
      <c r="D365" s="19"/>
      <c r="E365" s="19"/>
      <c r="F365" s="19"/>
      <c r="G365" s="19"/>
      <c r="H365" s="19"/>
    </row>
    <row r="366" spans="4:8" x14ac:dyDescent="0.2">
      <c r="D366" s="19"/>
      <c r="E366" s="19"/>
      <c r="F366" s="19"/>
      <c r="G366" s="19"/>
      <c r="H366" s="19"/>
    </row>
    <row r="367" spans="4:8" x14ac:dyDescent="0.2">
      <c r="D367" s="19"/>
      <c r="E367" s="19"/>
      <c r="F367" s="19"/>
      <c r="G367" s="19"/>
      <c r="H367" s="19"/>
    </row>
    <row r="368" spans="4:8" x14ac:dyDescent="0.2">
      <c r="D368" s="19"/>
      <c r="E368" s="19"/>
      <c r="F368" s="19"/>
      <c r="G368" s="19"/>
      <c r="H368" s="19"/>
    </row>
    <row r="369" spans="4:8" x14ac:dyDescent="0.2">
      <c r="D369" s="19"/>
      <c r="E369" s="19"/>
      <c r="F369" s="19"/>
      <c r="G369" s="19"/>
      <c r="H369" s="19"/>
    </row>
    <row r="370" spans="4:8" x14ac:dyDescent="0.2">
      <c r="D370" s="19"/>
      <c r="E370" s="19"/>
      <c r="F370" s="19"/>
      <c r="G370" s="19"/>
      <c r="H370" s="19"/>
    </row>
    <row r="371" spans="4:8" x14ac:dyDescent="0.2">
      <c r="D371" s="19"/>
      <c r="E371" s="19"/>
      <c r="F371" s="19"/>
      <c r="G371" s="19"/>
      <c r="H371" s="19"/>
    </row>
    <row r="372" spans="4:8" x14ac:dyDescent="0.2">
      <c r="D372" s="19"/>
      <c r="E372" s="19"/>
      <c r="F372" s="19"/>
      <c r="G372" s="19"/>
      <c r="H372" s="19"/>
    </row>
    <row r="373" spans="4:8" x14ac:dyDescent="0.2">
      <c r="D373" s="19"/>
      <c r="E373" s="19"/>
      <c r="F373" s="19"/>
      <c r="G373" s="19"/>
      <c r="H373" s="19"/>
    </row>
    <row r="374" spans="4:8" x14ac:dyDescent="0.2">
      <c r="D374" s="19"/>
      <c r="E374" s="19"/>
      <c r="F374" s="19"/>
      <c r="G374" s="19"/>
      <c r="H374" s="19"/>
    </row>
    <row r="375" spans="4:8" x14ac:dyDescent="0.2">
      <c r="D375" s="19"/>
      <c r="E375" s="19"/>
      <c r="F375" s="19"/>
      <c r="G375" s="19"/>
      <c r="H375" s="19"/>
    </row>
    <row r="376" spans="4:8" x14ac:dyDescent="0.2">
      <c r="D376" s="19"/>
      <c r="E376" s="19"/>
      <c r="F376" s="19"/>
      <c r="G376" s="19"/>
      <c r="H376" s="19"/>
    </row>
    <row r="377" spans="4:8" x14ac:dyDescent="0.2">
      <c r="D377" s="19"/>
      <c r="E377" s="19"/>
      <c r="F377" s="19"/>
      <c r="G377" s="19"/>
      <c r="H377" s="19"/>
    </row>
    <row r="378" spans="4:8" x14ac:dyDescent="0.2">
      <c r="D378" s="19"/>
      <c r="E378" s="19"/>
      <c r="F378" s="19"/>
      <c r="G378" s="19"/>
      <c r="H378" s="19"/>
    </row>
    <row r="379" spans="4:8" x14ac:dyDescent="0.2">
      <c r="D379" s="19"/>
      <c r="E379" s="19"/>
      <c r="F379" s="19"/>
      <c r="G379" s="19"/>
      <c r="H379" s="19"/>
    </row>
    <row r="380" spans="4:8" x14ac:dyDescent="0.2">
      <c r="D380" s="19"/>
      <c r="E380" s="19"/>
      <c r="F380" s="19"/>
      <c r="G380" s="19"/>
      <c r="H380" s="19"/>
    </row>
    <row r="381" spans="4:8" x14ac:dyDescent="0.2">
      <c r="D381" s="19"/>
      <c r="E381" s="19"/>
      <c r="F381" s="19"/>
      <c r="G381" s="19"/>
      <c r="H381" s="19"/>
    </row>
    <row r="382" spans="4:8" x14ac:dyDescent="0.2">
      <c r="D382" s="19"/>
      <c r="E382" s="19"/>
      <c r="F382" s="19"/>
      <c r="G382" s="19"/>
      <c r="H382" s="19"/>
    </row>
    <row r="383" spans="4:8" x14ac:dyDescent="0.2">
      <c r="D383" s="19"/>
      <c r="E383" s="19"/>
      <c r="F383" s="19"/>
      <c r="G383" s="19"/>
      <c r="H383" s="19"/>
    </row>
    <row r="384" spans="4:8" x14ac:dyDescent="0.2">
      <c r="D384" s="19"/>
      <c r="E384" s="19"/>
      <c r="F384" s="19"/>
      <c r="G384" s="19"/>
      <c r="H384" s="19"/>
    </row>
    <row r="385" spans="4:8" x14ac:dyDescent="0.2">
      <c r="D385" s="19"/>
      <c r="E385" s="19"/>
      <c r="F385" s="19"/>
      <c r="G385" s="19"/>
      <c r="H385" s="19"/>
    </row>
    <row r="386" spans="4:8" x14ac:dyDescent="0.2">
      <c r="D386" s="19"/>
      <c r="E386" s="19"/>
      <c r="F386" s="19"/>
      <c r="G386" s="19"/>
      <c r="H386" s="19"/>
    </row>
    <row r="387" spans="4:8" x14ac:dyDescent="0.2">
      <c r="D387" s="19"/>
      <c r="E387" s="19"/>
      <c r="F387" s="19"/>
      <c r="G387" s="19"/>
      <c r="H387" s="19"/>
    </row>
    <row r="388" spans="4:8" x14ac:dyDescent="0.2">
      <c r="D388" s="19"/>
      <c r="E388" s="19"/>
      <c r="F388" s="19"/>
      <c r="G388" s="19"/>
      <c r="H388" s="19"/>
    </row>
    <row r="389" spans="4:8" x14ac:dyDescent="0.2">
      <c r="D389" s="19"/>
      <c r="E389" s="19"/>
      <c r="F389" s="19"/>
      <c r="G389" s="19"/>
      <c r="H389" s="19"/>
    </row>
    <row r="390" spans="4:8" x14ac:dyDescent="0.2">
      <c r="D390" s="19"/>
      <c r="E390" s="19"/>
      <c r="F390" s="19"/>
      <c r="G390" s="19"/>
      <c r="H390" s="19"/>
    </row>
    <row r="391" spans="4:8" x14ac:dyDescent="0.2">
      <c r="D391" s="19"/>
      <c r="E391" s="19"/>
      <c r="F391" s="19"/>
      <c r="G391" s="19"/>
      <c r="H391" s="19"/>
    </row>
    <row r="392" spans="4:8" x14ac:dyDescent="0.2">
      <c r="D392" s="19"/>
      <c r="E392" s="19"/>
      <c r="F392" s="19"/>
      <c r="G392" s="19"/>
      <c r="H392" s="19"/>
    </row>
    <row r="393" spans="4:8" x14ac:dyDescent="0.2">
      <c r="D393" s="19"/>
      <c r="E393" s="19"/>
      <c r="F393" s="19"/>
      <c r="G393" s="19"/>
      <c r="H393" s="19"/>
    </row>
    <row r="394" spans="4:8" x14ac:dyDescent="0.2">
      <c r="D394" s="19"/>
      <c r="E394" s="19"/>
      <c r="F394" s="19"/>
      <c r="G394" s="19"/>
      <c r="H394" s="19"/>
    </row>
    <row r="395" spans="4:8" x14ac:dyDescent="0.2">
      <c r="D395" s="19"/>
      <c r="E395" s="19"/>
      <c r="F395" s="19"/>
      <c r="G395" s="19"/>
      <c r="H395" s="19"/>
    </row>
    <row r="396" spans="4:8" x14ac:dyDescent="0.2">
      <c r="D396" s="19"/>
      <c r="E396" s="19"/>
      <c r="F396" s="19"/>
      <c r="G396" s="19"/>
      <c r="H396" s="19"/>
    </row>
    <row r="397" spans="4:8" x14ac:dyDescent="0.2">
      <c r="D397" s="19"/>
      <c r="E397" s="19"/>
      <c r="F397" s="19"/>
      <c r="G397" s="19"/>
      <c r="H397" s="19"/>
    </row>
    <row r="398" spans="4:8" x14ac:dyDescent="0.2">
      <c r="D398" s="19"/>
      <c r="E398" s="19"/>
      <c r="F398" s="19"/>
      <c r="G398" s="19"/>
      <c r="H398" s="19"/>
    </row>
    <row r="399" spans="4:8" x14ac:dyDescent="0.2">
      <c r="D399" s="19"/>
      <c r="E399" s="19"/>
      <c r="F399" s="19"/>
      <c r="G399" s="19"/>
      <c r="H399" s="19"/>
    </row>
    <row r="400" spans="4:8" x14ac:dyDescent="0.2">
      <c r="D400" s="19"/>
      <c r="E400" s="19"/>
      <c r="F400" s="19"/>
      <c r="G400" s="19"/>
      <c r="H400" s="19"/>
    </row>
    <row r="401" spans="4:8" x14ac:dyDescent="0.2">
      <c r="D401" s="19"/>
      <c r="E401" s="19"/>
      <c r="F401" s="19"/>
      <c r="G401" s="19"/>
      <c r="H401" s="19"/>
    </row>
    <row r="402" spans="4:8" x14ac:dyDescent="0.2">
      <c r="D402" s="19"/>
      <c r="E402" s="19"/>
      <c r="F402" s="19"/>
      <c r="G402" s="19"/>
      <c r="H402" s="19"/>
    </row>
    <row r="403" spans="4:8" x14ac:dyDescent="0.2">
      <c r="D403" s="19"/>
      <c r="E403" s="19"/>
      <c r="F403" s="19"/>
      <c r="G403" s="19"/>
      <c r="H403" s="19"/>
    </row>
    <row r="404" spans="4:8" x14ac:dyDescent="0.2">
      <c r="D404" s="19"/>
      <c r="E404" s="19"/>
      <c r="F404" s="19"/>
      <c r="G404" s="19"/>
      <c r="H404" s="19"/>
    </row>
    <row r="405" spans="4:8" x14ac:dyDescent="0.2">
      <c r="D405" s="19"/>
      <c r="E405" s="19"/>
      <c r="F405" s="19"/>
      <c r="G405" s="19"/>
      <c r="H405" s="19"/>
    </row>
    <row r="406" spans="4:8" x14ac:dyDescent="0.2">
      <c r="D406" s="19"/>
      <c r="E406" s="19"/>
      <c r="F406" s="19"/>
      <c r="G406" s="19"/>
      <c r="H406" s="19"/>
    </row>
    <row r="407" spans="4:8" x14ac:dyDescent="0.2">
      <c r="D407" s="19"/>
      <c r="E407" s="19"/>
      <c r="F407" s="19"/>
      <c r="G407" s="19"/>
      <c r="H407" s="19"/>
    </row>
    <row r="408" spans="4:8" x14ac:dyDescent="0.2">
      <c r="D408" s="19"/>
      <c r="E408" s="19"/>
      <c r="F408" s="19"/>
      <c r="G408" s="19"/>
      <c r="H408" s="19"/>
    </row>
    <row r="409" spans="4:8" x14ac:dyDescent="0.2">
      <c r="D409" s="19"/>
      <c r="E409" s="19"/>
      <c r="F409" s="19"/>
      <c r="G409" s="19"/>
      <c r="H409" s="19"/>
    </row>
    <row r="410" spans="4:8" x14ac:dyDescent="0.2">
      <c r="D410" s="19"/>
      <c r="E410" s="19"/>
      <c r="F410" s="19"/>
      <c r="G410" s="19"/>
      <c r="H410" s="19"/>
    </row>
    <row r="411" spans="4:8" x14ac:dyDescent="0.2">
      <c r="D411" s="19"/>
      <c r="E411" s="19"/>
      <c r="F411" s="19"/>
      <c r="G411" s="19"/>
      <c r="H411" s="19"/>
    </row>
    <row r="412" spans="4:8" x14ac:dyDescent="0.2">
      <c r="D412" s="19"/>
      <c r="E412" s="19"/>
      <c r="F412" s="19"/>
      <c r="G412" s="19"/>
      <c r="H412" s="19"/>
    </row>
    <row r="413" spans="4:8" x14ac:dyDescent="0.2">
      <c r="D413" s="19"/>
      <c r="E413" s="19"/>
      <c r="F413" s="19"/>
      <c r="G413" s="19"/>
      <c r="H413" s="19"/>
    </row>
    <row r="414" spans="4:8" x14ac:dyDescent="0.2">
      <c r="D414" s="19"/>
      <c r="E414" s="19"/>
      <c r="F414" s="19"/>
      <c r="G414" s="19"/>
      <c r="H414" s="19"/>
    </row>
    <row r="415" spans="4:8" x14ac:dyDescent="0.2">
      <c r="D415" s="19"/>
      <c r="E415" s="19"/>
      <c r="F415" s="19"/>
      <c r="G415" s="19"/>
      <c r="H415" s="19"/>
    </row>
    <row r="416" spans="4:8" x14ac:dyDescent="0.2">
      <c r="D416" s="19"/>
      <c r="E416" s="19"/>
      <c r="F416" s="19"/>
      <c r="G416" s="19"/>
      <c r="H416" s="19"/>
    </row>
    <row r="417" spans="4:8" x14ac:dyDescent="0.2">
      <c r="D417" s="19"/>
      <c r="E417" s="19"/>
      <c r="F417" s="19"/>
      <c r="G417" s="19"/>
      <c r="H417" s="19"/>
    </row>
    <row r="418" spans="4:8" x14ac:dyDescent="0.2">
      <c r="D418" s="19"/>
      <c r="E418" s="19"/>
      <c r="F418" s="19"/>
      <c r="G418" s="19"/>
      <c r="H418" s="19"/>
    </row>
    <row r="419" spans="4:8" x14ac:dyDescent="0.2">
      <c r="D419" s="19"/>
      <c r="E419" s="19"/>
      <c r="F419" s="19"/>
      <c r="G419" s="19"/>
      <c r="H419" s="19"/>
    </row>
    <row r="420" spans="4:8" x14ac:dyDescent="0.2">
      <c r="D420" s="19"/>
      <c r="E420" s="19"/>
      <c r="F420" s="19"/>
      <c r="G420" s="19"/>
      <c r="H420" s="19"/>
    </row>
    <row r="421" spans="4:8" x14ac:dyDescent="0.2">
      <c r="D421" s="19"/>
      <c r="E421" s="19"/>
      <c r="F421" s="19"/>
      <c r="G421" s="19"/>
      <c r="H421" s="19"/>
    </row>
    <row r="422" spans="4:8" x14ac:dyDescent="0.2">
      <c r="D422" s="19"/>
      <c r="E422" s="19"/>
      <c r="F422" s="19"/>
      <c r="G422" s="19"/>
      <c r="H422" s="19"/>
    </row>
    <row r="423" spans="4:8" x14ac:dyDescent="0.2">
      <c r="D423" s="19"/>
      <c r="E423" s="19"/>
      <c r="F423" s="19"/>
      <c r="G423" s="19"/>
      <c r="H423" s="19"/>
    </row>
    <row r="424" spans="4:8" x14ac:dyDescent="0.2">
      <c r="D424" s="19"/>
      <c r="E424" s="19"/>
      <c r="F424" s="19"/>
      <c r="G424" s="19"/>
      <c r="H424" s="19"/>
    </row>
    <row r="425" spans="4:8" x14ac:dyDescent="0.2">
      <c r="D425" s="19"/>
      <c r="E425" s="19"/>
      <c r="F425" s="19"/>
      <c r="G425" s="19"/>
      <c r="H425" s="19"/>
    </row>
    <row r="426" spans="4:8" x14ac:dyDescent="0.2">
      <c r="D426" s="19"/>
      <c r="E426" s="19"/>
      <c r="F426" s="19"/>
      <c r="G426" s="19"/>
      <c r="H426" s="19"/>
    </row>
    <row r="427" spans="4:8" x14ac:dyDescent="0.2">
      <c r="D427" s="19"/>
      <c r="E427" s="19"/>
      <c r="F427" s="19"/>
      <c r="G427" s="19"/>
      <c r="H427" s="19"/>
    </row>
    <row r="428" spans="4:8" x14ac:dyDescent="0.2">
      <c r="D428" s="19"/>
      <c r="E428" s="19"/>
      <c r="F428" s="19"/>
      <c r="G428" s="19"/>
      <c r="H428" s="19"/>
    </row>
    <row r="429" spans="4:8" x14ac:dyDescent="0.2">
      <c r="D429" s="19"/>
      <c r="E429" s="19"/>
      <c r="F429" s="19"/>
      <c r="G429" s="19"/>
      <c r="H429" s="19"/>
    </row>
    <row r="430" spans="4:8" x14ac:dyDescent="0.2">
      <c r="D430" s="19"/>
      <c r="E430" s="19"/>
      <c r="F430" s="19"/>
      <c r="G430" s="19"/>
      <c r="H430" s="19"/>
    </row>
    <row r="431" spans="4:8" x14ac:dyDescent="0.2">
      <c r="D431" s="19"/>
      <c r="E431" s="19"/>
      <c r="F431" s="19"/>
      <c r="G431" s="19"/>
      <c r="H431" s="19"/>
    </row>
    <row r="432" spans="4:8" x14ac:dyDescent="0.2">
      <c r="D432" s="19"/>
      <c r="E432" s="19"/>
      <c r="F432" s="19"/>
      <c r="G432" s="19"/>
      <c r="H432" s="19"/>
    </row>
    <row r="433" spans="4:8" x14ac:dyDescent="0.2">
      <c r="D433" s="19"/>
      <c r="E433" s="19"/>
      <c r="F433" s="19"/>
      <c r="G433" s="19"/>
      <c r="H433" s="19"/>
    </row>
    <row r="434" spans="4:8" x14ac:dyDescent="0.2">
      <c r="D434" s="19"/>
      <c r="E434" s="19"/>
      <c r="F434" s="19"/>
      <c r="G434" s="19"/>
      <c r="H434" s="19"/>
    </row>
    <row r="435" spans="4:8" x14ac:dyDescent="0.2">
      <c r="D435" s="19"/>
      <c r="E435" s="19"/>
      <c r="F435" s="19"/>
      <c r="G435" s="19"/>
      <c r="H435" s="19"/>
    </row>
    <row r="436" spans="4:8" x14ac:dyDescent="0.2">
      <c r="D436" s="19"/>
      <c r="E436" s="19"/>
      <c r="F436" s="19"/>
      <c r="G436" s="19"/>
      <c r="H436" s="19"/>
    </row>
    <row r="437" spans="4:8" x14ac:dyDescent="0.2">
      <c r="D437" s="19"/>
      <c r="E437" s="19"/>
      <c r="F437" s="19"/>
      <c r="G437" s="19"/>
      <c r="H437" s="19"/>
    </row>
    <row r="438" spans="4:8" x14ac:dyDescent="0.2">
      <c r="D438" s="19"/>
      <c r="E438" s="19"/>
      <c r="F438" s="19"/>
      <c r="G438" s="19"/>
      <c r="H438" s="19"/>
    </row>
    <row r="439" spans="4:8" x14ac:dyDescent="0.2">
      <c r="D439" s="19"/>
      <c r="E439" s="19"/>
      <c r="F439" s="19"/>
      <c r="G439" s="19"/>
      <c r="H439" s="19"/>
    </row>
    <row r="440" spans="4:8" x14ac:dyDescent="0.2">
      <c r="D440" s="19"/>
      <c r="E440" s="19"/>
      <c r="F440" s="19"/>
      <c r="G440" s="19"/>
      <c r="H440" s="19"/>
    </row>
    <row r="441" spans="4:8" x14ac:dyDescent="0.2">
      <c r="D441" s="19"/>
      <c r="E441" s="19"/>
      <c r="F441" s="19"/>
      <c r="G441" s="19"/>
      <c r="H441" s="19"/>
    </row>
    <row r="442" spans="4:8" x14ac:dyDescent="0.2">
      <c r="D442" s="19"/>
      <c r="E442" s="19"/>
      <c r="F442" s="19"/>
      <c r="G442" s="19"/>
      <c r="H442" s="19"/>
    </row>
    <row r="443" spans="4:8" x14ac:dyDescent="0.2">
      <c r="D443" s="19"/>
      <c r="E443" s="19"/>
      <c r="F443" s="19"/>
      <c r="G443" s="19"/>
      <c r="H443" s="19"/>
    </row>
    <row r="444" spans="4:8" x14ac:dyDescent="0.2">
      <c r="D444" s="19"/>
      <c r="E444" s="19"/>
      <c r="F444" s="19"/>
      <c r="G444" s="19"/>
      <c r="H444" s="19"/>
    </row>
    <row r="445" spans="4:8" x14ac:dyDescent="0.2">
      <c r="D445" s="19"/>
      <c r="E445" s="19"/>
      <c r="F445" s="19"/>
      <c r="G445" s="19"/>
      <c r="H445" s="19"/>
    </row>
    <row r="446" spans="4:8" x14ac:dyDescent="0.2">
      <c r="D446" s="19"/>
      <c r="E446" s="19"/>
      <c r="F446" s="19"/>
      <c r="G446" s="19"/>
      <c r="H446" s="19"/>
    </row>
    <row r="447" spans="4:8" x14ac:dyDescent="0.2">
      <c r="D447" s="19"/>
      <c r="E447" s="19"/>
      <c r="F447" s="19"/>
      <c r="G447" s="19"/>
      <c r="H447" s="19"/>
    </row>
    <row r="448" spans="4:8" x14ac:dyDescent="0.2">
      <c r="D448" s="19"/>
      <c r="E448" s="19"/>
      <c r="F448" s="19"/>
      <c r="G448" s="19"/>
      <c r="H448" s="19"/>
    </row>
    <row r="449" spans="4:8" x14ac:dyDescent="0.2">
      <c r="D449" s="19"/>
      <c r="E449" s="19"/>
      <c r="F449" s="19"/>
      <c r="G449" s="19"/>
      <c r="H449" s="19"/>
    </row>
    <row r="450" spans="4:8" x14ac:dyDescent="0.2">
      <c r="D450" s="19"/>
      <c r="E450" s="19"/>
      <c r="F450" s="19"/>
      <c r="G450" s="19"/>
      <c r="H450" s="19"/>
    </row>
    <row r="451" spans="4:8" x14ac:dyDescent="0.2">
      <c r="D451" s="19"/>
      <c r="E451" s="19"/>
      <c r="F451" s="19"/>
      <c r="G451" s="19"/>
      <c r="H451" s="19"/>
    </row>
    <row r="452" spans="4:8" x14ac:dyDescent="0.2">
      <c r="D452" s="19"/>
      <c r="E452" s="19"/>
      <c r="F452" s="19"/>
      <c r="G452" s="19"/>
      <c r="H452" s="19"/>
    </row>
    <row r="453" spans="4:8" x14ac:dyDescent="0.2">
      <c r="D453" s="19"/>
      <c r="E453" s="19"/>
      <c r="F453" s="19"/>
      <c r="G453" s="19"/>
      <c r="H453" s="19"/>
    </row>
    <row r="454" spans="4:8" x14ac:dyDescent="0.2">
      <c r="D454" s="19"/>
      <c r="E454" s="19"/>
      <c r="F454" s="19"/>
      <c r="G454" s="19"/>
      <c r="H454" s="19"/>
    </row>
    <row r="455" spans="4:8" x14ac:dyDescent="0.2">
      <c r="D455" s="19"/>
      <c r="E455" s="19"/>
      <c r="F455" s="19"/>
      <c r="G455" s="19"/>
      <c r="H455" s="19"/>
    </row>
    <row r="456" spans="4:8" x14ac:dyDescent="0.2">
      <c r="D456" s="19"/>
      <c r="E456" s="19"/>
      <c r="F456" s="19"/>
      <c r="G456" s="19"/>
      <c r="H456" s="19"/>
    </row>
    <row r="457" spans="4:8" x14ac:dyDescent="0.2">
      <c r="D457" s="19"/>
      <c r="E457" s="19"/>
      <c r="F457" s="19"/>
      <c r="G457" s="19"/>
      <c r="H457" s="19"/>
    </row>
    <row r="458" spans="4:8" x14ac:dyDescent="0.2">
      <c r="D458" s="19"/>
      <c r="E458" s="19"/>
      <c r="F458" s="19"/>
      <c r="G458" s="19"/>
      <c r="H458" s="19"/>
    </row>
    <row r="459" spans="4:8" x14ac:dyDescent="0.2">
      <c r="D459" s="19"/>
      <c r="E459" s="19"/>
      <c r="F459" s="19"/>
      <c r="G459" s="19"/>
      <c r="H459" s="19"/>
    </row>
    <row r="460" spans="4:8" x14ac:dyDescent="0.2">
      <c r="D460" s="19"/>
      <c r="E460" s="19"/>
      <c r="F460" s="19"/>
      <c r="G460" s="19"/>
      <c r="H460" s="19"/>
    </row>
    <row r="461" spans="4:8" x14ac:dyDescent="0.2">
      <c r="D461" s="19"/>
      <c r="E461" s="19"/>
      <c r="F461" s="19"/>
      <c r="G461" s="19"/>
      <c r="H461" s="19"/>
    </row>
    <row r="462" spans="4:8" x14ac:dyDescent="0.2">
      <c r="D462" s="19"/>
      <c r="E462" s="19"/>
      <c r="F462" s="19"/>
      <c r="G462" s="19"/>
      <c r="H462" s="19"/>
    </row>
    <row r="463" spans="4:8" x14ac:dyDescent="0.2">
      <c r="D463" s="19"/>
      <c r="E463" s="19"/>
      <c r="F463" s="19"/>
      <c r="G463" s="19"/>
      <c r="H463" s="19"/>
    </row>
    <row r="464" spans="4:8" x14ac:dyDescent="0.2">
      <c r="D464" s="19"/>
      <c r="E464" s="19"/>
      <c r="F464" s="19"/>
      <c r="G464" s="19"/>
      <c r="H464" s="19"/>
    </row>
    <row r="465" spans="4:8" x14ac:dyDescent="0.2">
      <c r="D465" s="19"/>
      <c r="E465" s="19"/>
      <c r="F465" s="19"/>
      <c r="G465" s="19"/>
      <c r="H465" s="19"/>
    </row>
    <row r="466" spans="4:8" x14ac:dyDescent="0.2">
      <c r="D466" s="19"/>
      <c r="E466" s="19"/>
      <c r="F466" s="19"/>
      <c r="G466" s="19"/>
      <c r="H466" s="19"/>
    </row>
    <row r="467" spans="4:8" x14ac:dyDescent="0.2">
      <c r="D467" s="19"/>
      <c r="E467" s="19"/>
      <c r="F467" s="19"/>
      <c r="G467" s="19"/>
      <c r="H467" s="19"/>
    </row>
    <row r="468" spans="4:8" x14ac:dyDescent="0.2">
      <c r="D468" s="19"/>
      <c r="E468" s="19"/>
      <c r="F468" s="19"/>
      <c r="G468" s="19"/>
      <c r="H468" s="19"/>
    </row>
    <row r="469" spans="4:8" x14ac:dyDescent="0.2">
      <c r="D469" s="19"/>
      <c r="E469" s="19"/>
      <c r="F469" s="19"/>
      <c r="G469" s="19"/>
      <c r="H469" s="19"/>
    </row>
    <row r="470" spans="4:8" x14ac:dyDescent="0.2">
      <c r="D470" s="19"/>
      <c r="E470" s="19"/>
      <c r="F470" s="19"/>
      <c r="G470" s="19"/>
      <c r="H470" s="19"/>
    </row>
    <row r="471" spans="4:8" x14ac:dyDescent="0.2">
      <c r="D471" s="19"/>
      <c r="E471" s="19"/>
      <c r="F471" s="19"/>
      <c r="G471" s="19"/>
      <c r="H471" s="19"/>
    </row>
    <row r="472" spans="4:8" x14ac:dyDescent="0.2">
      <c r="D472" s="19"/>
      <c r="E472" s="19"/>
      <c r="F472" s="19"/>
      <c r="G472" s="19"/>
      <c r="H472" s="19"/>
    </row>
    <row r="473" spans="4:8" x14ac:dyDescent="0.2">
      <c r="D473" s="19"/>
      <c r="E473" s="19"/>
      <c r="F473" s="19"/>
      <c r="G473" s="19"/>
      <c r="H473" s="19"/>
    </row>
    <row r="474" spans="4:8" x14ac:dyDescent="0.2">
      <c r="D474" s="19"/>
      <c r="E474" s="19"/>
      <c r="F474" s="19"/>
      <c r="G474" s="19"/>
      <c r="H474" s="19"/>
    </row>
    <row r="475" spans="4:8" x14ac:dyDescent="0.2">
      <c r="D475" s="19"/>
      <c r="E475" s="19"/>
      <c r="F475" s="19"/>
      <c r="G475" s="19"/>
      <c r="H475" s="19"/>
    </row>
    <row r="476" spans="4:8" x14ac:dyDescent="0.2">
      <c r="D476" s="19"/>
      <c r="E476" s="19"/>
      <c r="F476" s="19"/>
      <c r="G476" s="19"/>
      <c r="H476" s="19"/>
    </row>
    <row r="477" spans="4:8" x14ac:dyDescent="0.2">
      <c r="D477" s="19"/>
      <c r="E477" s="19"/>
      <c r="F477" s="19"/>
      <c r="G477" s="19"/>
      <c r="H477" s="19"/>
    </row>
    <row r="478" spans="4:8" x14ac:dyDescent="0.2">
      <c r="D478" s="19"/>
      <c r="E478" s="19"/>
      <c r="F478" s="19"/>
      <c r="G478" s="19"/>
      <c r="H478" s="19"/>
    </row>
    <row r="479" spans="4:8" x14ac:dyDescent="0.2">
      <c r="D479" s="19"/>
      <c r="E479" s="19"/>
      <c r="F479" s="19"/>
      <c r="G479" s="19"/>
      <c r="H479" s="19"/>
    </row>
    <row r="480" spans="4:8" x14ac:dyDescent="0.2">
      <c r="D480" s="19"/>
      <c r="E480" s="19"/>
      <c r="F480" s="19"/>
      <c r="G480" s="19"/>
      <c r="H480" s="19"/>
    </row>
    <row r="481" spans="4:8" x14ac:dyDescent="0.2">
      <c r="D481" s="19"/>
      <c r="E481" s="19"/>
      <c r="F481" s="19"/>
      <c r="G481" s="19"/>
      <c r="H481" s="19"/>
    </row>
    <row r="482" spans="4:8" x14ac:dyDescent="0.2">
      <c r="D482" s="19"/>
      <c r="E482" s="19"/>
      <c r="F482" s="19"/>
      <c r="G482" s="19"/>
      <c r="H482" s="19"/>
    </row>
    <row r="483" spans="4:8" x14ac:dyDescent="0.2">
      <c r="D483" s="19"/>
      <c r="E483" s="19"/>
      <c r="F483" s="19"/>
      <c r="G483" s="19"/>
      <c r="H483" s="19"/>
    </row>
    <row r="484" spans="4:8" x14ac:dyDescent="0.2">
      <c r="D484" s="19"/>
      <c r="E484" s="19"/>
      <c r="F484" s="19"/>
      <c r="G484" s="19"/>
      <c r="H484" s="19"/>
    </row>
    <row r="485" spans="4:8" x14ac:dyDescent="0.2">
      <c r="D485" s="19"/>
      <c r="E485" s="19"/>
      <c r="F485" s="19"/>
      <c r="G485" s="19"/>
      <c r="H485" s="19"/>
    </row>
    <row r="486" spans="4:8" x14ac:dyDescent="0.2">
      <c r="D486" s="19"/>
      <c r="E486" s="19"/>
      <c r="F486" s="19"/>
      <c r="G486" s="19"/>
      <c r="H486" s="19"/>
    </row>
    <row r="487" spans="4:8" x14ac:dyDescent="0.2">
      <c r="D487" s="19"/>
      <c r="E487" s="19"/>
      <c r="F487" s="19"/>
      <c r="G487" s="19"/>
      <c r="H487" s="19"/>
    </row>
    <row r="488" spans="4:8" x14ac:dyDescent="0.2">
      <c r="D488" s="19"/>
      <c r="E488" s="19"/>
      <c r="F488" s="19"/>
      <c r="G488" s="19"/>
      <c r="H488" s="19"/>
    </row>
    <row r="489" spans="4:8" x14ac:dyDescent="0.2">
      <c r="D489" s="19"/>
      <c r="E489" s="19"/>
      <c r="F489" s="19"/>
      <c r="G489" s="19"/>
      <c r="H489" s="19"/>
    </row>
    <row r="490" spans="4:8" x14ac:dyDescent="0.2">
      <c r="D490" s="19"/>
      <c r="E490" s="19"/>
      <c r="F490" s="19"/>
      <c r="G490" s="19"/>
      <c r="H490" s="19"/>
    </row>
    <row r="491" spans="4:8" x14ac:dyDescent="0.2">
      <c r="D491" s="19"/>
      <c r="E491" s="19"/>
      <c r="F491" s="19"/>
      <c r="G491" s="19"/>
      <c r="H491" s="19"/>
    </row>
    <row r="492" spans="4:8" x14ac:dyDescent="0.2">
      <c r="D492" s="19"/>
      <c r="E492" s="19"/>
      <c r="F492" s="19"/>
      <c r="G492" s="19"/>
      <c r="H492" s="19"/>
    </row>
    <row r="493" spans="4:8" x14ac:dyDescent="0.2">
      <c r="D493" s="19"/>
      <c r="E493" s="19"/>
      <c r="F493" s="19"/>
      <c r="G493" s="19"/>
      <c r="H493" s="19"/>
    </row>
    <row r="494" spans="4:8" x14ac:dyDescent="0.2">
      <c r="D494" s="19"/>
      <c r="E494" s="19"/>
      <c r="F494" s="19"/>
      <c r="G494" s="19"/>
      <c r="H494" s="19"/>
    </row>
    <row r="495" spans="4:8" x14ac:dyDescent="0.2">
      <c r="D495" s="19"/>
      <c r="E495" s="19"/>
      <c r="F495" s="19"/>
      <c r="G495" s="19"/>
      <c r="H495" s="19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3" customWidth="1"/>
    <col min="3" max="3" width="9.5703125" style="3" customWidth="1"/>
    <col min="4" max="4" width="16.42578125" style="3" customWidth="1"/>
    <col min="5" max="5" width="6.7109375" style="3" customWidth="1"/>
    <col min="6" max="6" width="10" style="3" customWidth="1"/>
    <col min="7" max="7" width="15" style="3" customWidth="1"/>
    <col min="8" max="8" width="6.7109375" style="3" customWidth="1"/>
    <col min="9" max="9" width="10.42578125" style="3" customWidth="1"/>
    <col min="10" max="10" width="3.85546875" style="3" customWidth="1"/>
    <col min="11" max="11" width="3.5703125" style="3" customWidth="1"/>
    <col min="12" max="12" width="6.7109375" style="3" customWidth="1"/>
    <col min="13" max="13" width="7" style="3" customWidth="1"/>
    <col min="14" max="14" width="5.28515625" style="3" customWidth="1"/>
    <col min="15" max="15" width="4.42578125" style="3" customWidth="1"/>
    <col min="16" max="16" width="2.140625" style="54" customWidth="1"/>
    <col min="17" max="16384" width="11.42578125" style="3"/>
  </cols>
  <sheetData>
    <row r="1" spans="1:18" ht="12" customHeight="1" thickBo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8" ht="16.5" customHeight="1" x14ac:dyDescent="0.2">
      <c r="A2" s="52"/>
      <c r="B2" s="398"/>
      <c r="C2" s="398"/>
      <c r="D2" s="398"/>
      <c r="E2" s="398"/>
      <c r="F2" s="385" t="s">
        <v>180</v>
      </c>
      <c r="G2" s="385"/>
      <c r="H2" s="385"/>
      <c r="I2" s="385"/>
      <c r="J2" s="385"/>
      <c r="K2" s="385"/>
      <c r="L2" s="385"/>
      <c r="M2" s="385"/>
      <c r="N2" s="385"/>
      <c r="O2" s="386"/>
    </row>
    <row r="3" spans="1:18" ht="16.5" customHeight="1" x14ac:dyDescent="0.2">
      <c r="A3" s="52"/>
      <c r="B3" s="399"/>
      <c r="C3" s="399"/>
      <c r="D3" s="399"/>
      <c r="E3" s="399"/>
      <c r="F3" s="387"/>
      <c r="G3" s="387"/>
      <c r="H3" s="387"/>
      <c r="I3" s="387"/>
      <c r="J3" s="387"/>
      <c r="K3" s="387"/>
      <c r="L3" s="387"/>
      <c r="M3" s="387"/>
      <c r="N3" s="387"/>
      <c r="O3" s="388"/>
    </row>
    <row r="4" spans="1:18" ht="16.5" customHeight="1" x14ac:dyDescent="0.2">
      <c r="A4" s="52"/>
      <c r="B4" s="399"/>
      <c r="C4" s="399"/>
      <c r="D4" s="399"/>
      <c r="E4" s="399"/>
      <c r="F4" s="387"/>
      <c r="G4" s="387"/>
      <c r="H4" s="387"/>
      <c r="I4" s="387"/>
      <c r="J4" s="387"/>
      <c r="K4" s="387"/>
      <c r="L4" s="387"/>
      <c r="M4" s="387"/>
      <c r="N4" s="387"/>
      <c r="O4" s="388"/>
    </row>
    <row r="5" spans="1:18" ht="16.5" customHeight="1" thickBot="1" x14ac:dyDescent="0.25">
      <c r="A5" s="52"/>
      <c r="B5" s="400"/>
      <c r="C5" s="400"/>
      <c r="D5" s="400"/>
      <c r="E5" s="400"/>
      <c r="F5" s="389"/>
      <c r="G5" s="389"/>
      <c r="H5" s="389"/>
      <c r="I5" s="389"/>
      <c r="J5" s="389"/>
      <c r="K5" s="389"/>
      <c r="L5" s="389"/>
      <c r="M5" s="389"/>
      <c r="N5" s="389"/>
      <c r="O5" s="390"/>
    </row>
    <row r="6" spans="1:18" ht="13.15" customHeight="1" x14ac:dyDescent="0.2">
      <c r="A6" s="5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</row>
    <row r="7" spans="1:18" ht="30.6" customHeight="1" x14ac:dyDescent="0.2">
      <c r="A7" s="52"/>
      <c r="B7" s="402" t="s">
        <v>188</v>
      </c>
      <c r="C7" s="402"/>
      <c r="D7" s="392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2"/>
      <c r="F7" s="392"/>
      <c r="G7" s="392"/>
      <c r="H7" s="392"/>
      <c r="I7" s="392"/>
      <c r="J7" s="392"/>
      <c r="K7" s="392"/>
      <c r="L7" s="392"/>
      <c r="M7" s="392"/>
      <c r="N7" s="392"/>
      <c r="O7" s="392"/>
    </row>
    <row r="8" spans="1:18" ht="9.6" customHeight="1" x14ac:dyDescent="0.2">
      <c r="A8" s="52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</row>
    <row r="9" spans="1:18" ht="15" customHeight="1" x14ac:dyDescent="0.2">
      <c r="A9" s="52"/>
      <c r="B9" s="402" t="s">
        <v>146</v>
      </c>
      <c r="C9" s="402"/>
      <c r="D9" s="404" t="str">
        <f>+'A.2.1. Promedio meteorologia'!E8</f>
        <v>CA-VMP-6</v>
      </c>
      <c r="E9" s="404"/>
      <c r="F9" s="402" t="s">
        <v>189</v>
      </c>
      <c r="G9" s="402"/>
      <c r="H9" s="403" t="str">
        <f>+'A.2.1. Promedio meteorologia'!G8</f>
        <v>0001-7-2020-411</v>
      </c>
      <c r="I9" s="403"/>
      <c r="J9" s="405" t="s">
        <v>176</v>
      </c>
      <c r="K9" s="405"/>
      <c r="L9" s="405"/>
      <c r="M9" s="405"/>
      <c r="N9" s="105">
        <v>5</v>
      </c>
      <c r="O9" s="105"/>
    </row>
    <row r="10" spans="1:18" ht="13.15" customHeight="1" x14ac:dyDescent="0.2">
      <c r="A10" s="52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</row>
    <row r="11" spans="1:18" ht="19.5" customHeight="1" x14ac:dyDescent="0.2">
      <c r="A11" s="52"/>
      <c r="B11" s="401" t="s">
        <v>136</v>
      </c>
      <c r="C11" s="401"/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</row>
    <row r="12" spans="1:18" ht="11.25" customHeight="1" thickBot="1" x14ac:dyDescent="0.25">
      <c r="A12" s="52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</row>
    <row r="13" spans="1:18" s="2" customFormat="1" ht="21" customHeight="1" thickBot="1" x14ac:dyDescent="0.25">
      <c r="A13" s="52"/>
      <c r="B13" s="108" t="s">
        <v>137</v>
      </c>
      <c r="C13" s="109" t="s">
        <v>66</v>
      </c>
      <c r="D13" s="110"/>
      <c r="E13" s="111"/>
      <c r="F13" s="109" t="s">
        <v>4</v>
      </c>
      <c r="G13" s="110"/>
      <c r="H13" s="112"/>
      <c r="I13" s="109" t="s">
        <v>5</v>
      </c>
      <c r="J13" s="396">
        <f>G13-D13</f>
        <v>0</v>
      </c>
      <c r="K13" s="396"/>
      <c r="L13" s="113" t="s">
        <v>6</v>
      </c>
      <c r="M13" s="114">
        <f>$J13*60*24</f>
        <v>0</v>
      </c>
      <c r="N13" s="115" t="s">
        <v>7</v>
      </c>
      <c r="O13" s="116"/>
      <c r="P13" s="161"/>
      <c r="R13" s="5"/>
    </row>
    <row r="14" spans="1:18" s="6" customFormat="1" ht="9.75" customHeight="1" x14ac:dyDescent="0.2">
      <c r="A14" s="54"/>
      <c r="B14" s="108"/>
      <c r="C14" s="117"/>
      <c r="D14" s="118"/>
      <c r="E14" s="118"/>
      <c r="F14" s="117"/>
      <c r="G14" s="118"/>
      <c r="H14" s="112"/>
      <c r="I14" s="117"/>
      <c r="J14" s="119"/>
      <c r="K14" s="119"/>
      <c r="L14" s="120"/>
      <c r="M14" s="121"/>
      <c r="N14" s="121"/>
      <c r="O14" s="122"/>
      <c r="P14" s="161"/>
      <c r="R14" s="5"/>
    </row>
    <row r="15" spans="1:18" s="2" customFormat="1" ht="18.75" customHeight="1" x14ac:dyDescent="0.2">
      <c r="A15" s="52"/>
      <c r="B15" s="397" t="s">
        <v>12</v>
      </c>
      <c r="C15" s="397"/>
      <c r="D15" s="397"/>
      <c r="E15" s="123">
        <f>J13</f>
        <v>0</v>
      </c>
      <c r="F15" s="124" t="s">
        <v>6</v>
      </c>
      <c r="G15" s="116"/>
      <c r="H15" s="125"/>
      <c r="I15" s="125"/>
      <c r="J15" s="126"/>
      <c r="K15" s="125"/>
      <c r="L15" s="125"/>
      <c r="M15" s="108"/>
      <c r="N15" s="108"/>
      <c r="O15" s="108"/>
      <c r="P15" s="52"/>
    </row>
    <row r="16" spans="1:18" s="6" customFormat="1" ht="9.75" customHeight="1" x14ac:dyDescent="0.2">
      <c r="A16" s="54"/>
      <c r="B16" s="117"/>
      <c r="C16" s="117"/>
      <c r="D16" s="117"/>
      <c r="E16" s="127"/>
      <c r="F16" s="128"/>
      <c r="G16" s="127"/>
      <c r="H16" s="125"/>
      <c r="I16" s="125"/>
      <c r="J16" s="125"/>
      <c r="K16" s="125"/>
      <c r="L16" s="125"/>
      <c r="M16" s="108"/>
      <c r="N16" s="108"/>
      <c r="O16" s="108"/>
      <c r="P16" s="54"/>
    </row>
    <row r="17" spans="1:18" ht="19.5" customHeight="1" x14ac:dyDescent="0.2">
      <c r="A17" s="52"/>
      <c r="B17" s="395" t="s">
        <v>11</v>
      </c>
      <c r="C17" s="395"/>
      <c r="D17" s="395"/>
      <c r="E17" s="129" t="e">
        <f>'A.2.1. Promedio meteorologia'!F42</f>
        <v>#DIV/0!</v>
      </c>
      <c r="F17" s="395" t="s">
        <v>65</v>
      </c>
      <c r="G17" s="395"/>
      <c r="H17" s="129" t="e">
        <f>'A.2.1. Promedio meteorologia'!E42</f>
        <v>#DIV/0!</v>
      </c>
      <c r="I17" s="130"/>
      <c r="J17" s="131"/>
      <c r="K17" s="131"/>
      <c r="L17" s="131"/>
      <c r="M17" s="131"/>
      <c r="N17" s="131"/>
      <c r="O17" s="131"/>
      <c r="P17" s="131"/>
    </row>
    <row r="18" spans="1:18" ht="13.5" thickBot="1" x14ac:dyDescent="0.25">
      <c r="A18" s="5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spans="1:18" ht="11.25" customHeight="1" thickTop="1" thickBot="1" x14ac:dyDescent="0.25">
      <c r="A19" s="52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spans="1:18" s="2" customFormat="1" ht="21" customHeight="1" thickBot="1" x14ac:dyDescent="0.25">
      <c r="A20" s="52"/>
      <c r="B20" s="108" t="s">
        <v>138</v>
      </c>
      <c r="C20" s="109" t="s">
        <v>66</v>
      </c>
      <c r="D20" s="110"/>
      <c r="E20" s="111"/>
      <c r="F20" s="109" t="s">
        <v>4</v>
      </c>
      <c r="G20" s="110"/>
      <c r="H20" s="112"/>
      <c r="I20" s="109" t="s">
        <v>5</v>
      </c>
      <c r="J20" s="396">
        <f>G20-D20</f>
        <v>0</v>
      </c>
      <c r="K20" s="396"/>
      <c r="L20" s="113" t="s">
        <v>6</v>
      </c>
      <c r="M20" s="114">
        <f>$J20*60*24</f>
        <v>0</v>
      </c>
      <c r="N20" s="115" t="s">
        <v>7</v>
      </c>
      <c r="O20" s="116"/>
      <c r="P20" s="161"/>
      <c r="R20" s="5"/>
    </row>
    <row r="21" spans="1:18" s="6" customFormat="1" ht="9.75" customHeight="1" x14ac:dyDescent="0.2">
      <c r="A21" s="54"/>
      <c r="B21" s="108"/>
      <c r="C21" s="117"/>
      <c r="D21" s="118"/>
      <c r="E21" s="118"/>
      <c r="F21" s="117"/>
      <c r="G21" s="118"/>
      <c r="H21" s="112"/>
      <c r="I21" s="117"/>
      <c r="J21" s="119"/>
      <c r="K21" s="119"/>
      <c r="L21" s="120"/>
      <c r="M21" s="121"/>
      <c r="N21" s="121"/>
      <c r="O21" s="122"/>
      <c r="P21" s="161"/>
      <c r="R21" s="5"/>
    </row>
    <row r="22" spans="1:18" s="2" customFormat="1" ht="18.75" customHeight="1" x14ac:dyDescent="0.2">
      <c r="A22" s="52"/>
      <c r="B22" s="397" t="s">
        <v>12</v>
      </c>
      <c r="C22" s="397"/>
      <c r="D22" s="397"/>
      <c r="E22" s="123">
        <f>J20</f>
        <v>0</v>
      </c>
      <c r="F22" s="124" t="s">
        <v>6</v>
      </c>
      <c r="G22" s="116"/>
      <c r="H22" s="125"/>
      <c r="I22" s="125"/>
      <c r="J22" s="125"/>
      <c r="K22" s="125"/>
      <c r="L22" s="125"/>
      <c r="M22" s="108"/>
      <c r="N22" s="108"/>
      <c r="O22" s="108"/>
      <c r="P22" s="52"/>
    </row>
    <row r="23" spans="1:18" s="6" customFormat="1" ht="9.75" customHeight="1" x14ac:dyDescent="0.2">
      <c r="A23" s="54"/>
      <c r="B23" s="117"/>
      <c r="C23" s="117"/>
      <c r="D23" s="117"/>
      <c r="E23" s="127"/>
      <c r="F23" s="128"/>
      <c r="G23" s="127"/>
      <c r="H23" s="125"/>
      <c r="I23" s="125"/>
      <c r="J23" s="125"/>
      <c r="K23" s="125"/>
      <c r="L23" s="125"/>
      <c r="M23" s="108"/>
      <c r="N23" s="108"/>
      <c r="O23" s="108"/>
      <c r="P23" s="54"/>
    </row>
    <row r="24" spans="1:18" ht="19.5" customHeight="1" x14ac:dyDescent="0.2">
      <c r="A24" s="52"/>
      <c r="B24" s="395" t="s">
        <v>11</v>
      </c>
      <c r="C24" s="395"/>
      <c r="D24" s="395"/>
      <c r="E24" s="129" t="e">
        <f>'A.2.1. Promedio meteorologia'!F70</f>
        <v>#DIV/0!</v>
      </c>
      <c r="F24" s="395" t="s">
        <v>65</v>
      </c>
      <c r="G24" s="395"/>
      <c r="H24" s="129" t="e">
        <f>'A.2.1. Promedio meteorologia'!E70</f>
        <v>#DIV/0!</v>
      </c>
      <c r="I24" s="130"/>
      <c r="J24" s="131"/>
      <c r="K24" s="131"/>
      <c r="L24" s="131"/>
      <c r="M24" s="131"/>
      <c r="N24" s="131"/>
      <c r="O24" s="131"/>
      <c r="P24" s="131"/>
    </row>
    <row r="25" spans="1:18" ht="13.5" thickBot="1" x14ac:dyDescent="0.25">
      <c r="A25" s="5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spans="1:18" ht="11.25" customHeight="1" thickTop="1" thickBot="1" x14ac:dyDescent="0.25">
      <c r="A26" s="52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</row>
    <row r="27" spans="1:18" s="2" customFormat="1" ht="21" customHeight="1" thickBot="1" x14ac:dyDescent="0.25">
      <c r="A27" s="52"/>
      <c r="B27" s="108" t="s">
        <v>139</v>
      </c>
      <c r="C27" s="109" t="s">
        <v>66</v>
      </c>
      <c r="D27" s="110"/>
      <c r="E27" s="111"/>
      <c r="F27" s="109" t="s">
        <v>4</v>
      </c>
      <c r="G27" s="110"/>
      <c r="H27" s="112"/>
      <c r="I27" s="109" t="s">
        <v>5</v>
      </c>
      <c r="J27" s="396">
        <f>G27-D27</f>
        <v>0</v>
      </c>
      <c r="K27" s="396"/>
      <c r="L27" s="113" t="s">
        <v>6</v>
      </c>
      <c r="M27" s="114">
        <f>$J27*60*24</f>
        <v>0</v>
      </c>
      <c r="N27" s="115" t="s">
        <v>7</v>
      </c>
      <c r="O27" s="116"/>
      <c r="P27" s="161"/>
      <c r="R27" s="5"/>
    </row>
    <row r="28" spans="1:18" s="6" customFormat="1" ht="9.75" customHeight="1" x14ac:dyDescent="0.2">
      <c r="A28" s="54"/>
      <c r="B28" s="108"/>
      <c r="C28" s="117"/>
      <c r="D28" s="118"/>
      <c r="E28" s="118"/>
      <c r="F28" s="117"/>
      <c r="G28" s="118"/>
      <c r="H28" s="112"/>
      <c r="I28" s="117"/>
      <c r="J28" s="119"/>
      <c r="K28" s="119"/>
      <c r="L28" s="120"/>
      <c r="M28" s="121"/>
      <c r="N28" s="121"/>
      <c r="O28" s="122"/>
      <c r="P28" s="161"/>
      <c r="R28" s="5"/>
    </row>
    <row r="29" spans="1:18" s="2" customFormat="1" ht="18.75" customHeight="1" x14ac:dyDescent="0.2">
      <c r="A29" s="52"/>
      <c r="B29" s="397" t="s">
        <v>12</v>
      </c>
      <c r="C29" s="397"/>
      <c r="D29" s="397"/>
      <c r="E29" s="123">
        <f>J27</f>
        <v>0</v>
      </c>
      <c r="F29" s="124" t="s">
        <v>6</v>
      </c>
      <c r="G29" s="116"/>
      <c r="H29" s="125"/>
      <c r="I29" s="125"/>
      <c r="J29" s="125"/>
      <c r="K29" s="125"/>
      <c r="L29" s="125"/>
      <c r="M29" s="108"/>
      <c r="N29" s="108"/>
      <c r="O29" s="108"/>
      <c r="P29" s="52"/>
    </row>
    <row r="30" spans="1:18" s="6" customFormat="1" ht="9.75" customHeight="1" x14ac:dyDescent="0.2">
      <c r="A30" s="54"/>
      <c r="B30" s="117"/>
      <c r="C30" s="117"/>
      <c r="D30" s="117"/>
      <c r="E30" s="127"/>
      <c r="F30" s="128"/>
      <c r="G30" s="127"/>
      <c r="H30" s="125"/>
      <c r="I30" s="125"/>
      <c r="J30" s="125"/>
      <c r="K30" s="125"/>
      <c r="L30" s="125"/>
      <c r="M30" s="108"/>
      <c r="N30" s="108"/>
      <c r="O30" s="108"/>
      <c r="P30" s="54"/>
    </row>
    <row r="31" spans="1:18" ht="19.5" customHeight="1" x14ac:dyDescent="0.2">
      <c r="A31" s="52"/>
      <c r="B31" s="395" t="s">
        <v>11</v>
      </c>
      <c r="C31" s="395"/>
      <c r="D31" s="395"/>
      <c r="E31" s="129" t="e">
        <f>'A.2.1. Promedio meteorologia'!F98</f>
        <v>#DIV/0!</v>
      </c>
      <c r="F31" s="395" t="s">
        <v>65</v>
      </c>
      <c r="G31" s="395"/>
      <c r="H31" s="129" t="e">
        <f>'A.2.1. Promedio meteorologia'!E98</f>
        <v>#DIV/0!</v>
      </c>
      <c r="I31" s="134"/>
      <c r="J31" s="54"/>
      <c r="K31" s="54"/>
      <c r="L31" s="54"/>
      <c r="M31" s="54"/>
      <c r="N31" s="54"/>
      <c r="O31" s="54"/>
      <c r="P31" s="131"/>
    </row>
    <row r="32" spans="1:18" ht="13.5" thickBot="1" x14ac:dyDescent="0.25">
      <c r="A32" s="5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</row>
    <row r="33" spans="1:18" ht="11.25" customHeight="1" thickTop="1" thickBot="1" x14ac:dyDescent="0.25">
      <c r="A33" s="52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</row>
    <row r="34" spans="1:18" s="2" customFormat="1" ht="21" customHeight="1" thickBot="1" x14ac:dyDescent="0.25">
      <c r="A34" s="52"/>
      <c r="B34" s="108" t="s">
        <v>140</v>
      </c>
      <c r="C34" s="109" t="s">
        <v>66</v>
      </c>
      <c r="D34" s="110"/>
      <c r="E34" s="111"/>
      <c r="F34" s="109" t="s">
        <v>4</v>
      </c>
      <c r="G34" s="110"/>
      <c r="H34" s="112"/>
      <c r="I34" s="109" t="s">
        <v>5</v>
      </c>
      <c r="J34" s="396">
        <f>G34-D34</f>
        <v>0</v>
      </c>
      <c r="K34" s="396"/>
      <c r="L34" s="113" t="s">
        <v>6</v>
      </c>
      <c r="M34" s="114">
        <f>$J34*60*24</f>
        <v>0</v>
      </c>
      <c r="N34" s="115" t="s">
        <v>7</v>
      </c>
      <c r="O34" s="116"/>
      <c r="P34" s="161"/>
      <c r="R34" s="5"/>
    </row>
    <row r="35" spans="1:18" s="6" customFormat="1" ht="9.75" customHeight="1" x14ac:dyDescent="0.2">
      <c r="A35" s="54"/>
      <c r="B35" s="108"/>
      <c r="C35" s="117"/>
      <c r="D35" s="118"/>
      <c r="E35" s="118"/>
      <c r="F35" s="117"/>
      <c r="G35" s="118"/>
      <c r="H35" s="112"/>
      <c r="I35" s="117"/>
      <c r="J35" s="119"/>
      <c r="K35" s="119"/>
      <c r="L35" s="120"/>
      <c r="M35" s="121"/>
      <c r="N35" s="121"/>
      <c r="O35" s="122"/>
      <c r="P35" s="161"/>
      <c r="R35" s="5"/>
    </row>
    <row r="36" spans="1:18" s="2" customFormat="1" ht="18.75" customHeight="1" x14ac:dyDescent="0.2">
      <c r="A36" s="52"/>
      <c r="B36" s="397" t="s">
        <v>12</v>
      </c>
      <c r="C36" s="397"/>
      <c r="D36" s="397"/>
      <c r="E36" s="123">
        <f>J34</f>
        <v>0</v>
      </c>
      <c r="F36" s="124" t="s">
        <v>6</v>
      </c>
      <c r="G36" s="116"/>
      <c r="H36" s="125"/>
      <c r="I36" s="125"/>
      <c r="J36" s="125"/>
      <c r="K36" s="125"/>
      <c r="L36" s="125"/>
      <c r="M36" s="108"/>
      <c r="N36" s="108"/>
      <c r="O36" s="108"/>
      <c r="P36" s="52"/>
    </row>
    <row r="37" spans="1:18" s="6" customFormat="1" ht="9.75" customHeight="1" x14ac:dyDescent="0.2">
      <c r="A37" s="54"/>
      <c r="B37" s="117"/>
      <c r="C37" s="117"/>
      <c r="D37" s="117"/>
      <c r="E37" s="127"/>
      <c r="F37" s="128"/>
      <c r="G37" s="127"/>
      <c r="H37" s="125"/>
      <c r="I37" s="125"/>
      <c r="J37" s="125"/>
      <c r="K37" s="125"/>
      <c r="L37" s="125"/>
      <c r="M37" s="108"/>
      <c r="N37" s="108"/>
      <c r="O37" s="108"/>
      <c r="P37" s="54"/>
    </row>
    <row r="38" spans="1:18" ht="19.5" customHeight="1" x14ac:dyDescent="0.2">
      <c r="A38" s="52"/>
      <c r="B38" s="395" t="s">
        <v>11</v>
      </c>
      <c r="C38" s="395"/>
      <c r="D38" s="395"/>
      <c r="E38" s="129" t="e">
        <f>'A.2.1. Promedio meteorologia'!F126</f>
        <v>#DIV/0!</v>
      </c>
      <c r="F38" s="395" t="s">
        <v>65</v>
      </c>
      <c r="G38" s="395"/>
      <c r="H38" s="129" t="e">
        <f>'A.2.1. Promedio meteorologia'!E126</f>
        <v>#DIV/0!</v>
      </c>
      <c r="I38" s="134"/>
      <c r="J38" s="54"/>
      <c r="K38" s="54"/>
      <c r="L38" s="54"/>
      <c r="M38" s="54"/>
      <c r="N38" s="54"/>
      <c r="O38" s="54"/>
      <c r="P38" s="131"/>
    </row>
    <row r="39" spans="1:18" ht="13.5" thickBot="1" x14ac:dyDescent="0.25">
      <c r="A39" s="5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</row>
    <row r="40" spans="1:18" ht="14.25" thickTop="1" thickBot="1" x14ac:dyDescent="0.25">
      <c r="A40" s="52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</row>
    <row r="41" spans="1:18" s="2" customFormat="1" ht="21" customHeight="1" thickBot="1" x14ac:dyDescent="0.25">
      <c r="A41" s="52"/>
      <c r="B41" s="108" t="s">
        <v>141</v>
      </c>
      <c r="C41" s="109" t="s">
        <v>66</v>
      </c>
      <c r="D41" s="110"/>
      <c r="E41" s="111"/>
      <c r="F41" s="109" t="s">
        <v>4</v>
      </c>
      <c r="G41" s="110"/>
      <c r="H41" s="112"/>
      <c r="I41" s="109" t="s">
        <v>5</v>
      </c>
      <c r="J41" s="396">
        <f>G41-D41</f>
        <v>0</v>
      </c>
      <c r="K41" s="396"/>
      <c r="L41" s="113" t="s">
        <v>6</v>
      </c>
      <c r="M41" s="114">
        <f>$J41*60*24</f>
        <v>0</v>
      </c>
      <c r="N41" s="115" t="s">
        <v>7</v>
      </c>
      <c r="O41" s="116"/>
      <c r="P41" s="161"/>
      <c r="R41" s="5"/>
    </row>
    <row r="42" spans="1:18" s="6" customFormat="1" ht="9.75" customHeight="1" x14ac:dyDescent="0.2">
      <c r="A42" s="54"/>
      <c r="B42" s="108"/>
      <c r="C42" s="117"/>
      <c r="D42" s="118"/>
      <c r="E42" s="118"/>
      <c r="F42" s="117"/>
      <c r="G42" s="118"/>
      <c r="H42" s="112"/>
      <c r="I42" s="117"/>
      <c r="J42" s="119"/>
      <c r="K42" s="119"/>
      <c r="L42" s="120"/>
      <c r="M42" s="121"/>
      <c r="N42" s="121"/>
      <c r="O42" s="122"/>
      <c r="P42" s="161"/>
      <c r="R42" s="5"/>
    </row>
    <row r="43" spans="1:18" s="2" customFormat="1" ht="18.75" customHeight="1" x14ac:dyDescent="0.2">
      <c r="A43" s="52"/>
      <c r="B43" s="397" t="s">
        <v>12</v>
      </c>
      <c r="C43" s="397"/>
      <c r="D43" s="397"/>
      <c r="E43" s="123">
        <f>J41</f>
        <v>0</v>
      </c>
      <c r="F43" s="124" t="s">
        <v>6</v>
      </c>
      <c r="G43" s="116"/>
      <c r="H43" s="125"/>
      <c r="I43" s="125"/>
      <c r="J43" s="125"/>
      <c r="K43" s="125"/>
      <c r="L43" s="125"/>
      <c r="M43" s="108"/>
      <c r="N43" s="108"/>
      <c r="O43" s="108"/>
      <c r="P43" s="52"/>
    </row>
    <row r="44" spans="1:18" s="6" customFormat="1" ht="9.75" customHeight="1" x14ac:dyDescent="0.2">
      <c r="A44" s="54"/>
      <c r="B44" s="117"/>
      <c r="C44" s="117"/>
      <c r="D44" s="117"/>
      <c r="E44" s="127"/>
      <c r="F44" s="128"/>
      <c r="G44" s="127"/>
      <c r="H44" s="125"/>
      <c r="I44" s="125"/>
      <c r="J44" s="125"/>
      <c r="K44" s="125"/>
      <c r="L44" s="125"/>
      <c r="M44" s="108"/>
      <c r="N44" s="108"/>
      <c r="O44" s="108"/>
      <c r="P44" s="54"/>
    </row>
    <row r="45" spans="1:18" ht="19.5" customHeight="1" x14ac:dyDescent="0.2">
      <c r="A45" s="52"/>
      <c r="B45" s="395" t="s">
        <v>11</v>
      </c>
      <c r="C45" s="395"/>
      <c r="D45" s="395"/>
      <c r="E45" s="129" t="e">
        <f>'A.2.1. Promedio meteorologia'!F154</f>
        <v>#DIV/0!</v>
      </c>
      <c r="F45" s="395" t="s">
        <v>65</v>
      </c>
      <c r="G45" s="395"/>
      <c r="H45" s="129" t="e">
        <f>'A.2.1. Promedio meteorologia'!E154</f>
        <v>#DIV/0!</v>
      </c>
      <c r="I45" s="134"/>
      <c r="J45" s="54"/>
      <c r="K45" s="54"/>
      <c r="L45" s="54"/>
      <c r="M45" s="54"/>
      <c r="N45" s="54"/>
      <c r="O45" s="54"/>
      <c r="P45" s="131"/>
    </row>
    <row r="46" spans="1:18" ht="13.5" thickBot="1" x14ac:dyDescent="0.25">
      <c r="A46" s="5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</row>
    <row r="47" spans="1:18" ht="13.5" thickTop="1" x14ac:dyDescent="0.2">
      <c r="A47" s="52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</row>
    <row r="48" spans="1:18" x14ac:dyDescent="0.2">
      <c r="A48" s="52"/>
      <c r="B48" s="393" t="s">
        <v>13</v>
      </c>
      <c r="C48" s="393"/>
      <c r="D48" s="393"/>
      <c r="E48" s="393"/>
      <c r="F48" s="393"/>
      <c r="G48" s="393"/>
      <c r="H48" s="393"/>
      <c r="I48" s="393"/>
      <c r="J48" s="393"/>
      <c r="K48" s="393"/>
      <c r="L48" s="393"/>
      <c r="M48" s="393"/>
      <c r="N48" s="393"/>
      <c r="O48" s="393"/>
    </row>
    <row r="49" spans="1:15" ht="35.25" customHeight="1" x14ac:dyDescent="0.2">
      <c r="A49" s="52"/>
      <c r="B49" s="394" t="s">
        <v>174</v>
      </c>
      <c r="C49" s="394"/>
      <c r="D49" s="394"/>
      <c r="E49" s="394"/>
      <c r="F49" s="394"/>
      <c r="G49" s="394"/>
      <c r="H49" s="394"/>
      <c r="I49" s="394"/>
      <c r="J49" s="394"/>
      <c r="K49" s="394"/>
      <c r="L49" s="394"/>
      <c r="M49" s="394"/>
      <c r="N49" s="394"/>
      <c r="O49" s="394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3" customWidth="1"/>
    <col min="5" max="5" width="15.7109375" style="10" customWidth="1"/>
    <col min="6" max="8" width="15.7109375" style="3" customWidth="1"/>
    <col min="9" max="9" width="19" style="3" customWidth="1"/>
    <col min="10" max="10" width="15.7109375" style="3" customWidth="1"/>
    <col min="11" max="11" width="1.7109375" style="3" customWidth="1"/>
    <col min="12" max="16384" width="11.42578125" style="3"/>
  </cols>
  <sheetData>
    <row r="1" spans="1:15" ht="13.5" thickBot="1" x14ac:dyDescent="0.25">
      <c r="A1" s="52"/>
      <c r="B1" s="52"/>
      <c r="C1" s="52"/>
      <c r="D1" s="52"/>
      <c r="E1" s="53"/>
      <c r="F1" s="52"/>
      <c r="G1" s="63"/>
      <c r="H1" s="52"/>
      <c r="I1" s="52"/>
      <c r="J1" s="52"/>
      <c r="K1" s="54"/>
    </row>
    <row r="2" spans="1:15" ht="12.75" customHeight="1" x14ac:dyDescent="0.2">
      <c r="A2" s="52"/>
      <c r="B2" s="406"/>
      <c r="C2" s="407"/>
      <c r="D2" s="387" t="s">
        <v>219</v>
      </c>
      <c r="E2" s="387"/>
      <c r="F2" s="387"/>
      <c r="G2" s="387"/>
      <c r="H2" s="387"/>
      <c r="I2" s="387"/>
      <c r="J2" s="388"/>
      <c r="K2" s="54"/>
    </row>
    <row r="3" spans="1:15" ht="12.75" customHeight="1" x14ac:dyDescent="0.2">
      <c r="A3" s="52"/>
      <c r="B3" s="408"/>
      <c r="C3" s="409"/>
      <c r="D3" s="387"/>
      <c r="E3" s="387"/>
      <c r="F3" s="387"/>
      <c r="G3" s="387"/>
      <c r="H3" s="387"/>
      <c r="I3" s="387"/>
      <c r="J3" s="388"/>
      <c r="K3" s="54"/>
    </row>
    <row r="4" spans="1:15" ht="12.75" customHeight="1" x14ac:dyDescent="0.2">
      <c r="A4" s="52"/>
      <c r="B4" s="408"/>
      <c r="C4" s="409"/>
      <c r="D4" s="387"/>
      <c r="E4" s="387"/>
      <c r="F4" s="387"/>
      <c r="G4" s="387"/>
      <c r="H4" s="387"/>
      <c r="I4" s="387"/>
      <c r="J4" s="388"/>
      <c r="K4" s="152"/>
    </row>
    <row r="5" spans="1:15" ht="13.5" customHeight="1" thickBot="1" x14ac:dyDescent="0.25">
      <c r="A5" s="52"/>
      <c r="B5" s="410"/>
      <c r="C5" s="411"/>
      <c r="D5" s="387"/>
      <c r="E5" s="387"/>
      <c r="F5" s="387"/>
      <c r="G5" s="387"/>
      <c r="H5" s="387"/>
      <c r="I5" s="387"/>
      <c r="J5" s="388"/>
      <c r="K5" s="54"/>
    </row>
    <row r="6" spans="1:15" ht="13.15" customHeight="1" x14ac:dyDescent="0.2">
      <c r="A6" s="52"/>
      <c r="B6" s="52"/>
      <c r="C6" s="52"/>
      <c r="D6" s="52"/>
      <c r="E6" s="53"/>
      <c r="F6" s="63"/>
      <c r="G6" s="52"/>
      <c r="H6" s="52"/>
      <c r="I6" s="52"/>
      <c r="J6" s="52"/>
      <c r="K6" s="54"/>
    </row>
    <row r="7" spans="1:15" ht="30.6" customHeight="1" x14ac:dyDescent="0.2">
      <c r="A7" s="52"/>
      <c r="B7" s="402" t="s">
        <v>188</v>
      </c>
      <c r="C7" s="402"/>
      <c r="D7" s="43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34"/>
      <c r="F7" s="434"/>
      <c r="G7" s="434"/>
      <c r="H7" s="434"/>
      <c r="I7" s="434"/>
      <c r="J7" s="434"/>
      <c r="K7" s="151"/>
      <c r="L7" s="151"/>
      <c r="M7" s="151"/>
      <c r="N7" s="151"/>
      <c r="O7" s="151"/>
    </row>
    <row r="8" spans="1:15" ht="9.6" customHeight="1" x14ac:dyDescent="0.2">
      <c r="A8" s="52"/>
      <c r="B8" s="133"/>
      <c r="C8" s="133"/>
      <c r="D8" s="133"/>
      <c r="E8" s="133"/>
      <c r="F8" s="133"/>
      <c r="G8" s="133"/>
      <c r="H8" s="133"/>
      <c r="I8" s="133"/>
      <c r="J8" s="133"/>
      <c r="K8" s="54"/>
    </row>
    <row r="9" spans="1:15" ht="15.6" customHeight="1" x14ac:dyDescent="0.2">
      <c r="A9" s="52"/>
      <c r="B9" s="402" t="s">
        <v>236</v>
      </c>
      <c r="C9" s="402"/>
      <c r="D9" s="105" t="str">
        <f>'A.2.2. Promedio diarios (T y P)'!D9:D9</f>
        <v>CA-VMP-6</v>
      </c>
      <c r="E9" s="153"/>
      <c r="F9" s="402" t="s">
        <v>189</v>
      </c>
      <c r="G9" s="402"/>
      <c r="H9" s="104" t="str">
        <f>+'A.2.2. Promedio diarios (T y P)'!H9</f>
        <v>0001-7-2020-411</v>
      </c>
      <c r="I9" s="139" t="s">
        <v>175</v>
      </c>
      <c r="J9" s="104">
        <f>+'A.2.2. Promedio diarios (T y P)'!N9</f>
        <v>5</v>
      </c>
      <c r="K9" s="54"/>
    </row>
    <row r="10" spans="1:15" ht="12.6" customHeight="1" x14ac:dyDescent="0.2">
      <c r="A10" s="52"/>
      <c r="B10" s="57"/>
      <c r="C10" s="57"/>
      <c r="D10" s="57"/>
      <c r="E10" s="57"/>
      <c r="F10" s="57"/>
      <c r="G10" s="57"/>
      <c r="H10" s="57"/>
      <c r="I10" s="57"/>
      <c r="J10" s="57"/>
      <c r="K10" s="54"/>
    </row>
    <row r="11" spans="1:15" ht="19.5" customHeight="1" x14ac:dyDescent="0.2">
      <c r="A11" s="52"/>
      <c r="B11" s="433" t="s">
        <v>15</v>
      </c>
      <c r="C11" s="433"/>
      <c r="D11" s="433"/>
      <c r="E11" s="433"/>
      <c r="F11" s="433"/>
      <c r="G11" s="433"/>
      <c r="H11" s="433"/>
      <c r="I11" s="433"/>
      <c r="J11" s="433"/>
      <c r="K11" s="54"/>
    </row>
    <row r="12" spans="1:15" ht="9" customHeight="1" x14ac:dyDescent="0.2">
      <c r="A12" s="52"/>
      <c r="B12" s="57"/>
      <c r="C12" s="57"/>
      <c r="D12" s="57"/>
      <c r="E12" s="57"/>
      <c r="F12" s="57"/>
      <c r="G12" s="57"/>
      <c r="H12" s="57"/>
      <c r="I12" s="57"/>
      <c r="J12" s="57"/>
      <c r="K12" s="54"/>
    </row>
    <row r="13" spans="1:15" ht="19.5" customHeight="1" x14ac:dyDescent="0.2">
      <c r="A13" s="52"/>
      <c r="B13" s="445" t="s">
        <v>17</v>
      </c>
      <c r="C13" s="446"/>
      <c r="D13" s="58" t="s">
        <v>8</v>
      </c>
      <c r="E13" s="59" t="s">
        <v>131</v>
      </c>
      <c r="F13" s="58" t="s">
        <v>9</v>
      </c>
      <c r="G13" s="59" t="s">
        <v>131</v>
      </c>
      <c r="H13" s="58" t="s">
        <v>10</v>
      </c>
      <c r="I13" s="443" t="s">
        <v>131</v>
      </c>
      <c r="J13" s="444"/>
      <c r="K13" s="57"/>
    </row>
    <row r="14" spans="1:15" x14ac:dyDescent="0.2">
      <c r="A14" s="52"/>
      <c r="B14" s="57"/>
      <c r="C14" s="57"/>
      <c r="D14" s="57"/>
      <c r="E14" s="57"/>
      <c r="F14" s="57"/>
      <c r="G14" s="57"/>
      <c r="H14" s="57"/>
      <c r="I14" s="57"/>
      <c r="J14" s="57"/>
      <c r="K14" s="54"/>
    </row>
    <row r="15" spans="1:15" ht="19.5" customHeight="1" x14ac:dyDescent="0.2">
      <c r="A15" s="52"/>
      <c r="B15" s="442" t="s">
        <v>16</v>
      </c>
      <c r="C15" s="442"/>
      <c r="D15" s="435" t="s">
        <v>8</v>
      </c>
      <c r="E15" s="435"/>
      <c r="F15" s="436" t="s">
        <v>14</v>
      </c>
      <c r="G15" s="437"/>
      <c r="H15" s="437"/>
      <c r="I15" s="437"/>
      <c r="J15" s="438"/>
      <c r="K15" s="57"/>
    </row>
    <row r="16" spans="1:15" x14ac:dyDescent="0.2">
      <c r="A16" s="52"/>
      <c r="B16" s="442"/>
      <c r="C16" s="442"/>
      <c r="D16" s="435" t="s">
        <v>9</v>
      </c>
      <c r="E16" s="435"/>
      <c r="F16" s="436" t="s">
        <v>67</v>
      </c>
      <c r="G16" s="437"/>
      <c r="H16" s="437"/>
      <c r="I16" s="437"/>
      <c r="J16" s="438"/>
      <c r="K16" s="57"/>
    </row>
    <row r="17" spans="1:14" ht="19.5" customHeight="1" x14ac:dyDescent="0.2">
      <c r="A17" s="52"/>
      <c r="B17" s="442"/>
      <c r="C17" s="442"/>
      <c r="D17" s="435" t="s">
        <v>10</v>
      </c>
      <c r="E17" s="435"/>
      <c r="F17" s="436" t="s">
        <v>205</v>
      </c>
      <c r="G17" s="437"/>
      <c r="H17" s="437"/>
      <c r="I17" s="437"/>
      <c r="J17" s="438"/>
      <c r="K17" s="57"/>
    </row>
    <row r="18" spans="1:14" ht="10.5" customHeight="1" x14ac:dyDescent="0.2">
      <c r="A18" s="52"/>
      <c r="B18" s="57"/>
      <c r="C18" s="57"/>
      <c r="D18" s="57"/>
      <c r="E18" s="57"/>
      <c r="F18" s="57"/>
      <c r="G18" s="57"/>
      <c r="H18" s="57"/>
      <c r="I18" s="57"/>
      <c r="J18" s="57"/>
      <c r="K18" s="54"/>
    </row>
    <row r="19" spans="1:14" ht="19.5" customHeight="1" x14ac:dyDescent="0.2">
      <c r="A19" s="52"/>
      <c r="B19" s="433" t="s">
        <v>18</v>
      </c>
      <c r="C19" s="433"/>
      <c r="D19" s="433"/>
      <c r="E19" s="433"/>
      <c r="F19" s="433"/>
      <c r="G19" s="433"/>
      <c r="H19" s="433"/>
      <c r="I19" s="433"/>
      <c r="J19" s="433"/>
      <c r="K19" s="54"/>
    </row>
    <row r="20" spans="1:14" ht="11.25" customHeight="1" x14ac:dyDescent="0.2">
      <c r="A20" s="52"/>
      <c r="B20" s="55"/>
      <c r="C20" s="55"/>
      <c r="D20" s="55"/>
      <c r="E20" s="55"/>
      <c r="F20" s="55"/>
      <c r="G20" s="55"/>
      <c r="H20" s="55"/>
      <c r="I20" s="55"/>
      <c r="J20" s="55"/>
      <c r="K20" s="54"/>
    </row>
    <row r="21" spans="1:14" ht="21" customHeight="1" x14ac:dyDescent="0.2">
      <c r="A21" s="52"/>
      <c r="B21" s="439" t="s">
        <v>3</v>
      </c>
      <c r="C21" s="440"/>
      <c r="D21" s="440"/>
      <c r="E21" s="440"/>
      <c r="F21" s="440"/>
      <c r="G21" s="440"/>
      <c r="H21" s="440"/>
      <c r="I21" s="440"/>
      <c r="J21" s="441"/>
      <c r="K21" s="60"/>
    </row>
    <row r="22" spans="1:14" ht="18" x14ac:dyDescent="0.2">
      <c r="A22" s="52"/>
      <c r="B22" s="61" t="s">
        <v>137</v>
      </c>
      <c r="C22" s="422" t="s">
        <v>25</v>
      </c>
      <c r="D22" s="422"/>
      <c r="E22" s="420">
        <f>+'A.2.2. Promedio diarios (T y P)'!D13</f>
        <v>0</v>
      </c>
      <c r="F22" s="420"/>
      <c r="G22" s="422" t="s">
        <v>26</v>
      </c>
      <c r="H22" s="422"/>
      <c r="I22" s="420">
        <f>+'A.2.2. Promedio diarios (T y P)'!G13</f>
        <v>0</v>
      </c>
      <c r="J22" s="430"/>
      <c r="K22" s="62"/>
      <c r="M22" s="230" t="s">
        <v>230</v>
      </c>
      <c r="N22" s="231">
        <f>AVERAGE(M24,M32,M40,M48,M56)</f>
        <v>0.67000000000000026</v>
      </c>
    </row>
    <row r="23" spans="1:14" s="11" customFormat="1" ht="6" customHeight="1" x14ac:dyDescent="0.2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5"/>
    </row>
    <row r="24" spans="1:14" x14ac:dyDescent="0.2">
      <c r="A24" s="52"/>
      <c r="B24" s="423" t="s">
        <v>21</v>
      </c>
      <c r="C24" s="424"/>
      <c r="D24" s="66">
        <v>20.2</v>
      </c>
      <c r="E24" s="67" t="s">
        <v>62</v>
      </c>
      <c r="F24" s="68"/>
      <c r="G24" s="423" t="s">
        <v>22</v>
      </c>
      <c r="H24" s="424"/>
      <c r="I24" s="69">
        <v>21.4</v>
      </c>
      <c r="J24" s="70" t="s">
        <v>62</v>
      </c>
      <c r="K24" s="54"/>
      <c r="M24" s="232">
        <f>I24-D24</f>
        <v>1.1999999999999993</v>
      </c>
    </row>
    <row r="25" spans="1:14" x14ac:dyDescent="0.2">
      <c r="A25" s="52"/>
      <c r="B25" s="54"/>
      <c r="C25" s="54"/>
      <c r="D25" s="54"/>
      <c r="E25" s="56"/>
      <c r="F25" s="54"/>
      <c r="G25" s="54"/>
      <c r="H25" s="54"/>
      <c r="I25" s="54"/>
      <c r="J25" s="71"/>
      <c r="K25" s="54"/>
    </row>
    <row r="26" spans="1:14" ht="24" customHeight="1" x14ac:dyDescent="0.2">
      <c r="A26" s="52"/>
      <c r="B26" s="418" t="s">
        <v>177</v>
      </c>
      <c r="C26" s="418"/>
      <c r="D26" s="418"/>
      <c r="E26" s="418"/>
      <c r="F26" s="418" t="s">
        <v>19</v>
      </c>
      <c r="G26" s="72" t="s">
        <v>1</v>
      </c>
      <c r="H26" s="73" t="s">
        <v>0</v>
      </c>
      <c r="I26" s="418" t="s">
        <v>179</v>
      </c>
      <c r="J26" s="418"/>
      <c r="K26" s="54"/>
    </row>
    <row r="27" spans="1:14" ht="26.25" customHeight="1" x14ac:dyDescent="0.2">
      <c r="A27" s="52"/>
      <c r="B27" s="72" t="s">
        <v>23</v>
      </c>
      <c r="C27" s="72" t="s">
        <v>63</v>
      </c>
      <c r="D27" s="72" t="s">
        <v>64</v>
      </c>
      <c r="E27" s="72" t="s">
        <v>20</v>
      </c>
      <c r="F27" s="418"/>
      <c r="G27" s="74" t="e">
        <f>+H27-2</f>
        <v>#DIV/0!</v>
      </c>
      <c r="H27" s="75" t="e">
        <f>EVEN(F28)</f>
        <v>#DIV/0!</v>
      </c>
      <c r="I27" s="418"/>
      <c r="J27" s="418"/>
      <c r="K27" s="54"/>
    </row>
    <row r="28" spans="1:14" x14ac:dyDescent="0.2">
      <c r="A28" s="52"/>
      <c r="B28" s="76">
        <f>AVERAGE(D24,I24)</f>
        <v>20.799999999999997</v>
      </c>
      <c r="C28" s="76">
        <f>25.4*B28/13.61</f>
        <v>38.81851579720793</v>
      </c>
      <c r="D28" s="76" t="e">
        <f>+'A.2.2. Promedio diarios (T y P)'!H17</f>
        <v>#DIV/0!</v>
      </c>
      <c r="E28" s="77" t="e">
        <f>1-(C28/D28)</f>
        <v>#DIV/0!</v>
      </c>
      <c r="F28" s="76" t="e">
        <f>+'A.2.2. Promedio diarios (T y P)'!E17</f>
        <v>#DIV/0!</v>
      </c>
      <c r="G28" s="78">
        <v>1.1499999999999999</v>
      </c>
      <c r="H28" s="79">
        <v>1.153</v>
      </c>
      <c r="I28" s="419" t="e">
        <f>-(H28-G28)/(H27-G27)*(H27-F28)+H28</f>
        <v>#DIV/0!</v>
      </c>
      <c r="J28" s="419"/>
      <c r="K28" s="54"/>
    </row>
    <row r="29" spans="1:14" x14ac:dyDescent="0.2">
      <c r="A29" s="52"/>
      <c r="B29" s="52"/>
      <c r="C29" s="54"/>
      <c r="D29" s="54"/>
      <c r="E29" s="56"/>
      <c r="F29" s="54"/>
      <c r="G29" s="54"/>
      <c r="H29" s="54"/>
      <c r="I29" s="54"/>
      <c r="J29" s="71"/>
      <c r="K29" s="54"/>
    </row>
    <row r="30" spans="1:14" ht="18.75" customHeight="1" x14ac:dyDescent="0.2">
      <c r="A30" s="52"/>
      <c r="B30" s="61" t="s">
        <v>138</v>
      </c>
      <c r="C30" s="422" t="s">
        <v>25</v>
      </c>
      <c r="D30" s="422"/>
      <c r="E30" s="420">
        <f>+'A.2.2. Promedio diarios (T y P)'!D20</f>
        <v>0</v>
      </c>
      <c r="F30" s="420"/>
      <c r="G30" s="422" t="s">
        <v>26</v>
      </c>
      <c r="H30" s="422"/>
      <c r="I30" s="420">
        <f>+'A.2.2. Promedio diarios (T y P)'!G20</f>
        <v>0</v>
      </c>
      <c r="J30" s="430"/>
      <c r="K30" s="54"/>
    </row>
    <row r="31" spans="1:14" ht="6" customHeight="1" x14ac:dyDescent="0.2">
      <c r="A31" s="52"/>
      <c r="B31" s="64"/>
      <c r="C31" s="64"/>
      <c r="D31" s="64"/>
      <c r="E31" s="64"/>
      <c r="F31" s="64"/>
      <c r="G31" s="64"/>
      <c r="H31" s="64"/>
      <c r="I31" s="64"/>
      <c r="J31" s="64"/>
      <c r="K31" s="54"/>
    </row>
    <row r="32" spans="1:14" x14ac:dyDescent="0.2">
      <c r="A32" s="52"/>
      <c r="B32" s="423" t="s">
        <v>21</v>
      </c>
      <c r="C32" s="424"/>
      <c r="D32" s="80">
        <v>21.3</v>
      </c>
      <c r="E32" s="67" t="s">
        <v>62</v>
      </c>
      <c r="F32" s="68"/>
      <c r="G32" s="423" t="s">
        <v>22</v>
      </c>
      <c r="H32" s="424"/>
      <c r="I32" s="80">
        <v>21.6</v>
      </c>
      <c r="J32" s="67" t="s">
        <v>62</v>
      </c>
      <c r="K32" s="54"/>
      <c r="M32" s="232">
        <f>I32-D32</f>
        <v>0.30000000000000071</v>
      </c>
    </row>
    <row r="33" spans="1:13" x14ac:dyDescent="0.2">
      <c r="A33" s="52"/>
      <c r="B33" s="54"/>
      <c r="C33" s="54"/>
      <c r="D33" s="54"/>
      <c r="E33" s="56"/>
      <c r="F33" s="54"/>
      <c r="G33" s="54"/>
      <c r="H33" s="54"/>
      <c r="I33" s="54"/>
      <c r="J33" s="71"/>
      <c r="K33" s="54"/>
    </row>
    <row r="34" spans="1:13" ht="27" customHeight="1" x14ac:dyDescent="0.2">
      <c r="A34" s="52"/>
      <c r="B34" s="418" t="s">
        <v>177</v>
      </c>
      <c r="C34" s="418"/>
      <c r="D34" s="418"/>
      <c r="E34" s="418"/>
      <c r="F34" s="418" t="s">
        <v>19</v>
      </c>
      <c r="G34" s="72" t="s">
        <v>1</v>
      </c>
      <c r="H34" s="73" t="s">
        <v>0</v>
      </c>
      <c r="I34" s="418" t="s">
        <v>179</v>
      </c>
      <c r="J34" s="418"/>
      <c r="K34" s="54"/>
    </row>
    <row r="35" spans="1:13" ht="34.5" customHeight="1" x14ac:dyDescent="0.2">
      <c r="A35" s="52"/>
      <c r="B35" s="72" t="s">
        <v>23</v>
      </c>
      <c r="C35" s="72" t="s">
        <v>63</v>
      </c>
      <c r="D35" s="72" t="s">
        <v>64</v>
      </c>
      <c r="E35" s="72" t="s">
        <v>20</v>
      </c>
      <c r="F35" s="418"/>
      <c r="G35" s="74" t="e">
        <f>+H35-2</f>
        <v>#DIV/0!</v>
      </c>
      <c r="H35" s="75" t="e">
        <f>EVEN(F36)</f>
        <v>#DIV/0!</v>
      </c>
      <c r="I35" s="418"/>
      <c r="J35" s="418"/>
      <c r="K35" s="54"/>
    </row>
    <row r="36" spans="1:13" x14ac:dyDescent="0.2">
      <c r="A36" s="52"/>
      <c r="B36" s="76">
        <f>AVERAGE(D32,I32)</f>
        <v>21.450000000000003</v>
      </c>
      <c r="C36" s="76">
        <f>25.4*B36/13.61</f>
        <v>40.031594415870686</v>
      </c>
      <c r="D36" s="76" t="e">
        <f>+'A.2.2. Promedio diarios (T y P)'!H24</f>
        <v>#DIV/0!</v>
      </c>
      <c r="E36" s="77" t="e">
        <f>1-(C36/D36)</f>
        <v>#DIV/0!</v>
      </c>
      <c r="F36" s="76" t="e">
        <f>+'A.2.2. Promedio diarios (T y P)'!E24</f>
        <v>#DIV/0!</v>
      </c>
      <c r="G36" s="81">
        <v>1.147</v>
      </c>
      <c r="H36" s="82">
        <v>1.151</v>
      </c>
      <c r="I36" s="419" t="e">
        <f>-(H36-G36)/(H35-G35)*(H35-F36)+H36</f>
        <v>#DIV/0!</v>
      </c>
      <c r="J36" s="419"/>
      <c r="K36" s="54"/>
    </row>
    <row r="37" spans="1:13" x14ac:dyDescent="0.2">
      <c r="A37" s="52"/>
      <c r="B37" s="52"/>
      <c r="C37" s="54"/>
      <c r="D37" s="54"/>
      <c r="E37" s="56"/>
      <c r="F37" s="54"/>
      <c r="G37" s="54"/>
      <c r="H37" s="54"/>
      <c r="I37" s="54"/>
      <c r="J37" s="71"/>
      <c r="K37" s="54"/>
    </row>
    <row r="38" spans="1:13" ht="18" x14ac:dyDescent="0.2">
      <c r="A38" s="52"/>
      <c r="B38" s="61" t="s">
        <v>139</v>
      </c>
      <c r="C38" s="422" t="s">
        <v>25</v>
      </c>
      <c r="D38" s="422"/>
      <c r="E38" s="420">
        <f>+'A.2.2. Promedio diarios (T y P)'!D27</f>
        <v>0</v>
      </c>
      <c r="F38" s="420"/>
      <c r="G38" s="422" t="s">
        <v>26</v>
      </c>
      <c r="H38" s="422"/>
      <c r="I38" s="420">
        <f>+'A.2.2. Promedio diarios (T y P)'!G27</f>
        <v>0</v>
      </c>
      <c r="J38" s="430"/>
      <c r="K38" s="62"/>
    </row>
    <row r="39" spans="1:13" s="11" customFormat="1" ht="10.5" customHeight="1" x14ac:dyDescent="0.2">
      <c r="A39" s="63"/>
      <c r="B39" s="64"/>
      <c r="C39" s="64"/>
      <c r="D39" s="64"/>
      <c r="E39" s="64"/>
      <c r="F39" s="64"/>
      <c r="G39" s="64"/>
      <c r="H39" s="64"/>
      <c r="I39" s="64"/>
      <c r="J39" s="64"/>
      <c r="K39" s="65"/>
    </row>
    <row r="40" spans="1:13" x14ac:dyDescent="0.2">
      <c r="A40" s="52"/>
      <c r="B40" s="423" t="s">
        <v>21</v>
      </c>
      <c r="C40" s="424"/>
      <c r="D40" s="80">
        <v>20.9</v>
      </c>
      <c r="E40" s="67" t="s">
        <v>62</v>
      </c>
      <c r="F40" s="68"/>
      <c r="G40" s="423" t="s">
        <v>22</v>
      </c>
      <c r="H40" s="424"/>
      <c r="I40" s="80">
        <v>21.5</v>
      </c>
      <c r="J40" s="67" t="s">
        <v>62</v>
      </c>
      <c r="K40" s="54"/>
      <c r="M40" s="232">
        <f>I40-D40</f>
        <v>0.60000000000000142</v>
      </c>
    </row>
    <row r="41" spans="1:13" x14ac:dyDescent="0.2">
      <c r="A41" s="52"/>
      <c r="B41" s="54"/>
      <c r="C41" s="54"/>
      <c r="D41" s="54"/>
      <c r="E41" s="56"/>
      <c r="F41" s="54"/>
      <c r="G41" s="54"/>
      <c r="H41" s="54"/>
      <c r="I41" s="54"/>
      <c r="J41" s="71"/>
      <c r="K41" s="54"/>
    </row>
    <row r="42" spans="1:13" ht="24" customHeight="1" x14ac:dyDescent="0.2">
      <c r="A42" s="52"/>
      <c r="B42" s="418" t="s">
        <v>177</v>
      </c>
      <c r="C42" s="418"/>
      <c r="D42" s="418"/>
      <c r="E42" s="418"/>
      <c r="F42" s="418" t="s">
        <v>19</v>
      </c>
      <c r="G42" s="72" t="s">
        <v>1</v>
      </c>
      <c r="H42" s="73" t="s">
        <v>0</v>
      </c>
      <c r="I42" s="418" t="s">
        <v>179</v>
      </c>
      <c r="J42" s="418"/>
      <c r="K42" s="54"/>
    </row>
    <row r="43" spans="1:13" ht="26.25" customHeight="1" x14ac:dyDescent="0.2">
      <c r="A43" s="52"/>
      <c r="B43" s="72" t="s">
        <v>23</v>
      </c>
      <c r="C43" s="72" t="s">
        <v>63</v>
      </c>
      <c r="D43" s="72" t="s">
        <v>64</v>
      </c>
      <c r="E43" s="72" t="s">
        <v>20</v>
      </c>
      <c r="F43" s="418"/>
      <c r="G43" s="74" t="e">
        <f>+H43-2</f>
        <v>#DIV/0!</v>
      </c>
      <c r="H43" s="75" t="e">
        <f>EVEN(F44)</f>
        <v>#DIV/0!</v>
      </c>
      <c r="I43" s="418"/>
      <c r="J43" s="418"/>
      <c r="K43" s="54"/>
    </row>
    <row r="44" spans="1:13" x14ac:dyDescent="0.2">
      <c r="A44" s="52"/>
      <c r="B44" s="76">
        <f>AVERAGE(D40,I40)</f>
        <v>21.2</v>
      </c>
      <c r="C44" s="76">
        <f>25.4*B44/13.61</f>
        <v>39.565025716385009</v>
      </c>
      <c r="D44" s="76" t="e">
        <f>+'A.2.2. Promedio diarios (T y P)'!H31</f>
        <v>#DIV/0!</v>
      </c>
      <c r="E44" s="77" t="e">
        <f>1-(C44/D44)</f>
        <v>#DIV/0!</v>
      </c>
      <c r="F44" s="76" t="e">
        <f>+'A.2.2. Promedio diarios (T y P)'!E31</f>
        <v>#DIV/0!</v>
      </c>
      <c r="G44" s="78">
        <v>1.1479999999999999</v>
      </c>
      <c r="H44" s="79">
        <v>1.1519999999999999</v>
      </c>
      <c r="I44" s="419" t="e">
        <f>-(H44-G44)/(H43-G43)*(H43-F44)+H44</f>
        <v>#DIV/0!</v>
      </c>
      <c r="J44" s="419"/>
      <c r="K44" s="54"/>
    </row>
    <row r="45" spans="1:13" x14ac:dyDescent="0.2">
      <c r="A45" s="52"/>
      <c r="B45" s="52"/>
      <c r="C45" s="54"/>
      <c r="D45" s="54"/>
      <c r="E45" s="56"/>
      <c r="F45" s="54"/>
      <c r="G45" s="54"/>
      <c r="H45" s="54"/>
      <c r="I45" s="54"/>
      <c r="J45" s="71"/>
      <c r="K45" s="54"/>
    </row>
    <row r="46" spans="1:13" ht="18.75" customHeight="1" x14ac:dyDescent="0.2">
      <c r="A46" s="52"/>
      <c r="B46" s="61" t="s">
        <v>140</v>
      </c>
      <c r="C46" s="422" t="s">
        <v>25</v>
      </c>
      <c r="D46" s="422"/>
      <c r="E46" s="420">
        <f>+'A.2.2. Promedio diarios (T y P)'!D34</f>
        <v>0</v>
      </c>
      <c r="F46" s="420"/>
      <c r="G46" s="422" t="s">
        <v>26</v>
      </c>
      <c r="H46" s="422"/>
      <c r="I46" s="420">
        <f>+'A.2.2. Promedio diarios (T y P)'!G34</f>
        <v>0</v>
      </c>
      <c r="J46" s="430"/>
      <c r="K46" s="54"/>
    </row>
    <row r="47" spans="1:13" ht="5.25" customHeight="1" x14ac:dyDescent="0.2">
      <c r="A47" s="52"/>
      <c r="B47" s="64"/>
      <c r="C47" s="64"/>
      <c r="D47" s="64"/>
      <c r="E47" s="64"/>
      <c r="F47" s="64"/>
      <c r="G47" s="64"/>
      <c r="H47" s="64"/>
      <c r="I47" s="64"/>
      <c r="J47" s="64"/>
      <c r="K47" s="54"/>
    </row>
    <row r="48" spans="1:13" x14ac:dyDescent="0.2">
      <c r="A48" s="52"/>
      <c r="B48" s="423" t="s">
        <v>21</v>
      </c>
      <c r="C48" s="424"/>
      <c r="D48" s="80">
        <v>21.7</v>
      </c>
      <c r="E48" s="67" t="s">
        <v>62</v>
      </c>
      <c r="F48" s="68"/>
      <c r="G48" s="423" t="s">
        <v>22</v>
      </c>
      <c r="H48" s="424"/>
      <c r="I48" s="80">
        <v>22.25</v>
      </c>
      <c r="J48" s="67" t="s">
        <v>62</v>
      </c>
      <c r="K48" s="54"/>
      <c r="M48" s="232">
        <f>I48-D48</f>
        <v>0.55000000000000071</v>
      </c>
    </row>
    <row r="49" spans="1:13" x14ac:dyDescent="0.2">
      <c r="A49" s="52"/>
      <c r="B49" s="54"/>
      <c r="C49" s="54"/>
      <c r="D49" s="54"/>
      <c r="E49" s="56"/>
      <c r="F49" s="54"/>
      <c r="G49" s="54"/>
      <c r="H49" s="54"/>
      <c r="I49" s="54"/>
      <c r="J49" s="71"/>
      <c r="K49" s="54"/>
    </row>
    <row r="50" spans="1:13" ht="27" customHeight="1" x14ac:dyDescent="0.2">
      <c r="A50" s="52"/>
      <c r="B50" s="418" t="s">
        <v>177</v>
      </c>
      <c r="C50" s="418"/>
      <c r="D50" s="418"/>
      <c r="E50" s="418"/>
      <c r="F50" s="418" t="s">
        <v>19</v>
      </c>
      <c r="G50" s="72" t="s">
        <v>1</v>
      </c>
      <c r="H50" s="73" t="s">
        <v>0</v>
      </c>
      <c r="I50" s="418" t="s">
        <v>179</v>
      </c>
      <c r="J50" s="418"/>
      <c r="K50" s="54"/>
    </row>
    <row r="51" spans="1:13" ht="27.75" customHeight="1" x14ac:dyDescent="0.2">
      <c r="A51" s="52"/>
      <c r="B51" s="72" t="s">
        <v>23</v>
      </c>
      <c r="C51" s="72" t="s">
        <v>63</v>
      </c>
      <c r="D51" s="72" t="s">
        <v>64</v>
      </c>
      <c r="E51" s="72" t="s">
        <v>20</v>
      </c>
      <c r="F51" s="418"/>
      <c r="G51" s="74" t="e">
        <f>+H51-2</f>
        <v>#DIV/0!</v>
      </c>
      <c r="H51" s="75" t="e">
        <f>EVEN(F52)</f>
        <v>#DIV/0!</v>
      </c>
      <c r="I51" s="418"/>
      <c r="J51" s="418"/>
      <c r="K51" s="54"/>
    </row>
    <row r="52" spans="1:13" x14ac:dyDescent="0.2">
      <c r="A52" s="52"/>
      <c r="B52" s="76">
        <f>AVERAGE(D48,I48)</f>
        <v>21.975000000000001</v>
      </c>
      <c r="C52" s="76">
        <f>25.4*B52/13.61</f>
        <v>41.011388684790596</v>
      </c>
      <c r="D52" s="76" t="e">
        <f>+'A.2.2. Promedio diarios (T y P)'!H38</f>
        <v>#DIV/0!</v>
      </c>
      <c r="E52" s="77" t="e">
        <f>1-(C52/D52)</f>
        <v>#DIV/0!</v>
      </c>
      <c r="F52" s="76" t="e">
        <f>+'A.2.2. Promedio diarios (T y P)'!E38</f>
        <v>#DIV/0!</v>
      </c>
      <c r="G52" s="81">
        <v>1.1459999999999999</v>
      </c>
      <c r="H52" s="82">
        <v>1.149</v>
      </c>
      <c r="I52" s="419" t="e">
        <f>-(H52-G52)/(H51-G51)*(H51-F52)+H52</f>
        <v>#DIV/0!</v>
      </c>
      <c r="J52" s="419"/>
      <c r="K52" s="54"/>
    </row>
    <row r="53" spans="1:13" x14ac:dyDescent="0.2">
      <c r="A53" s="52"/>
      <c r="B53" s="52"/>
      <c r="C53" s="54"/>
      <c r="D53" s="54"/>
      <c r="E53" s="56"/>
      <c r="F53" s="54"/>
      <c r="G53" s="54"/>
      <c r="H53" s="54"/>
      <c r="I53" s="54"/>
      <c r="J53" s="54"/>
      <c r="K53" s="54"/>
    </row>
    <row r="54" spans="1:13" ht="18.75" customHeight="1" x14ac:dyDescent="0.2">
      <c r="A54" s="52"/>
      <c r="B54" s="61" t="s">
        <v>141</v>
      </c>
      <c r="C54" s="422" t="s">
        <v>25</v>
      </c>
      <c r="D54" s="422"/>
      <c r="E54" s="420">
        <f>+'A.2.2. Promedio diarios (T y P)'!D41</f>
        <v>0</v>
      </c>
      <c r="F54" s="420"/>
      <c r="G54" s="422" t="s">
        <v>26</v>
      </c>
      <c r="H54" s="422"/>
      <c r="I54" s="420">
        <f>+'A.2.2. Promedio diarios (T y P)'!G41</f>
        <v>0</v>
      </c>
      <c r="J54" s="430"/>
      <c r="K54" s="54"/>
    </row>
    <row r="55" spans="1:13" ht="6" customHeight="1" x14ac:dyDescent="0.2">
      <c r="A55" s="52"/>
      <c r="B55" s="64"/>
      <c r="C55" s="64"/>
      <c r="D55" s="64"/>
      <c r="E55" s="64"/>
      <c r="F55" s="64"/>
      <c r="G55" s="64"/>
      <c r="H55" s="64"/>
      <c r="I55" s="64"/>
      <c r="J55" s="64"/>
      <c r="K55" s="54"/>
    </row>
    <row r="56" spans="1:13" x14ac:dyDescent="0.2">
      <c r="A56" s="52"/>
      <c r="B56" s="423" t="s">
        <v>21</v>
      </c>
      <c r="C56" s="424"/>
      <c r="D56" s="66">
        <v>21.6</v>
      </c>
      <c r="E56" s="67" t="s">
        <v>62</v>
      </c>
      <c r="F56" s="68"/>
      <c r="G56" s="423" t="s">
        <v>22</v>
      </c>
      <c r="H56" s="424"/>
      <c r="I56" s="80">
        <v>22.3</v>
      </c>
      <c r="J56" s="67" t="s">
        <v>62</v>
      </c>
      <c r="K56" s="54"/>
      <c r="M56" s="232">
        <f>I56-D56</f>
        <v>0.69999999999999929</v>
      </c>
    </row>
    <row r="57" spans="1:13" x14ac:dyDescent="0.2">
      <c r="A57" s="52"/>
      <c r="B57" s="54"/>
      <c r="C57" s="54"/>
      <c r="D57" s="54"/>
      <c r="E57" s="56"/>
      <c r="F57" s="54"/>
      <c r="G57" s="54"/>
      <c r="H57" s="54"/>
      <c r="I57" s="54"/>
      <c r="J57" s="71"/>
      <c r="K57" s="54"/>
    </row>
    <row r="58" spans="1:13" ht="26.25" customHeight="1" x14ac:dyDescent="0.2">
      <c r="A58" s="52"/>
      <c r="B58" s="418" t="s">
        <v>177</v>
      </c>
      <c r="C58" s="418"/>
      <c r="D58" s="418"/>
      <c r="E58" s="418"/>
      <c r="F58" s="418" t="s">
        <v>19</v>
      </c>
      <c r="G58" s="72" t="s">
        <v>1</v>
      </c>
      <c r="H58" s="73" t="s">
        <v>0</v>
      </c>
      <c r="I58" s="418" t="s">
        <v>179</v>
      </c>
      <c r="J58" s="418"/>
      <c r="K58" s="54"/>
    </row>
    <row r="59" spans="1:13" ht="27.75" customHeight="1" x14ac:dyDescent="0.2">
      <c r="A59" s="52"/>
      <c r="B59" s="72" t="s">
        <v>23</v>
      </c>
      <c r="C59" s="72" t="s">
        <v>63</v>
      </c>
      <c r="D59" s="72" t="s">
        <v>64</v>
      </c>
      <c r="E59" s="72" t="s">
        <v>20</v>
      </c>
      <c r="F59" s="418"/>
      <c r="G59" s="74" t="e">
        <f>+H59-2</f>
        <v>#DIV/0!</v>
      </c>
      <c r="H59" s="75" t="e">
        <f>EVEN(F60)</f>
        <v>#DIV/0!</v>
      </c>
      <c r="I59" s="418"/>
      <c r="J59" s="418"/>
      <c r="K59" s="54"/>
    </row>
    <row r="60" spans="1:13" x14ac:dyDescent="0.2">
      <c r="A60" s="52"/>
      <c r="B60" s="76">
        <f>AVERAGE(D56,I56)</f>
        <v>21.950000000000003</v>
      </c>
      <c r="C60" s="76">
        <f>25.4*B60/13.61</f>
        <v>40.964731814842033</v>
      </c>
      <c r="D60" s="76" t="e">
        <f>+'A.2.2. Promedio diarios (T y P)'!H45</f>
        <v>#DIV/0!</v>
      </c>
      <c r="E60" s="77" t="e">
        <f>1-(C60/D60)</f>
        <v>#DIV/0!</v>
      </c>
      <c r="F60" s="76" t="e">
        <f>+'A.2.2. Promedio diarios (T y P)'!E45</f>
        <v>#DIV/0!</v>
      </c>
      <c r="G60" s="81">
        <v>1.1459999999999999</v>
      </c>
      <c r="H60" s="82">
        <v>1.149</v>
      </c>
      <c r="I60" s="419" t="e">
        <f>-(H60-G60)/(H59-G59)*(H59-F60)+H60</f>
        <v>#DIV/0!</v>
      </c>
      <c r="J60" s="419"/>
      <c r="K60" s="54"/>
    </row>
    <row r="61" spans="1:13" x14ac:dyDescent="0.2">
      <c r="A61" s="52"/>
      <c r="B61" s="52"/>
      <c r="C61" s="54"/>
      <c r="D61" s="54"/>
      <c r="E61" s="56"/>
      <c r="F61" s="54"/>
      <c r="G61" s="54"/>
      <c r="H61" s="54"/>
      <c r="I61" s="54"/>
      <c r="J61" s="54"/>
      <c r="K61" s="54"/>
    </row>
    <row r="62" spans="1:13" ht="18" hidden="1" x14ac:dyDescent="0.2">
      <c r="A62" s="52"/>
      <c r="B62" s="61" t="s">
        <v>142</v>
      </c>
      <c r="C62" s="422" t="s">
        <v>25</v>
      </c>
      <c r="D62" s="422"/>
      <c r="E62" s="420" t="e">
        <f>+'A.2.2. Promedio diarios (T y P)'!#REF!</f>
        <v>#REF!</v>
      </c>
      <c r="F62" s="420"/>
      <c r="G62" s="422" t="s">
        <v>26</v>
      </c>
      <c r="H62" s="422"/>
      <c r="I62" s="420" t="e">
        <f>+'A.2.2. Promedio diarios (T y P)'!#REF!</f>
        <v>#REF!</v>
      </c>
      <c r="J62" s="430"/>
      <c r="K62" s="62"/>
    </row>
    <row r="63" spans="1:13" s="11" customFormat="1" ht="6" hidden="1" customHeight="1" x14ac:dyDescent="0.2">
      <c r="A63" s="63"/>
      <c r="B63" s="64"/>
      <c r="C63" s="64"/>
      <c r="D63" s="64"/>
      <c r="E63" s="64"/>
      <c r="F63" s="64"/>
      <c r="G63" s="64"/>
      <c r="H63" s="64"/>
      <c r="I63" s="64"/>
      <c r="J63" s="64"/>
      <c r="K63" s="65"/>
    </row>
    <row r="64" spans="1:13" hidden="1" x14ac:dyDescent="0.2">
      <c r="A64" s="52"/>
      <c r="B64" s="423" t="s">
        <v>21</v>
      </c>
      <c r="C64" s="424"/>
      <c r="D64" s="66"/>
      <c r="E64" s="67" t="s">
        <v>62</v>
      </c>
      <c r="F64" s="68"/>
      <c r="G64" s="423" t="s">
        <v>22</v>
      </c>
      <c r="H64" s="424"/>
      <c r="I64" s="80"/>
      <c r="J64" s="67" t="s">
        <v>62</v>
      </c>
      <c r="K64" s="54"/>
    </row>
    <row r="65" spans="1:11" hidden="1" x14ac:dyDescent="0.2">
      <c r="A65" s="52"/>
      <c r="B65" s="54"/>
      <c r="C65" s="54"/>
      <c r="D65" s="54"/>
      <c r="E65" s="56"/>
      <c r="F65" s="54"/>
      <c r="G65" s="54"/>
      <c r="H65" s="54"/>
      <c r="I65" s="54"/>
      <c r="J65" s="71"/>
      <c r="K65" s="54"/>
    </row>
    <row r="66" spans="1:11" ht="24" hidden="1" customHeight="1" x14ac:dyDescent="0.2">
      <c r="A66" s="52"/>
      <c r="B66" s="418" t="s">
        <v>177</v>
      </c>
      <c r="C66" s="418"/>
      <c r="D66" s="418"/>
      <c r="E66" s="418"/>
      <c r="F66" s="418" t="s">
        <v>19</v>
      </c>
      <c r="G66" s="72" t="s">
        <v>1</v>
      </c>
      <c r="H66" s="72" t="s">
        <v>0</v>
      </c>
      <c r="I66" s="418" t="s">
        <v>179</v>
      </c>
      <c r="J66" s="418"/>
      <c r="K66" s="54"/>
    </row>
    <row r="67" spans="1:11" ht="26.25" hidden="1" customHeight="1" x14ac:dyDescent="0.2">
      <c r="A67" s="52"/>
      <c r="B67" s="72" t="s">
        <v>23</v>
      </c>
      <c r="C67" s="72" t="s">
        <v>63</v>
      </c>
      <c r="D67" s="72" t="s">
        <v>64</v>
      </c>
      <c r="E67" s="72" t="s">
        <v>20</v>
      </c>
      <c r="F67" s="418"/>
      <c r="G67" s="74" t="e">
        <f>+H67-2</f>
        <v>#REF!</v>
      </c>
      <c r="H67" s="74" t="e">
        <f>EVEN(F68)</f>
        <v>#REF!</v>
      </c>
      <c r="I67" s="418"/>
      <c r="J67" s="418"/>
      <c r="K67" s="54"/>
    </row>
    <row r="68" spans="1:11" hidden="1" x14ac:dyDescent="0.2">
      <c r="A68" s="52"/>
      <c r="B68" s="76" t="e">
        <f>AVERAGE(D64,I64)</f>
        <v>#DIV/0!</v>
      </c>
      <c r="C68" s="76" t="e">
        <f>25.4*B68/13.61</f>
        <v>#DIV/0!</v>
      </c>
      <c r="D68" s="76" t="e">
        <f>+'A.2.2. Promedio diarios (T y P)'!#REF!</f>
        <v>#REF!</v>
      </c>
      <c r="E68" s="77" t="e">
        <f>1-(C68/D68)</f>
        <v>#DIV/0!</v>
      </c>
      <c r="F68" s="76" t="e">
        <f>+'A.2.2. Promedio diarios (T y P)'!#REF!</f>
        <v>#REF!</v>
      </c>
      <c r="G68" s="81"/>
      <c r="H68" s="79"/>
      <c r="I68" s="431" t="e">
        <f>-(H68-G68)/(H67-G67)*(H67-F68)+H68</f>
        <v>#REF!</v>
      </c>
      <c r="J68" s="432"/>
      <c r="K68" s="54"/>
    </row>
    <row r="69" spans="1:11" hidden="1" x14ac:dyDescent="0.2">
      <c r="A69" s="52"/>
      <c r="B69" s="52"/>
      <c r="C69" s="54"/>
      <c r="D69" s="54"/>
      <c r="E69" s="56"/>
      <c r="F69" s="54"/>
      <c r="G69" s="54"/>
      <c r="H69" s="54"/>
      <c r="I69" s="54"/>
      <c r="J69" s="71"/>
      <c r="K69" s="54"/>
    </row>
    <row r="70" spans="1:11" ht="18" hidden="1" x14ac:dyDescent="0.2">
      <c r="A70" s="52"/>
      <c r="B70" s="61" t="s">
        <v>143</v>
      </c>
      <c r="C70" s="422" t="s">
        <v>25</v>
      </c>
      <c r="D70" s="422"/>
      <c r="E70" s="420" t="e">
        <f>+'A.2.2. Promedio diarios (T y P)'!#REF!</f>
        <v>#REF!</v>
      </c>
      <c r="F70" s="420"/>
      <c r="G70" s="422" t="s">
        <v>26</v>
      </c>
      <c r="H70" s="422"/>
      <c r="I70" s="420" t="e">
        <f>+'A.2.2. Promedio diarios (T y P)'!#REF!</f>
        <v>#REF!</v>
      </c>
      <c r="J70" s="421"/>
      <c r="K70" s="62"/>
    </row>
    <row r="71" spans="1:11" s="11" customFormat="1" ht="6" hidden="1" customHeight="1" x14ac:dyDescent="0.2">
      <c r="A71" s="63"/>
      <c r="B71" s="64"/>
      <c r="C71" s="64"/>
      <c r="D71" s="64"/>
      <c r="E71" s="64"/>
      <c r="F71" s="64"/>
      <c r="G71" s="64"/>
      <c r="H71" s="64"/>
      <c r="I71" s="64"/>
      <c r="J71" s="64"/>
      <c r="K71" s="65"/>
    </row>
    <row r="72" spans="1:11" hidden="1" x14ac:dyDescent="0.2">
      <c r="A72" s="52"/>
      <c r="B72" s="423" t="s">
        <v>21</v>
      </c>
      <c r="C72" s="424"/>
      <c r="D72" s="66"/>
      <c r="E72" s="67" t="s">
        <v>62</v>
      </c>
      <c r="F72" s="68"/>
      <c r="G72" s="423" t="s">
        <v>22</v>
      </c>
      <c r="H72" s="424"/>
      <c r="I72" s="80"/>
      <c r="J72" s="67" t="s">
        <v>62</v>
      </c>
      <c r="K72" s="54"/>
    </row>
    <row r="73" spans="1:11" hidden="1" x14ac:dyDescent="0.2">
      <c r="A73" s="52"/>
      <c r="B73" s="54"/>
      <c r="C73" s="54"/>
      <c r="D73" s="54"/>
      <c r="E73" s="56"/>
      <c r="F73" s="54"/>
      <c r="G73" s="54"/>
      <c r="H73" s="54"/>
      <c r="I73" s="54"/>
      <c r="J73" s="71"/>
      <c r="K73" s="54"/>
    </row>
    <row r="74" spans="1:11" ht="24" hidden="1" customHeight="1" x14ac:dyDescent="0.2">
      <c r="A74" s="52"/>
      <c r="B74" s="425" t="s">
        <v>177</v>
      </c>
      <c r="C74" s="426"/>
      <c r="D74" s="426"/>
      <c r="E74" s="427"/>
      <c r="F74" s="428" t="s">
        <v>19</v>
      </c>
      <c r="G74" s="72" t="s">
        <v>1</v>
      </c>
      <c r="H74" s="73" t="s">
        <v>0</v>
      </c>
      <c r="I74" s="412" t="s">
        <v>179</v>
      </c>
      <c r="J74" s="413"/>
      <c r="K74" s="54"/>
    </row>
    <row r="75" spans="1:11" ht="26.25" hidden="1" customHeight="1" x14ac:dyDescent="0.2">
      <c r="A75" s="52"/>
      <c r="B75" s="72" t="s">
        <v>23</v>
      </c>
      <c r="C75" s="72" t="s">
        <v>63</v>
      </c>
      <c r="D75" s="72" t="s">
        <v>64</v>
      </c>
      <c r="E75" s="72" t="s">
        <v>20</v>
      </c>
      <c r="F75" s="429"/>
      <c r="G75" s="74" t="e">
        <f>+H75-2</f>
        <v>#REF!</v>
      </c>
      <c r="H75" s="75" t="e">
        <f>EVEN(F76)</f>
        <v>#REF!</v>
      </c>
      <c r="I75" s="414"/>
      <c r="J75" s="415"/>
      <c r="K75" s="54"/>
    </row>
    <row r="76" spans="1:11" hidden="1" x14ac:dyDescent="0.2">
      <c r="A76" s="52"/>
      <c r="B76" s="76" t="e">
        <f>AVERAGE(D72,I72)</f>
        <v>#DIV/0!</v>
      </c>
      <c r="C76" s="76" t="e">
        <f>25.4*B76/13.61</f>
        <v>#DIV/0!</v>
      </c>
      <c r="D76" s="76" t="e">
        <f>+'A.2.2. Promedio diarios (T y P)'!#REF!</f>
        <v>#REF!</v>
      </c>
      <c r="E76" s="77" t="e">
        <f>1-(C76/D76)</f>
        <v>#DIV/0!</v>
      </c>
      <c r="F76" s="76" t="e">
        <f>+'A.2.2. Promedio diarios (T y P)'!#REF!</f>
        <v>#REF!</v>
      </c>
      <c r="G76" s="81"/>
      <c r="H76" s="82"/>
      <c r="I76" s="416" t="e">
        <f>-(H76-G76)/(H75-G75)*(H75-F76)+H76</f>
        <v>#REF!</v>
      </c>
      <c r="J76" s="417"/>
      <c r="K76" s="54"/>
    </row>
    <row r="77" spans="1:11" hidden="1" x14ac:dyDescent="0.2">
      <c r="A77" s="52"/>
      <c r="B77" s="52"/>
      <c r="C77" s="54"/>
      <c r="D77" s="54"/>
      <c r="E77" s="56"/>
      <c r="F77" s="54"/>
      <c r="G77" s="54"/>
      <c r="H77" s="54"/>
      <c r="I77" s="54"/>
      <c r="J77" s="71"/>
      <c r="K77" s="54"/>
    </row>
    <row r="78" spans="1:11" ht="18" hidden="1" x14ac:dyDescent="0.2">
      <c r="A78" s="52"/>
      <c r="B78" s="61" t="s">
        <v>144</v>
      </c>
      <c r="C78" s="422" t="s">
        <v>25</v>
      </c>
      <c r="D78" s="422"/>
      <c r="E78" s="420" t="e">
        <f>+'A.2.2. Promedio diarios (T y P)'!#REF!</f>
        <v>#REF!</v>
      </c>
      <c r="F78" s="420"/>
      <c r="G78" s="422" t="s">
        <v>26</v>
      </c>
      <c r="H78" s="422"/>
      <c r="I78" s="420" t="e">
        <f>+'A.2.2. Promedio diarios (T y P)'!#REF!</f>
        <v>#REF!</v>
      </c>
      <c r="J78" s="421"/>
      <c r="K78" s="62"/>
    </row>
    <row r="79" spans="1:11" s="11" customFormat="1" ht="6" hidden="1" customHeight="1" x14ac:dyDescent="0.2">
      <c r="A79" s="63"/>
      <c r="B79" s="64"/>
      <c r="C79" s="64"/>
      <c r="D79" s="64"/>
      <c r="E79" s="64"/>
      <c r="F79" s="64"/>
      <c r="G79" s="64"/>
      <c r="H79" s="64"/>
      <c r="I79" s="64"/>
      <c r="J79" s="64"/>
      <c r="K79" s="65"/>
    </row>
    <row r="80" spans="1:11" hidden="1" x14ac:dyDescent="0.2">
      <c r="A80" s="52"/>
      <c r="B80" s="423" t="s">
        <v>21</v>
      </c>
      <c r="C80" s="424"/>
      <c r="D80" s="66"/>
      <c r="E80" s="67" t="s">
        <v>62</v>
      </c>
      <c r="F80" s="68"/>
      <c r="G80" s="423" t="s">
        <v>22</v>
      </c>
      <c r="H80" s="424"/>
      <c r="I80" s="80"/>
      <c r="J80" s="67" t="s">
        <v>62</v>
      </c>
      <c r="K80" s="54"/>
    </row>
    <row r="81" spans="1:11" hidden="1" x14ac:dyDescent="0.2">
      <c r="A81" s="52"/>
      <c r="B81" s="54"/>
      <c r="C81" s="54"/>
      <c r="D81" s="54"/>
      <c r="E81" s="56"/>
      <c r="F81" s="54"/>
      <c r="G81" s="54"/>
      <c r="H81" s="54"/>
      <c r="I81" s="54"/>
      <c r="J81" s="71"/>
      <c r="K81" s="54"/>
    </row>
    <row r="82" spans="1:11" ht="24" hidden="1" customHeight="1" x14ac:dyDescent="0.2">
      <c r="A82" s="52"/>
      <c r="B82" s="425" t="s">
        <v>177</v>
      </c>
      <c r="C82" s="426"/>
      <c r="D82" s="426"/>
      <c r="E82" s="427"/>
      <c r="F82" s="428" t="s">
        <v>19</v>
      </c>
      <c r="G82" s="72" t="s">
        <v>1</v>
      </c>
      <c r="H82" s="73" t="s">
        <v>0</v>
      </c>
      <c r="I82" s="412" t="s">
        <v>34</v>
      </c>
      <c r="J82" s="413"/>
      <c r="K82" s="54"/>
    </row>
    <row r="83" spans="1:11" ht="26.25" hidden="1" customHeight="1" x14ac:dyDescent="0.2">
      <c r="A83" s="52"/>
      <c r="B83" s="72" t="s">
        <v>23</v>
      </c>
      <c r="C83" s="72" t="s">
        <v>63</v>
      </c>
      <c r="D83" s="72" t="s">
        <v>64</v>
      </c>
      <c r="E83" s="72" t="s">
        <v>20</v>
      </c>
      <c r="F83" s="429"/>
      <c r="G83" s="74" t="e">
        <f>+H83-2</f>
        <v>#REF!</v>
      </c>
      <c r="H83" s="75" t="e">
        <f>EVEN(F84)</f>
        <v>#REF!</v>
      </c>
      <c r="I83" s="414"/>
      <c r="J83" s="415"/>
      <c r="K83" s="54"/>
    </row>
    <row r="84" spans="1:11" hidden="1" x14ac:dyDescent="0.2">
      <c r="A84" s="52"/>
      <c r="B84" s="76" t="e">
        <f>AVERAGE(D80,I80)</f>
        <v>#DIV/0!</v>
      </c>
      <c r="C84" s="76" t="e">
        <f>25.4*B84/13.61</f>
        <v>#DIV/0!</v>
      </c>
      <c r="D84" s="76" t="e">
        <f>+'A.2.2. Promedio diarios (T y P)'!#REF!</f>
        <v>#REF!</v>
      </c>
      <c r="E84" s="77" t="e">
        <f>1-(C84/D84)</f>
        <v>#DIV/0!</v>
      </c>
      <c r="F84" s="76" t="e">
        <f>+'A.2.2. Promedio diarios (T y P)'!#REF!</f>
        <v>#REF!</v>
      </c>
      <c r="G84" s="81"/>
      <c r="H84" s="82"/>
      <c r="I84" s="416" t="e">
        <f>-(H84-G84)/(H83-G83)*(H83-F84)+H84</f>
        <v>#REF!</v>
      </c>
      <c r="J84" s="417"/>
      <c r="K84" s="54"/>
    </row>
    <row r="85" spans="1:11" hidden="1" x14ac:dyDescent="0.2">
      <c r="A85" s="52"/>
      <c r="B85" s="52"/>
      <c r="C85" s="54"/>
      <c r="D85" s="54"/>
      <c r="E85" s="56"/>
      <c r="F85" s="54"/>
      <c r="G85" s="54"/>
      <c r="H85" s="54"/>
      <c r="I85" s="54"/>
      <c r="J85" s="71"/>
      <c r="K85" s="54"/>
    </row>
    <row r="86" spans="1:11" ht="18" hidden="1" x14ac:dyDescent="0.2">
      <c r="A86" s="52"/>
      <c r="B86" s="61" t="s">
        <v>155</v>
      </c>
      <c r="C86" s="422" t="s">
        <v>25</v>
      </c>
      <c r="D86" s="422"/>
      <c r="E86" s="420" t="e">
        <f>+'A.2.2. Promedio diarios (T y P)'!#REF!</f>
        <v>#REF!</v>
      </c>
      <c r="F86" s="420"/>
      <c r="G86" s="422" t="s">
        <v>26</v>
      </c>
      <c r="H86" s="422"/>
      <c r="I86" s="420" t="e">
        <f>+'A.2.2. Promedio diarios (T y P)'!#REF!</f>
        <v>#REF!</v>
      </c>
      <c r="J86" s="421"/>
      <c r="K86" s="62"/>
    </row>
    <row r="87" spans="1:11" s="11" customFormat="1" ht="6" hidden="1" customHeight="1" x14ac:dyDescent="0.2">
      <c r="A87" s="63"/>
      <c r="B87" s="64"/>
      <c r="C87" s="64"/>
      <c r="D87" s="64"/>
      <c r="E87" s="64"/>
      <c r="F87" s="64"/>
      <c r="G87" s="64"/>
      <c r="H87" s="64"/>
      <c r="I87" s="64"/>
      <c r="J87" s="64"/>
      <c r="K87" s="65"/>
    </row>
    <row r="88" spans="1:11" hidden="1" x14ac:dyDescent="0.2">
      <c r="A88" s="52"/>
      <c r="B88" s="423" t="s">
        <v>21</v>
      </c>
      <c r="C88" s="424"/>
      <c r="D88" s="66"/>
      <c r="E88" s="67" t="s">
        <v>62</v>
      </c>
      <c r="F88" s="68"/>
      <c r="G88" s="423" t="s">
        <v>22</v>
      </c>
      <c r="H88" s="424"/>
      <c r="I88" s="80"/>
      <c r="J88" s="67" t="s">
        <v>62</v>
      </c>
      <c r="K88" s="54"/>
    </row>
    <row r="89" spans="1:11" hidden="1" x14ac:dyDescent="0.2">
      <c r="A89" s="52"/>
      <c r="B89" s="54"/>
      <c r="C89" s="54"/>
      <c r="D89" s="54"/>
      <c r="E89" s="56"/>
      <c r="F89" s="54"/>
      <c r="G89" s="54"/>
      <c r="H89" s="54"/>
      <c r="I89" s="54"/>
      <c r="J89" s="71"/>
      <c r="K89" s="54"/>
    </row>
    <row r="90" spans="1:11" ht="24" hidden="1" customHeight="1" x14ac:dyDescent="0.2">
      <c r="A90" s="52"/>
      <c r="B90" s="425" t="s">
        <v>177</v>
      </c>
      <c r="C90" s="426"/>
      <c r="D90" s="426"/>
      <c r="E90" s="427"/>
      <c r="F90" s="428" t="s">
        <v>19</v>
      </c>
      <c r="G90" s="72" t="s">
        <v>1</v>
      </c>
      <c r="H90" s="73" t="s">
        <v>0</v>
      </c>
      <c r="I90" s="412" t="s">
        <v>34</v>
      </c>
      <c r="J90" s="413"/>
      <c r="K90" s="54"/>
    </row>
    <row r="91" spans="1:11" ht="26.25" hidden="1" customHeight="1" x14ac:dyDescent="0.2">
      <c r="A91" s="52"/>
      <c r="B91" s="72" t="s">
        <v>23</v>
      </c>
      <c r="C91" s="72" t="s">
        <v>63</v>
      </c>
      <c r="D91" s="72" t="s">
        <v>64</v>
      </c>
      <c r="E91" s="72" t="s">
        <v>20</v>
      </c>
      <c r="F91" s="429"/>
      <c r="G91" s="74" t="e">
        <f>+H91-2</f>
        <v>#REF!</v>
      </c>
      <c r="H91" s="75" t="e">
        <f>EVEN(F92)</f>
        <v>#REF!</v>
      </c>
      <c r="I91" s="414"/>
      <c r="J91" s="415"/>
      <c r="K91" s="54"/>
    </row>
    <row r="92" spans="1:11" hidden="1" x14ac:dyDescent="0.2">
      <c r="A92" s="52"/>
      <c r="B92" s="76" t="e">
        <f>AVERAGE(D88,I88)</f>
        <v>#DIV/0!</v>
      </c>
      <c r="C92" s="76" t="e">
        <f>25.4*B92/13.61</f>
        <v>#DIV/0!</v>
      </c>
      <c r="D92" s="76" t="e">
        <f>+'A.2.2. Promedio diarios (T y P)'!#REF!</f>
        <v>#REF!</v>
      </c>
      <c r="E92" s="77" t="e">
        <f>1-(C92/D92)</f>
        <v>#DIV/0!</v>
      </c>
      <c r="F92" s="76" t="e">
        <f>+'A.2.2. Promedio diarios (T y P)'!#REF!</f>
        <v>#REF!</v>
      </c>
      <c r="G92" s="81"/>
      <c r="H92" s="82"/>
      <c r="I92" s="416" t="e">
        <f>-(H92-G92)/(H91-G91)*(H91-F92)+H92</f>
        <v>#REF!</v>
      </c>
      <c r="J92" s="417"/>
      <c r="K92" s="54"/>
    </row>
    <row r="93" spans="1:11" hidden="1" x14ac:dyDescent="0.2">
      <c r="A93" s="52"/>
      <c r="B93" s="52"/>
      <c r="C93" s="54"/>
      <c r="D93" s="54"/>
      <c r="E93" s="56"/>
      <c r="F93" s="54"/>
      <c r="G93" s="54"/>
      <c r="H93" s="54"/>
      <c r="I93" s="54"/>
      <c r="J93" s="71"/>
      <c r="K93" s="54"/>
    </row>
    <row r="94" spans="1:11" ht="18" hidden="1" x14ac:dyDescent="0.2">
      <c r="A94" s="52"/>
      <c r="B94" s="61" t="s">
        <v>156</v>
      </c>
      <c r="C94" s="422" t="s">
        <v>25</v>
      </c>
      <c r="D94" s="422"/>
      <c r="E94" s="420" t="e">
        <f>+'A.2.2. Promedio diarios (T y P)'!#REF!</f>
        <v>#REF!</v>
      </c>
      <c r="F94" s="420"/>
      <c r="G94" s="422" t="s">
        <v>26</v>
      </c>
      <c r="H94" s="422"/>
      <c r="I94" s="420" t="e">
        <f>+'A.2.2. Promedio diarios (T y P)'!#REF!</f>
        <v>#REF!</v>
      </c>
      <c r="J94" s="421"/>
      <c r="K94" s="62"/>
    </row>
    <row r="95" spans="1:11" s="11" customFormat="1" ht="6" hidden="1" customHeight="1" x14ac:dyDescent="0.2">
      <c r="A95" s="63"/>
      <c r="B95" s="64"/>
      <c r="C95" s="64"/>
      <c r="D95" s="64"/>
      <c r="E95" s="64"/>
      <c r="F95" s="64"/>
      <c r="G95" s="64"/>
      <c r="H95" s="64"/>
      <c r="I95" s="64"/>
      <c r="J95" s="64"/>
      <c r="K95" s="65"/>
    </row>
    <row r="96" spans="1:11" hidden="1" x14ac:dyDescent="0.2">
      <c r="A96" s="52"/>
      <c r="B96" s="423" t="s">
        <v>21</v>
      </c>
      <c r="C96" s="424"/>
      <c r="D96" s="66"/>
      <c r="E96" s="67" t="s">
        <v>62</v>
      </c>
      <c r="F96" s="68"/>
      <c r="G96" s="423" t="s">
        <v>22</v>
      </c>
      <c r="H96" s="424"/>
      <c r="I96" s="80"/>
      <c r="J96" s="67" t="s">
        <v>62</v>
      </c>
      <c r="K96" s="54"/>
    </row>
    <row r="97" spans="1:11" hidden="1" x14ac:dyDescent="0.2">
      <c r="A97" s="52"/>
      <c r="B97" s="54"/>
      <c r="C97" s="54"/>
      <c r="D97" s="54"/>
      <c r="E97" s="56"/>
      <c r="F97" s="54"/>
      <c r="G97" s="54"/>
      <c r="H97" s="54"/>
      <c r="I97" s="54"/>
      <c r="J97" s="71"/>
      <c r="K97" s="54"/>
    </row>
    <row r="98" spans="1:11" ht="24" hidden="1" customHeight="1" x14ac:dyDescent="0.2">
      <c r="A98" s="52"/>
      <c r="B98" s="425" t="s">
        <v>177</v>
      </c>
      <c r="C98" s="426"/>
      <c r="D98" s="426"/>
      <c r="E98" s="427"/>
      <c r="F98" s="428" t="s">
        <v>19</v>
      </c>
      <c r="G98" s="72" t="s">
        <v>1</v>
      </c>
      <c r="H98" s="73" t="s">
        <v>0</v>
      </c>
      <c r="I98" s="412" t="s">
        <v>34</v>
      </c>
      <c r="J98" s="413"/>
      <c r="K98" s="54"/>
    </row>
    <row r="99" spans="1:11" ht="26.25" hidden="1" customHeight="1" x14ac:dyDescent="0.2">
      <c r="A99" s="52"/>
      <c r="B99" s="72" t="s">
        <v>23</v>
      </c>
      <c r="C99" s="72" t="s">
        <v>63</v>
      </c>
      <c r="D99" s="72" t="s">
        <v>64</v>
      </c>
      <c r="E99" s="72" t="s">
        <v>20</v>
      </c>
      <c r="F99" s="429"/>
      <c r="G99" s="74" t="e">
        <f>+H99-2</f>
        <v>#REF!</v>
      </c>
      <c r="H99" s="75" t="e">
        <f>EVEN(F100)</f>
        <v>#REF!</v>
      </c>
      <c r="I99" s="414"/>
      <c r="J99" s="415"/>
      <c r="K99" s="54"/>
    </row>
    <row r="100" spans="1:11" hidden="1" x14ac:dyDescent="0.2">
      <c r="A100" s="52"/>
      <c r="B100" s="76" t="e">
        <f>AVERAGE(D96,I96)</f>
        <v>#DIV/0!</v>
      </c>
      <c r="C100" s="76" t="e">
        <f>25.4*B100/13.61</f>
        <v>#DIV/0!</v>
      </c>
      <c r="D100" s="76" t="e">
        <f>+'A.2.2. Promedio diarios (T y P)'!#REF!</f>
        <v>#REF!</v>
      </c>
      <c r="E100" s="77" t="e">
        <f>1-(C100/D100)</f>
        <v>#DIV/0!</v>
      </c>
      <c r="F100" s="76" t="e">
        <f>+'A.2.2. Promedio diarios (T y P)'!#REF!</f>
        <v>#REF!</v>
      </c>
      <c r="G100" s="81"/>
      <c r="H100" s="82"/>
      <c r="I100" s="416" t="e">
        <f>-(H100-G100)/(H99-G99)*(H99-F100)+H100</f>
        <v>#REF!</v>
      </c>
      <c r="J100" s="417"/>
      <c r="K100" s="54"/>
    </row>
    <row r="101" spans="1:11" hidden="1" x14ac:dyDescent="0.2">
      <c r="A101" s="52"/>
      <c r="B101" s="52"/>
      <c r="C101" s="54"/>
      <c r="D101" s="54"/>
      <c r="E101" s="56"/>
      <c r="F101" s="54"/>
      <c r="G101" s="54"/>
      <c r="H101" s="54"/>
      <c r="I101" s="54"/>
      <c r="J101" s="71"/>
      <c r="K101" s="54"/>
    </row>
    <row r="102" spans="1:11" ht="18" hidden="1" x14ac:dyDescent="0.2">
      <c r="A102" s="52"/>
      <c r="B102" s="61" t="s">
        <v>157</v>
      </c>
      <c r="C102" s="422" t="s">
        <v>25</v>
      </c>
      <c r="D102" s="422"/>
      <c r="E102" s="420" t="e">
        <f>+'A.2.2. Promedio diarios (T y P)'!#REF!</f>
        <v>#REF!</v>
      </c>
      <c r="F102" s="420"/>
      <c r="G102" s="422" t="s">
        <v>26</v>
      </c>
      <c r="H102" s="422"/>
      <c r="I102" s="420" t="e">
        <f>+'A.2.2. Promedio diarios (T y P)'!#REF!</f>
        <v>#REF!</v>
      </c>
      <c r="J102" s="421"/>
      <c r="K102" s="62"/>
    </row>
    <row r="103" spans="1:11" s="11" customFormat="1" ht="6" hidden="1" customHeight="1" x14ac:dyDescent="0.2">
      <c r="A103" s="63"/>
      <c r="B103" s="64"/>
      <c r="C103" s="64"/>
      <c r="D103" s="64"/>
      <c r="E103" s="64"/>
      <c r="F103" s="64"/>
      <c r="G103" s="64"/>
      <c r="H103" s="64"/>
      <c r="I103" s="64"/>
      <c r="J103" s="64"/>
      <c r="K103" s="65"/>
    </row>
    <row r="104" spans="1:11" hidden="1" x14ac:dyDescent="0.2">
      <c r="A104" s="52"/>
      <c r="B104" s="423" t="s">
        <v>21</v>
      </c>
      <c r="C104" s="424"/>
      <c r="D104" s="66"/>
      <c r="E104" s="67" t="s">
        <v>62</v>
      </c>
      <c r="F104" s="68"/>
      <c r="G104" s="423" t="s">
        <v>22</v>
      </c>
      <c r="H104" s="424"/>
      <c r="I104" s="80"/>
      <c r="J104" s="67" t="s">
        <v>62</v>
      </c>
      <c r="K104" s="54"/>
    </row>
    <row r="105" spans="1:11" hidden="1" x14ac:dyDescent="0.2">
      <c r="A105" s="52"/>
      <c r="B105" s="54"/>
      <c r="C105" s="54"/>
      <c r="D105" s="54"/>
      <c r="E105" s="56"/>
      <c r="F105" s="54"/>
      <c r="G105" s="54"/>
      <c r="H105" s="54"/>
      <c r="I105" s="54"/>
      <c r="J105" s="71"/>
      <c r="K105" s="54"/>
    </row>
    <row r="106" spans="1:11" ht="24" hidden="1" customHeight="1" x14ac:dyDescent="0.2">
      <c r="A106" s="52"/>
      <c r="B106" s="425" t="s">
        <v>177</v>
      </c>
      <c r="C106" s="426"/>
      <c r="D106" s="426"/>
      <c r="E106" s="427"/>
      <c r="F106" s="428" t="s">
        <v>19</v>
      </c>
      <c r="G106" s="72" t="s">
        <v>1</v>
      </c>
      <c r="H106" s="73" t="s">
        <v>0</v>
      </c>
      <c r="I106" s="412" t="s">
        <v>34</v>
      </c>
      <c r="J106" s="413"/>
      <c r="K106" s="54"/>
    </row>
    <row r="107" spans="1:11" ht="26.25" hidden="1" customHeight="1" x14ac:dyDescent="0.2">
      <c r="A107" s="52"/>
      <c r="B107" s="72" t="s">
        <v>23</v>
      </c>
      <c r="C107" s="72" t="s">
        <v>63</v>
      </c>
      <c r="D107" s="72" t="s">
        <v>64</v>
      </c>
      <c r="E107" s="72" t="s">
        <v>20</v>
      </c>
      <c r="F107" s="429"/>
      <c r="G107" s="74" t="e">
        <f>+H107-2</f>
        <v>#REF!</v>
      </c>
      <c r="H107" s="75" t="e">
        <f>EVEN(F108)</f>
        <v>#REF!</v>
      </c>
      <c r="I107" s="414"/>
      <c r="J107" s="415"/>
      <c r="K107" s="54"/>
    </row>
    <row r="108" spans="1:11" hidden="1" x14ac:dyDescent="0.2">
      <c r="A108" s="52"/>
      <c r="B108" s="76" t="e">
        <f>AVERAGE(D104,I104)</f>
        <v>#DIV/0!</v>
      </c>
      <c r="C108" s="76" t="e">
        <f>25.4*B108/13.61</f>
        <v>#DIV/0!</v>
      </c>
      <c r="D108" s="76" t="e">
        <f>+'A.2.2. Promedio diarios (T y P)'!#REF!</f>
        <v>#REF!</v>
      </c>
      <c r="E108" s="77" t="e">
        <f>1-(C108/D108)</f>
        <v>#DIV/0!</v>
      </c>
      <c r="F108" s="76" t="e">
        <f>+'A.2.2. Promedio diarios (T y P)'!#REF!</f>
        <v>#REF!</v>
      </c>
      <c r="G108" s="81"/>
      <c r="H108" s="82"/>
      <c r="I108" s="416" t="e">
        <f>-(H108-G108)/(H107-G107)*(H107-F108)+H108</f>
        <v>#REF!</v>
      </c>
      <c r="J108" s="417"/>
      <c r="K108" s="54"/>
    </row>
    <row r="109" spans="1:11" hidden="1" x14ac:dyDescent="0.2">
      <c r="A109" s="52"/>
      <c r="B109" s="52"/>
      <c r="C109" s="54"/>
      <c r="D109" s="54"/>
      <c r="E109" s="56"/>
      <c r="F109" s="54"/>
      <c r="G109" s="54"/>
      <c r="H109" s="54"/>
      <c r="I109" s="54"/>
      <c r="J109" s="71"/>
      <c r="K109" s="54"/>
    </row>
    <row r="110" spans="1:11" ht="18" hidden="1" x14ac:dyDescent="0.2">
      <c r="A110" s="52"/>
      <c r="B110" s="61" t="s">
        <v>158</v>
      </c>
      <c r="C110" s="422" t="s">
        <v>25</v>
      </c>
      <c r="D110" s="422"/>
      <c r="E110" s="420" t="e">
        <f>+'A.2.2. Promedio diarios (T y P)'!#REF!</f>
        <v>#REF!</v>
      </c>
      <c r="F110" s="420"/>
      <c r="G110" s="422" t="s">
        <v>26</v>
      </c>
      <c r="H110" s="422"/>
      <c r="I110" s="420" t="e">
        <f>+'A.2.2. Promedio diarios (T y P)'!#REF!</f>
        <v>#REF!</v>
      </c>
      <c r="J110" s="421"/>
      <c r="K110" s="62"/>
    </row>
    <row r="111" spans="1:11" s="11" customFormat="1" ht="6" hidden="1" customHeight="1" x14ac:dyDescent="0.2">
      <c r="A111" s="63"/>
      <c r="B111" s="64"/>
      <c r="C111" s="64"/>
      <c r="D111" s="64"/>
      <c r="E111" s="64"/>
      <c r="F111" s="64"/>
      <c r="G111" s="64"/>
      <c r="H111" s="64"/>
      <c r="I111" s="64"/>
      <c r="J111" s="64"/>
      <c r="K111" s="65"/>
    </row>
    <row r="112" spans="1:11" hidden="1" x14ac:dyDescent="0.2">
      <c r="A112" s="52"/>
      <c r="B112" s="423" t="s">
        <v>21</v>
      </c>
      <c r="C112" s="424"/>
      <c r="D112" s="66"/>
      <c r="E112" s="67" t="s">
        <v>62</v>
      </c>
      <c r="F112" s="68"/>
      <c r="G112" s="423" t="s">
        <v>22</v>
      </c>
      <c r="H112" s="424"/>
      <c r="I112" s="80"/>
      <c r="J112" s="67" t="s">
        <v>62</v>
      </c>
      <c r="K112" s="54"/>
    </row>
    <row r="113" spans="1:11" hidden="1" x14ac:dyDescent="0.2">
      <c r="A113" s="52"/>
      <c r="B113" s="54"/>
      <c r="C113" s="54"/>
      <c r="D113" s="54"/>
      <c r="E113" s="56"/>
      <c r="F113" s="54"/>
      <c r="G113" s="54"/>
      <c r="H113" s="54"/>
      <c r="I113" s="54"/>
      <c r="J113" s="71"/>
      <c r="K113" s="54"/>
    </row>
    <row r="114" spans="1:11" ht="24" hidden="1" customHeight="1" x14ac:dyDescent="0.2">
      <c r="A114" s="52"/>
      <c r="B114" s="425" t="s">
        <v>177</v>
      </c>
      <c r="C114" s="426"/>
      <c r="D114" s="426"/>
      <c r="E114" s="427"/>
      <c r="F114" s="428" t="s">
        <v>19</v>
      </c>
      <c r="G114" s="72" t="s">
        <v>1</v>
      </c>
      <c r="H114" s="73" t="s">
        <v>0</v>
      </c>
      <c r="I114" s="412" t="s">
        <v>34</v>
      </c>
      <c r="J114" s="413"/>
      <c r="K114" s="54"/>
    </row>
    <row r="115" spans="1:11" ht="26.25" hidden="1" customHeight="1" x14ac:dyDescent="0.2">
      <c r="A115" s="52"/>
      <c r="B115" s="72" t="s">
        <v>23</v>
      </c>
      <c r="C115" s="72" t="s">
        <v>63</v>
      </c>
      <c r="D115" s="72" t="s">
        <v>64</v>
      </c>
      <c r="E115" s="72" t="s">
        <v>20</v>
      </c>
      <c r="F115" s="429"/>
      <c r="G115" s="74" t="e">
        <f>+H115-2</f>
        <v>#REF!</v>
      </c>
      <c r="H115" s="75" t="e">
        <f>EVEN(F116)</f>
        <v>#REF!</v>
      </c>
      <c r="I115" s="414"/>
      <c r="J115" s="415"/>
      <c r="K115" s="54"/>
    </row>
    <row r="116" spans="1:11" hidden="1" x14ac:dyDescent="0.2">
      <c r="A116" s="52"/>
      <c r="B116" s="76" t="e">
        <f>AVERAGE(D112,I112)</f>
        <v>#DIV/0!</v>
      </c>
      <c r="C116" s="76" t="e">
        <f>25.4*B116/13.61</f>
        <v>#DIV/0!</v>
      </c>
      <c r="D116" s="76" t="e">
        <f>+'A.2.2. Promedio diarios (T y P)'!#REF!</f>
        <v>#REF!</v>
      </c>
      <c r="E116" s="77" t="e">
        <f>1-(C116/D116)</f>
        <v>#DIV/0!</v>
      </c>
      <c r="F116" s="76" t="e">
        <f>+'A.2.2. Promedio diarios (T y P)'!#REF!</f>
        <v>#REF!</v>
      </c>
      <c r="G116" s="81"/>
      <c r="H116" s="82"/>
      <c r="I116" s="416" t="e">
        <f>-(H116-G116)/(H115-G115)*(H115-F116)+H116</f>
        <v>#REF!</v>
      </c>
      <c r="J116" s="417"/>
      <c r="K116" s="54"/>
    </row>
    <row r="117" spans="1:11" hidden="1" x14ac:dyDescent="0.2">
      <c r="A117" s="52"/>
      <c r="B117" s="52"/>
      <c r="C117" s="54"/>
      <c r="D117" s="54"/>
      <c r="E117" s="56"/>
      <c r="F117" s="54"/>
      <c r="G117" s="54"/>
      <c r="H117" s="54"/>
      <c r="I117" s="54"/>
      <c r="J117" s="71"/>
      <c r="K117" s="54"/>
    </row>
    <row r="118" spans="1:11" ht="18" hidden="1" x14ac:dyDescent="0.2">
      <c r="A118" s="52"/>
      <c r="B118" s="61" t="s">
        <v>159</v>
      </c>
      <c r="C118" s="422" t="s">
        <v>25</v>
      </c>
      <c r="D118" s="422"/>
      <c r="E118" s="420" t="e">
        <f>+'A.2.2. Promedio diarios (T y P)'!#REF!</f>
        <v>#REF!</v>
      </c>
      <c r="F118" s="420"/>
      <c r="G118" s="422" t="s">
        <v>26</v>
      </c>
      <c r="H118" s="422"/>
      <c r="I118" s="420" t="e">
        <f>+'A.2.2. Promedio diarios (T y P)'!#REF!</f>
        <v>#REF!</v>
      </c>
      <c r="J118" s="421"/>
      <c r="K118" s="62"/>
    </row>
    <row r="119" spans="1:11" s="11" customFormat="1" ht="6" hidden="1" customHeight="1" x14ac:dyDescent="0.2">
      <c r="A119" s="63"/>
      <c r="B119" s="64"/>
      <c r="C119" s="64"/>
      <c r="D119" s="64"/>
      <c r="E119" s="64"/>
      <c r="F119" s="64"/>
      <c r="G119" s="64"/>
      <c r="H119" s="64"/>
      <c r="I119" s="64"/>
      <c r="J119" s="64"/>
      <c r="K119" s="65"/>
    </row>
    <row r="120" spans="1:11" hidden="1" x14ac:dyDescent="0.2">
      <c r="A120" s="52"/>
      <c r="B120" s="423" t="s">
        <v>21</v>
      </c>
      <c r="C120" s="424"/>
      <c r="D120" s="66"/>
      <c r="E120" s="67" t="s">
        <v>62</v>
      </c>
      <c r="F120" s="68"/>
      <c r="G120" s="423" t="s">
        <v>22</v>
      </c>
      <c r="H120" s="424"/>
      <c r="I120" s="80"/>
      <c r="J120" s="67" t="s">
        <v>62</v>
      </c>
      <c r="K120" s="54"/>
    </row>
    <row r="121" spans="1:11" hidden="1" x14ac:dyDescent="0.2">
      <c r="A121" s="52"/>
      <c r="B121" s="54"/>
      <c r="C121" s="54"/>
      <c r="D121" s="54"/>
      <c r="E121" s="56"/>
      <c r="F121" s="54"/>
      <c r="G121" s="54"/>
      <c r="H121" s="54"/>
      <c r="I121" s="54"/>
      <c r="J121" s="71"/>
      <c r="K121" s="54"/>
    </row>
    <row r="122" spans="1:11" ht="24" hidden="1" customHeight="1" x14ac:dyDescent="0.2">
      <c r="A122" s="52"/>
      <c r="B122" s="425" t="s">
        <v>177</v>
      </c>
      <c r="C122" s="426"/>
      <c r="D122" s="426"/>
      <c r="E122" s="427"/>
      <c r="F122" s="428" t="s">
        <v>19</v>
      </c>
      <c r="G122" s="72" t="s">
        <v>1</v>
      </c>
      <c r="H122" s="73" t="s">
        <v>0</v>
      </c>
      <c r="I122" s="412" t="s">
        <v>34</v>
      </c>
      <c r="J122" s="413"/>
      <c r="K122" s="54"/>
    </row>
    <row r="123" spans="1:11" ht="26.25" hidden="1" customHeight="1" x14ac:dyDescent="0.2">
      <c r="A123" s="52"/>
      <c r="B123" s="72" t="s">
        <v>23</v>
      </c>
      <c r="C123" s="72" t="s">
        <v>63</v>
      </c>
      <c r="D123" s="72" t="s">
        <v>64</v>
      </c>
      <c r="E123" s="72" t="s">
        <v>20</v>
      </c>
      <c r="F123" s="429"/>
      <c r="G123" s="74" t="e">
        <f>+H123-2</f>
        <v>#REF!</v>
      </c>
      <c r="H123" s="75" t="e">
        <f>EVEN(F124)</f>
        <v>#REF!</v>
      </c>
      <c r="I123" s="414"/>
      <c r="J123" s="415"/>
      <c r="K123" s="54"/>
    </row>
    <row r="124" spans="1:11" hidden="1" x14ac:dyDescent="0.2">
      <c r="A124" s="52"/>
      <c r="B124" s="76" t="e">
        <f>AVERAGE(D120,I120)</f>
        <v>#DIV/0!</v>
      </c>
      <c r="C124" s="76" t="e">
        <f>25.4*B124/13.61</f>
        <v>#DIV/0!</v>
      </c>
      <c r="D124" s="76" t="e">
        <f>+'A.2.2. Promedio diarios (T y P)'!#REF!</f>
        <v>#REF!</v>
      </c>
      <c r="E124" s="77" t="e">
        <f>1-(C124/D124)</f>
        <v>#DIV/0!</v>
      </c>
      <c r="F124" s="76" t="e">
        <f>+'A.2.2. Promedio diarios (T y P)'!#REF!</f>
        <v>#REF!</v>
      </c>
      <c r="G124" s="81"/>
      <c r="H124" s="82"/>
      <c r="I124" s="416" t="e">
        <f>-(H124-G124)/(H123-G123)*(H123-F124)+H124</f>
        <v>#REF!</v>
      </c>
      <c r="J124" s="417"/>
      <c r="K124" s="54"/>
    </row>
    <row r="125" spans="1:11" hidden="1" x14ac:dyDescent="0.2">
      <c r="A125" s="52"/>
      <c r="B125" s="52"/>
      <c r="C125" s="54"/>
      <c r="D125" s="54"/>
      <c r="E125" s="56"/>
      <c r="F125" s="54"/>
      <c r="G125" s="54"/>
      <c r="H125" s="54"/>
      <c r="I125" s="54"/>
      <c r="J125" s="71"/>
      <c r="K125" s="54"/>
    </row>
    <row r="126" spans="1:11" ht="18" hidden="1" x14ac:dyDescent="0.2">
      <c r="A126" s="52"/>
      <c r="B126" s="61" t="s">
        <v>160</v>
      </c>
      <c r="C126" s="422" t="s">
        <v>25</v>
      </c>
      <c r="D126" s="422"/>
      <c r="E126" s="420" t="e">
        <f>+'A.2.2. Promedio diarios (T y P)'!#REF!</f>
        <v>#REF!</v>
      </c>
      <c r="F126" s="420"/>
      <c r="G126" s="422" t="s">
        <v>26</v>
      </c>
      <c r="H126" s="422"/>
      <c r="I126" s="420" t="e">
        <f>+'A.2.2. Promedio diarios (T y P)'!#REF!</f>
        <v>#REF!</v>
      </c>
      <c r="J126" s="421"/>
      <c r="K126" s="62"/>
    </row>
    <row r="127" spans="1:11" s="11" customFormat="1" ht="6" hidden="1" customHeight="1" x14ac:dyDescent="0.2">
      <c r="A127" s="63"/>
      <c r="B127" s="64"/>
      <c r="C127" s="64"/>
      <c r="D127" s="64"/>
      <c r="E127" s="64"/>
      <c r="F127" s="64"/>
      <c r="G127" s="64"/>
      <c r="H127" s="64"/>
      <c r="I127" s="64"/>
      <c r="J127" s="64"/>
      <c r="K127" s="65"/>
    </row>
    <row r="128" spans="1:11" hidden="1" x14ac:dyDescent="0.2">
      <c r="A128" s="52"/>
      <c r="B128" s="423" t="s">
        <v>21</v>
      </c>
      <c r="C128" s="424"/>
      <c r="D128" s="66"/>
      <c r="E128" s="67" t="s">
        <v>62</v>
      </c>
      <c r="F128" s="68"/>
      <c r="G128" s="423" t="s">
        <v>22</v>
      </c>
      <c r="H128" s="424"/>
      <c r="I128" s="80"/>
      <c r="J128" s="67" t="s">
        <v>62</v>
      </c>
      <c r="K128" s="54"/>
    </row>
    <row r="129" spans="1:11" hidden="1" x14ac:dyDescent="0.2">
      <c r="A129" s="52"/>
      <c r="B129" s="54"/>
      <c r="C129" s="54"/>
      <c r="D129" s="54"/>
      <c r="E129" s="56"/>
      <c r="F129" s="54"/>
      <c r="G129" s="54"/>
      <c r="H129" s="54"/>
      <c r="I129" s="54"/>
      <c r="J129" s="71"/>
      <c r="K129" s="54"/>
    </row>
    <row r="130" spans="1:11" ht="24" hidden="1" customHeight="1" x14ac:dyDescent="0.2">
      <c r="A130" s="52"/>
      <c r="B130" s="425" t="s">
        <v>177</v>
      </c>
      <c r="C130" s="426"/>
      <c r="D130" s="426"/>
      <c r="E130" s="427"/>
      <c r="F130" s="428" t="s">
        <v>19</v>
      </c>
      <c r="G130" s="72" t="s">
        <v>1</v>
      </c>
      <c r="H130" s="73" t="s">
        <v>0</v>
      </c>
      <c r="I130" s="412" t="s">
        <v>34</v>
      </c>
      <c r="J130" s="413"/>
      <c r="K130" s="54"/>
    </row>
    <row r="131" spans="1:11" ht="26.25" hidden="1" customHeight="1" x14ac:dyDescent="0.2">
      <c r="A131" s="52"/>
      <c r="B131" s="72" t="s">
        <v>23</v>
      </c>
      <c r="C131" s="72" t="s">
        <v>63</v>
      </c>
      <c r="D131" s="72" t="s">
        <v>64</v>
      </c>
      <c r="E131" s="72" t="s">
        <v>20</v>
      </c>
      <c r="F131" s="429"/>
      <c r="G131" s="74" t="e">
        <f>+H131-2</f>
        <v>#REF!</v>
      </c>
      <c r="H131" s="75" t="e">
        <f>EVEN(F132)</f>
        <v>#REF!</v>
      </c>
      <c r="I131" s="414"/>
      <c r="J131" s="415"/>
      <c r="K131" s="54"/>
    </row>
    <row r="132" spans="1:11" hidden="1" x14ac:dyDescent="0.2">
      <c r="A132" s="52"/>
      <c r="B132" s="76" t="e">
        <f>AVERAGE(D128,I128)</f>
        <v>#DIV/0!</v>
      </c>
      <c r="C132" s="76" t="e">
        <f>25.4*B132/13.61</f>
        <v>#DIV/0!</v>
      </c>
      <c r="D132" s="76" t="e">
        <f>+'A.2.2. Promedio diarios (T y P)'!#REF!</f>
        <v>#REF!</v>
      </c>
      <c r="E132" s="77" t="e">
        <f>1-(C132/D132)</f>
        <v>#DIV/0!</v>
      </c>
      <c r="F132" s="76" t="e">
        <f>+'A.2.2. Promedio diarios (T y P)'!#REF!</f>
        <v>#REF!</v>
      </c>
      <c r="G132" s="81"/>
      <c r="H132" s="82"/>
      <c r="I132" s="416" t="e">
        <f>-(H132-G132)/(H131-G131)*(H131-F132)+H132</f>
        <v>#REF!</v>
      </c>
      <c r="J132" s="417"/>
      <c r="K132" s="54"/>
    </row>
    <row r="133" spans="1:11" hidden="1" x14ac:dyDescent="0.2">
      <c r="A133" s="52"/>
      <c r="B133" s="52"/>
      <c r="C133" s="54"/>
      <c r="D133" s="54"/>
      <c r="E133" s="56"/>
      <c r="F133" s="54"/>
      <c r="G133" s="54"/>
      <c r="H133" s="54"/>
      <c r="I133" s="54"/>
      <c r="J133" s="71"/>
      <c r="K133" s="54"/>
    </row>
    <row r="134" spans="1:11" ht="18" hidden="1" x14ac:dyDescent="0.2">
      <c r="A134" s="52"/>
      <c r="B134" s="61" t="s">
        <v>161</v>
      </c>
      <c r="C134" s="422" t="s">
        <v>25</v>
      </c>
      <c r="D134" s="422"/>
      <c r="E134" s="420" t="e">
        <f>+'A.2.2. Promedio diarios (T y P)'!#REF!</f>
        <v>#REF!</v>
      </c>
      <c r="F134" s="420"/>
      <c r="G134" s="422" t="s">
        <v>26</v>
      </c>
      <c r="H134" s="422"/>
      <c r="I134" s="420" t="e">
        <f>+'A.2.2. Promedio diarios (T y P)'!#REF!</f>
        <v>#REF!</v>
      </c>
      <c r="J134" s="421"/>
      <c r="K134" s="62"/>
    </row>
    <row r="135" spans="1:11" s="11" customFormat="1" ht="6" hidden="1" customHeight="1" x14ac:dyDescent="0.2">
      <c r="A135" s="63"/>
      <c r="B135" s="64"/>
      <c r="C135" s="64"/>
      <c r="D135" s="64"/>
      <c r="E135" s="64"/>
      <c r="F135" s="64"/>
      <c r="G135" s="64"/>
      <c r="H135" s="64"/>
      <c r="I135" s="64"/>
      <c r="J135" s="64"/>
      <c r="K135" s="65"/>
    </row>
    <row r="136" spans="1:11" hidden="1" x14ac:dyDescent="0.2">
      <c r="A136" s="52"/>
      <c r="B136" s="423" t="s">
        <v>21</v>
      </c>
      <c r="C136" s="424"/>
      <c r="D136" s="66"/>
      <c r="E136" s="67" t="s">
        <v>62</v>
      </c>
      <c r="F136" s="68"/>
      <c r="G136" s="423" t="s">
        <v>22</v>
      </c>
      <c r="H136" s="424"/>
      <c r="I136" s="80"/>
      <c r="J136" s="67" t="s">
        <v>62</v>
      </c>
      <c r="K136" s="54"/>
    </row>
    <row r="137" spans="1:11" hidden="1" x14ac:dyDescent="0.2">
      <c r="A137" s="52"/>
      <c r="B137" s="54"/>
      <c r="C137" s="54"/>
      <c r="D137" s="54"/>
      <c r="E137" s="56"/>
      <c r="F137" s="54"/>
      <c r="G137" s="54"/>
      <c r="H137" s="54"/>
      <c r="I137" s="54"/>
      <c r="J137" s="71"/>
      <c r="K137" s="54"/>
    </row>
    <row r="138" spans="1:11" ht="24" hidden="1" customHeight="1" x14ac:dyDescent="0.2">
      <c r="A138" s="52"/>
      <c r="B138" s="425" t="s">
        <v>177</v>
      </c>
      <c r="C138" s="426"/>
      <c r="D138" s="426"/>
      <c r="E138" s="427"/>
      <c r="F138" s="428" t="s">
        <v>19</v>
      </c>
      <c r="G138" s="72" t="s">
        <v>1</v>
      </c>
      <c r="H138" s="73" t="s">
        <v>0</v>
      </c>
      <c r="I138" s="412" t="s">
        <v>34</v>
      </c>
      <c r="J138" s="413"/>
      <c r="K138" s="54"/>
    </row>
    <row r="139" spans="1:11" ht="26.25" hidden="1" customHeight="1" x14ac:dyDescent="0.2">
      <c r="A139" s="52"/>
      <c r="B139" s="72" t="s">
        <v>23</v>
      </c>
      <c r="C139" s="72" t="s">
        <v>63</v>
      </c>
      <c r="D139" s="72" t="s">
        <v>64</v>
      </c>
      <c r="E139" s="72" t="s">
        <v>20</v>
      </c>
      <c r="F139" s="429"/>
      <c r="G139" s="74" t="e">
        <f>+H139-2</f>
        <v>#REF!</v>
      </c>
      <c r="H139" s="75" t="e">
        <f>EVEN(F140)</f>
        <v>#REF!</v>
      </c>
      <c r="I139" s="414"/>
      <c r="J139" s="415"/>
      <c r="K139" s="54"/>
    </row>
    <row r="140" spans="1:11" hidden="1" x14ac:dyDescent="0.2">
      <c r="A140" s="52"/>
      <c r="B140" s="76" t="e">
        <f>AVERAGE(D136,I136)</f>
        <v>#DIV/0!</v>
      </c>
      <c r="C140" s="76" t="e">
        <f>25.4*B140/13.61</f>
        <v>#DIV/0!</v>
      </c>
      <c r="D140" s="76" t="e">
        <f>+'A.2.2. Promedio diarios (T y P)'!#REF!</f>
        <v>#REF!</v>
      </c>
      <c r="E140" s="77" t="e">
        <f>1-(C140/D140)</f>
        <v>#DIV/0!</v>
      </c>
      <c r="F140" s="76" t="e">
        <f>+'A.2.2. Promedio diarios (T y P)'!#REF!</f>
        <v>#REF!</v>
      </c>
      <c r="G140" s="81"/>
      <c r="H140" s="82"/>
      <c r="I140" s="416" t="e">
        <f>-(H140-G140)/(H139-G139)*(H139-F140)+H140</f>
        <v>#REF!</v>
      </c>
      <c r="J140" s="417"/>
      <c r="K140" s="54"/>
    </row>
    <row r="141" spans="1:11" hidden="1" x14ac:dyDescent="0.2">
      <c r="A141" s="52"/>
      <c r="B141" s="52"/>
      <c r="C141" s="54"/>
      <c r="D141" s="54"/>
      <c r="E141" s="56"/>
      <c r="F141" s="54"/>
      <c r="G141" s="54"/>
      <c r="H141" s="54"/>
      <c r="I141" s="54"/>
      <c r="J141" s="54"/>
      <c r="K141" s="54"/>
    </row>
    <row r="142" spans="1:11" x14ac:dyDescent="0.2">
      <c r="A142" s="52"/>
      <c r="B142" s="393" t="s">
        <v>13</v>
      </c>
      <c r="C142" s="393"/>
      <c r="D142" s="393"/>
      <c r="E142" s="393"/>
      <c r="F142" s="393"/>
      <c r="G142" s="393"/>
      <c r="H142" s="393"/>
      <c r="I142" s="393"/>
      <c r="J142" s="393"/>
      <c r="K142" s="54"/>
    </row>
    <row r="143" spans="1:11" ht="35.25" customHeight="1" x14ac:dyDescent="0.2">
      <c r="A143" s="52"/>
      <c r="B143" s="394" t="s">
        <v>173</v>
      </c>
      <c r="C143" s="394"/>
      <c r="D143" s="394"/>
      <c r="E143" s="394"/>
      <c r="F143" s="394"/>
      <c r="G143" s="394"/>
      <c r="H143" s="394"/>
      <c r="I143" s="394"/>
      <c r="J143" s="394"/>
      <c r="K143" s="54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7" customFormat="1" x14ac:dyDescent="0.2">
      <c r="A1" s="83"/>
      <c r="B1" s="83"/>
      <c r="C1" s="83"/>
      <c r="D1" s="83"/>
      <c r="E1" s="83"/>
      <c r="F1" s="84"/>
      <c r="G1" s="83"/>
      <c r="H1" s="83"/>
      <c r="I1" s="83"/>
      <c r="J1" s="83"/>
      <c r="K1" s="83"/>
      <c r="L1" s="83"/>
      <c r="M1" s="83"/>
      <c r="N1" s="96"/>
    </row>
    <row r="2" spans="1:14" s="7" customFormat="1" ht="12.75" customHeight="1" x14ac:dyDescent="0.2">
      <c r="A2" s="83"/>
      <c r="B2" s="462"/>
      <c r="C2" s="463"/>
      <c r="D2" s="464"/>
      <c r="E2" s="471" t="s">
        <v>220</v>
      </c>
      <c r="F2" s="472"/>
      <c r="G2" s="472"/>
      <c r="H2" s="472"/>
      <c r="I2" s="472"/>
      <c r="J2" s="472"/>
      <c r="K2" s="472"/>
      <c r="L2" s="472"/>
      <c r="M2" s="473"/>
      <c r="N2" s="96"/>
    </row>
    <row r="3" spans="1:14" s="7" customFormat="1" ht="12.75" customHeight="1" x14ac:dyDescent="0.2">
      <c r="A3" s="83"/>
      <c r="B3" s="465"/>
      <c r="C3" s="466"/>
      <c r="D3" s="467"/>
      <c r="E3" s="474"/>
      <c r="F3" s="475"/>
      <c r="G3" s="475"/>
      <c r="H3" s="475"/>
      <c r="I3" s="475"/>
      <c r="J3" s="475"/>
      <c r="K3" s="475"/>
      <c r="L3" s="475"/>
      <c r="M3" s="476"/>
      <c r="N3" s="96"/>
    </row>
    <row r="4" spans="1:14" s="7" customFormat="1" ht="12.75" customHeight="1" x14ac:dyDescent="0.2">
      <c r="A4" s="83"/>
      <c r="B4" s="465"/>
      <c r="C4" s="466"/>
      <c r="D4" s="467"/>
      <c r="E4" s="474"/>
      <c r="F4" s="475"/>
      <c r="G4" s="475"/>
      <c r="H4" s="475"/>
      <c r="I4" s="475"/>
      <c r="J4" s="475"/>
      <c r="K4" s="475"/>
      <c r="L4" s="475"/>
      <c r="M4" s="476"/>
      <c r="N4" s="96"/>
    </row>
    <row r="5" spans="1:14" s="7" customFormat="1" ht="13.5" customHeight="1" x14ac:dyDescent="0.2">
      <c r="A5" s="83"/>
      <c r="B5" s="468"/>
      <c r="C5" s="469"/>
      <c r="D5" s="470"/>
      <c r="E5" s="477"/>
      <c r="F5" s="478"/>
      <c r="G5" s="478"/>
      <c r="H5" s="478"/>
      <c r="I5" s="478"/>
      <c r="J5" s="478"/>
      <c r="K5" s="478"/>
      <c r="L5" s="478"/>
      <c r="M5" s="479"/>
      <c r="N5" s="96"/>
    </row>
    <row r="6" spans="1:14" s="7" customFormat="1" x14ac:dyDescent="0.2">
      <c r="A6" s="83"/>
      <c r="B6" s="83"/>
      <c r="C6" s="83"/>
      <c r="D6" s="83"/>
      <c r="E6" s="168"/>
      <c r="F6" s="84"/>
      <c r="G6" s="83"/>
      <c r="H6" s="83"/>
      <c r="I6" s="83"/>
      <c r="J6" s="168"/>
      <c r="K6" s="83"/>
      <c r="L6" s="83"/>
      <c r="M6" s="83"/>
      <c r="N6" s="96"/>
    </row>
    <row r="7" spans="1:14" s="4" customFormat="1" ht="30.6" customHeight="1" x14ac:dyDescent="0.2">
      <c r="A7" s="116"/>
      <c r="B7" s="402" t="s">
        <v>188</v>
      </c>
      <c r="C7" s="402"/>
      <c r="D7" s="402"/>
      <c r="E7" s="39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92"/>
      <c r="G7" s="392"/>
      <c r="H7" s="392"/>
      <c r="I7" s="392"/>
      <c r="J7" s="392"/>
      <c r="K7" s="392"/>
      <c r="L7" s="392"/>
      <c r="M7" s="392"/>
      <c r="N7" s="68"/>
    </row>
    <row r="8" spans="1:14" s="155" customFormat="1" ht="9.6" customHeight="1" x14ac:dyDescent="0.2">
      <c r="A8" s="68"/>
      <c r="B8" s="156"/>
      <c r="C8" s="156"/>
      <c r="D8" s="156"/>
      <c r="E8" s="157"/>
      <c r="F8" s="157"/>
      <c r="G8" s="157"/>
      <c r="H8" s="157"/>
      <c r="I8" s="157"/>
      <c r="J8" s="157"/>
      <c r="K8" s="157"/>
      <c r="L8" s="157"/>
      <c r="M8" s="157"/>
      <c r="N8" s="68"/>
    </row>
    <row r="9" spans="1:14" s="4" customFormat="1" ht="15.6" customHeight="1" x14ac:dyDescent="0.2">
      <c r="A9" s="116"/>
      <c r="B9" s="402" t="s">
        <v>236</v>
      </c>
      <c r="C9" s="402"/>
      <c r="D9" s="402"/>
      <c r="E9" s="391" t="str">
        <f>'A.2.1. Promedio meteorologia'!E8</f>
        <v>CA-VMP-6</v>
      </c>
      <c r="F9" s="391"/>
      <c r="G9" s="154"/>
      <c r="H9" s="402" t="s">
        <v>189</v>
      </c>
      <c r="I9" s="402"/>
      <c r="J9" s="480" t="str">
        <f>'A.2.1. Promedio meteorologia'!G8</f>
        <v>0001-7-2020-411</v>
      </c>
      <c r="K9" s="480"/>
      <c r="L9" s="480"/>
      <c r="M9" s="480"/>
      <c r="N9" s="68"/>
    </row>
    <row r="10" spans="1:14" ht="13.15" customHeight="1" thickBot="1" x14ac:dyDescent="0.25">
      <c r="A10" s="85"/>
      <c r="B10" s="85"/>
      <c r="C10" s="85"/>
      <c r="D10" s="85"/>
      <c r="E10" s="85"/>
      <c r="F10" s="85"/>
      <c r="G10" s="86"/>
      <c r="H10" s="86"/>
      <c r="I10" s="85"/>
      <c r="J10" s="85"/>
      <c r="K10" s="85"/>
      <c r="L10" s="85"/>
      <c r="M10" s="85"/>
      <c r="N10" s="87"/>
    </row>
    <row r="11" spans="1:14" ht="55.5" customHeight="1" thickBot="1" x14ac:dyDescent="0.25">
      <c r="A11" s="87"/>
      <c r="B11" s="194" t="s">
        <v>24</v>
      </c>
      <c r="C11" s="195" t="s">
        <v>2</v>
      </c>
      <c r="D11" s="195" t="s">
        <v>31</v>
      </c>
      <c r="E11" s="195" t="s">
        <v>27</v>
      </c>
      <c r="F11" s="195" t="s">
        <v>28</v>
      </c>
      <c r="G11" s="484" t="s">
        <v>178</v>
      </c>
      <c r="H11" s="485"/>
      <c r="I11" s="484" t="s">
        <v>238</v>
      </c>
      <c r="J11" s="485"/>
      <c r="K11" s="195" t="s">
        <v>186</v>
      </c>
      <c r="L11" s="195" t="s">
        <v>183</v>
      </c>
      <c r="M11" s="196" t="s">
        <v>30</v>
      </c>
      <c r="N11" s="87"/>
    </row>
    <row r="12" spans="1:14" x14ac:dyDescent="0.2">
      <c r="A12" s="87"/>
      <c r="B12" s="88">
        <v>1</v>
      </c>
      <c r="C12" s="481" t="s">
        <v>162</v>
      </c>
      <c r="D12" s="89">
        <v>431014</v>
      </c>
      <c r="E12" s="90">
        <f>+'A.2.2. Promedio diarios (T y P)'!D13</f>
        <v>0</v>
      </c>
      <c r="F12" s="90">
        <f>+'A.2.2. Promedio diarios (T y P)'!G13</f>
        <v>0</v>
      </c>
      <c r="G12" s="486">
        <f>+'A.2.2. Promedio diarios (T y P)'!M13</f>
        <v>0</v>
      </c>
      <c r="H12" s="487"/>
      <c r="I12" s="457" t="e">
        <f>+'A.2.3. Flujo promedio'!I28</f>
        <v>#DIV/0!</v>
      </c>
      <c r="J12" s="458"/>
      <c r="K12" s="91" t="e">
        <f t="shared" ref="K12:K26" si="0">+I12*G12</f>
        <v>#DIV/0!</v>
      </c>
      <c r="L12" s="275">
        <v>97400</v>
      </c>
      <c r="M12" s="224" t="e">
        <f>IF(L12="","",L12/K12)</f>
        <v>#DIV/0!</v>
      </c>
      <c r="N12" s="87"/>
    </row>
    <row r="13" spans="1:14" x14ac:dyDescent="0.2">
      <c r="A13" s="87"/>
      <c r="B13" s="92">
        <v>2</v>
      </c>
      <c r="C13" s="482"/>
      <c r="D13" s="78">
        <v>431015</v>
      </c>
      <c r="E13" s="93">
        <f>+'A.2.2. Promedio diarios (T y P)'!D20</f>
        <v>0</v>
      </c>
      <c r="F13" s="93">
        <f>+'A.2.2. Promedio diarios (T y P)'!G20</f>
        <v>0</v>
      </c>
      <c r="G13" s="449">
        <f>+'A.2.2. Promedio diarios (T y P)'!M20</f>
        <v>0</v>
      </c>
      <c r="H13" s="450"/>
      <c r="I13" s="453" t="e">
        <f>'A.2.3. Flujo promedio'!I36:J36</f>
        <v>#DIV/0!</v>
      </c>
      <c r="J13" s="454"/>
      <c r="K13" s="94" t="e">
        <f t="shared" si="0"/>
        <v>#DIV/0!</v>
      </c>
      <c r="L13" s="274">
        <v>76000</v>
      </c>
      <c r="M13" s="225" t="e">
        <f t="shared" ref="M13:M26" si="1">IF(L13="","",L13/K13)</f>
        <v>#DIV/0!</v>
      </c>
      <c r="N13" s="87"/>
    </row>
    <row r="14" spans="1:14" x14ac:dyDescent="0.2">
      <c r="A14" s="87"/>
      <c r="B14" s="92">
        <v>3</v>
      </c>
      <c r="C14" s="482"/>
      <c r="D14" s="78">
        <v>431016</v>
      </c>
      <c r="E14" s="93">
        <f>+'A.2.2. Promedio diarios (T y P)'!D27</f>
        <v>0</v>
      </c>
      <c r="F14" s="93">
        <f>+'A.2.2. Promedio diarios (T y P)'!G27</f>
        <v>0</v>
      </c>
      <c r="G14" s="449">
        <f>+'A.2.2. Promedio diarios (T y P)'!M27</f>
        <v>0</v>
      </c>
      <c r="H14" s="450"/>
      <c r="I14" s="453" t="e">
        <f>'A.2.3. Flujo promedio'!I44:J44</f>
        <v>#DIV/0!</v>
      </c>
      <c r="J14" s="454"/>
      <c r="K14" s="94" t="e">
        <f t="shared" si="0"/>
        <v>#DIV/0!</v>
      </c>
      <c r="L14" s="274">
        <v>92300</v>
      </c>
      <c r="M14" s="225" t="e">
        <f t="shared" si="1"/>
        <v>#DIV/0!</v>
      </c>
      <c r="N14" s="87"/>
    </row>
    <row r="15" spans="1:14" x14ac:dyDescent="0.2">
      <c r="A15" s="87"/>
      <c r="B15" s="92">
        <v>4</v>
      </c>
      <c r="C15" s="482"/>
      <c r="D15" s="78">
        <v>431017</v>
      </c>
      <c r="E15" s="93">
        <f>+'A.2.2. Promedio diarios (T y P)'!D34</f>
        <v>0</v>
      </c>
      <c r="F15" s="93">
        <f>+'A.2.2. Promedio diarios (T y P)'!G34</f>
        <v>0</v>
      </c>
      <c r="G15" s="449">
        <f>+'A.2.2. Promedio diarios (T y P)'!M34</f>
        <v>0</v>
      </c>
      <c r="H15" s="450"/>
      <c r="I15" s="453" t="e">
        <f>'A.2.3. Flujo promedio'!I52:J52</f>
        <v>#DIV/0!</v>
      </c>
      <c r="J15" s="454"/>
      <c r="K15" s="94" t="e">
        <f t="shared" si="0"/>
        <v>#DIV/0!</v>
      </c>
      <c r="L15" s="274">
        <v>118200</v>
      </c>
      <c r="M15" s="225" t="e">
        <f t="shared" si="1"/>
        <v>#DIV/0!</v>
      </c>
      <c r="N15" s="87"/>
    </row>
    <row r="16" spans="1:14" ht="13.5" thickBot="1" x14ac:dyDescent="0.25">
      <c r="A16" s="87"/>
      <c r="B16" s="162">
        <v>5</v>
      </c>
      <c r="C16" s="482"/>
      <c r="D16" s="78">
        <v>431018</v>
      </c>
      <c r="E16" s="164">
        <f>+'A.2.2. Promedio diarios (T y P)'!D41</f>
        <v>0</v>
      </c>
      <c r="F16" s="164">
        <f>+'A.2.2. Promedio diarios (T y P)'!G41</f>
        <v>0</v>
      </c>
      <c r="G16" s="488">
        <f>+'A.2.2. Promedio diarios (T y P)'!M41</f>
        <v>0</v>
      </c>
      <c r="H16" s="489"/>
      <c r="I16" s="453" t="e">
        <f>'A.2.3. Flujo promedio'!I60:J60</f>
        <v>#DIV/0!</v>
      </c>
      <c r="J16" s="454"/>
      <c r="K16" s="165" t="e">
        <f t="shared" si="0"/>
        <v>#DIV/0!</v>
      </c>
      <c r="L16" s="276">
        <v>122400</v>
      </c>
      <c r="M16" s="225" t="e">
        <f t="shared" si="1"/>
        <v>#DIV/0!</v>
      </c>
      <c r="N16" s="87"/>
    </row>
    <row r="17" spans="1:14" hidden="1" x14ac:dyDescent="0.2">
      <c r="A17" s="87"/>
      <c r="B17" s="202">
        <v>6</v>
      </c>
      <c r="C17" s="482"/>
      <c r="D17" s="78"/>
      <c r="E17" s="200" t="e">
        <f>+'A.2.2. Promedio diarios (T y P)'!#REF!</f>
        <v>#REF!</v>
      </c>
      <c r="F17" s="200" t="e">
        <f>+'A.2.2. Promedio diarios (T y P)'!#REF!</f>
        <v>#REF!</v>
      </c>
      <c r="G17" s="451" t="e">
        <f>+'A.2.2. Promedio diarios (T y P)'!#REF!</f>
        <v>#REF!</v>
      </c>
      <c r="H17" s="452"/>
      <c r="I17" s="453" t="e">
        <f>+#REF!</f>
        <v>#REF!</v>
      </c>
      <c r="J17" s="454"/>
      <c r="K17" s="199" t="e">
        <f t="shared" si="0"/>
        <v>#REF!</v>
      </c>
      <c r="L17" s="198"/>
      <c r="M17" s="101" t="str">
        <f t="shared" si="1"/>
        <v/>
      </c>
      <c r="N17" s="87"/>
    </row>
    <row r="18" spans="1:14" hidden="1" x14ac:dyDescent="0.2">
      <c r="A18" s="87"/>
      <c r="B18" s="92">
        <v>7</v>
      </c>
      <c r="C18" s="482"/>
      <c r="D18" s="78"/>
      <c r="E18" s="93" t="e">
        <f>+'A.2.2. Promedio diarios (T y P)'!#REF!</f>
        <v>#REF!</v>
      </c>
      <c r="F18" s="93" t="e">
        <f>+'A.2.2. Promedio diarios (T y P)'!#REF!</f>
        <v>#REF!</v>
      </c>
      <c r="G18" s="449" t="e">
        <f>+'A.2.2. Promedio diarios (T y P)'!#REF!</f>
        <v>#REF!</v>
      </c>
      <c r="H18" s="450"/>
      <c r="I18" s="453" t="e">
        <f>+#REF!</f>
        <v>#REF!</v>
      </c>
      <c r="J18" s="454"/>
      <c r="K18" s="94" t="e">
        <f t="shared" si="0"/>
        <v>#REF!</v>
      </c>
      <c r="L18" s="95"/>
      <c r="M18" s="101" t="str">
        <f t="shared" si="1"/>
        <v/>
      </c>
      <c r="N18" s="87"/>
    </row>
    <row r="19" spans="1:14" hidden="1" x14ac:dyDescent="0.2">
      <c r="A19" s="87"/>
      <c r="B19" s="92">
        <v>8</v>
      </c>
      <c r="C19" s="482"/>
      <c r="D19" s="78"/>
      <c r="E19" s="93" t="e">
        <f>+'A.2.2. Promedio diarios (T y P)'!#REF!</f>
        <v>#REF!</v>
      </c>
      <c r="F19" s="93" t="e">
        <f>+'A.2.2. Promedio diarios (T y P)'!#REF!</f>
        <v>#REF!</v>
      </c>
      <c r="G19" s="449" t="e">
        <f>+'A.2.2. Promedio diarios (T y P)'!#REF!</f>
        <v>#REF!</v>
      </c>
      <c r="H19" s="450"/>
      <c r="I19" s="453" t="e">
        <f>+#REF!</f>
        <v>#REF!</v>
      </c>
      <c r="J19" s="454"/>
      <c r="K19" s="94" t="e">
        <f t="shared" si="0"/>
        <v>#REF!</v>
      </c>
      <c r="L19" s="95"/>
      <c r="M19" s="101" t="str">
        <f t="shared" si="1"/>
        <v/>
      </c>
      <c r="N19" s="87"/>
    </row>
    <row r="20" spans="1:14" ht="13.15" hidden="1" customHeight="1" x14ac:dyDescent="0.2">
      <c r="A20" s="87"/>
      <c r="B20" s="92">
        <v>9</v>
      </c>
      <c r="C20" s="482"/>
      <c r="D20" s="78"/>
      <c r="E20" s="93" t="e">
        <f>+'A.2.2. Promedio diarios (T y P)'!#REF!</f>
        <v>#REF!</v>
      </c>
      <c r="F20" s="93" t="e">
        <f>+'A.2.2. Promedio diarios (T y P)'!#REF!</f>
        <v>#REF!</v>
      </c>
      <c r="G20" s="447" t="e">
        <f>+'A.2.2. Promedio diarios (T y P)'!#REF!</f>
        <v>#REF!</v>
      </c>
      <c r="H20" s="448"/>
      <c r="I20" s="453" t="e">
        <f>+#REF!</f>
        <v>#REF!</v>
      </c>
      <c r="J20" s="454"/>
      <c r="K20" s="94" t="e">
        <f t="shared" si="0"/>
        <v>#REF!</v>
      </c>
      <c r="L20" s="95"/>
      <c r="M20" s="101" t="str">
        <f t="shared" si="1"/>
        <v/>
      </c>
      <c r="N20" s="87"/>
    </row>
    <row r="21" spans="1:14" hidden="1" x14ac:dyDescent="0.2">
      <c r="A21" s="87"/>
      <c r="B21" s="92">
        <v>10</v>
      </c>
      <c r="C21" s="482"/>
      <c r="D21" s="78"/>
      <c r="E21" s="93" t="e">
        <f>+'A.2.2. Promedio diarios (T y P)'!#REF!</f>
        <v>#REF!</v>
      </c>
      <c r="F21" s="93">
        <f>+'A.2.2. Promedio diarios (T y P)'!G9</f>
        <v>0</v>
      </c>
      <c r="G21" s="447" t="e">
        <f>+'A.2.2. Promedio diarios (T y P)'!#REF!</f>
        <v>#REF!</v>
      </c>
      <c r="H21" s="448"/>
      <c r="I21" s="453" t="e">
        <f>+#REF!</f>
        <v>#REF!</v>
      </c>
      <c r="J21" s="454"/>
      <c r="K21" s="94" t="e">
        <f t="shared" si="0"/>
        <v>#REF!</v>
      </c>
      <c r="L21" s="95"/>
      <c r="M21" s="101" t="str">
        <f t="shared" si="1"/>
        <v/>
      </c>
      <c r="N21" s="87"/>
    </row>
    <row r="22" spans="1:14" hidden="1" x14ac:dyDescent="0.2">
      <c r="A22" s="87"/>
      <c r="B22" s="92">
        <v>11</v>
      </c>
      <c r="C22" s="482"/>
      <c r="D22" s="78"/>
      <c r="E22" s="93" t="e">
        <f>+'A.2.2. Promedio diarios (T y P)'!#REF!</f>
        <v>#REF!</v>
      </c>
      <c r="F22" s="93" t="e">
        <f>+'A.2.2. Promedio diarios (T y P)'!#REF!</f>
        <v>#REF!</v>
      </c>
      <c r="G22" s="447" t="e">
        <f>+'A.2.2. Promedio diarios (T y P)'!#REF!</f>
        <v>#REF!</v>
      </c>
      <c r="H22" s="448"/>
      <c r="I22" s="453" t="e">
        <f>+#REF!</f>
        <v>#REF!</v>
      </c>
      <c r="J22" s="454"/>
      <c r="K22" s="94" t="e">
        <f t="shared" si="0"/>
        <v>#REF!</v>
      </c>
      <c r="L22" s="95"/>
      <c r="M22" s="101" t="str">
        <f t="shared" si="1"/>
        <v/>
      </c>
      <c r="N22" s="87"/>
    </row>
    <row r="23" spans="1:14" hidden="1" x14ac:dyDescent="0.2">
      <c r="A23" s="87"/>
      <c r="B23" s="92">
        <v>12</v>
      </c>
      <c r="C23" s="482"/>
      <c r="D23" s="78"/>
      <c r="E23" s="93" t="e">
        <f>+'A.2.2. Promedio diarios (T y P)'!#REF!</f>
        <v>#REF!</v>
      </c>
      <c r="F23" s="93" t="e">
        <f>+'A.2.2. Promedio diarios (T y P)'!#REF!</f>
        <v>#REF!</v>
      </c>
      <c r="G23" s="447" t="e">
        <f>+'A.2.2. Promedio diarios (T y P)'!#REF!</f>
        <v>#REF!</v>
      </c>
      <c r="H23" s="448"/>
      <c r="I23" s="453" t="e">
        <f>+#REF!</f>
        <v>#REF!</v>
      </c>
      <c r="J23" s="454"/>
      <c r="K23" s="94" t="e">
        <f t="shared" si="0"/>
        <v>#REF!</v>
      </c>
      <c r="L23" s="95"/>
      <c r="M23" s="101" t="str">
        <f t="shared" si="1"/>
        <v/>
      </c>
      <c r="N23" s="87"/>
    </row>
    <row r="24" spans="1:14" hidden="1" x14ac:dyDescent="0.2">
      <c r="A24" s="87"/>
      <c r="B24" s="92">
        <v>13</v>
      </c>
      <c r="C24" s="482"/>
      <c r="D24" s="78"/>
      <c r="E24" s="93" t="e">
        <f>+'A.2.2. Promedio diarios (T y P)'!#REF!</f>
        <v>#REF!</v>
      </c>
      <c r="F24" s="93" t="e">
        <f>+'A.2.2. Promedio diarios (T y P)'!#REF!</f>
        <v>#REF!</v>
      </c>
      <c r="G24" s="447" t="e">
        <f>+'A.2.2. Promedio diarios (T y P)'!#REF!</f>
        <v>#REF!</v>
      </c>
      <c r="H24" s="448"/>
      <c r="I24" s="453" t="e">
        <f>+#REF!</f>
        <v>#REF!</v>
      </c>
      <c r="J24" s="454"/>
      <c r="K24" s="94" t="e">
        <f t="shared" si="0"/>
        <v>#REF!</v>
      </c>
      <c r="L24" s="95"/>
      <c r="M24" s="101" t="str">
        <f t="shared" si="1"/>
        <v/>
      </c>
      <c r="N24" s="87"/>
    </row>
    <row r="25" spans="1:14" hidden="1" x14ac:dyDescent="0.2">
      <c r="A25" s="87"/>
      <c r="B25" s="92">
        <v>14</v>
      </c>
      <c r="C25" s="482"/>
      <c r="D25" s="78"/>
      <c r="E25" s="93" t="e">
        <f>+'A.2.2. Promedio diarios (T y P)'!#REF!</f>
        <v>#REF!</v>
      </c>
      <c r="F25" s="93" t="e">
        <f>+'A.2.2. Promedio diarios (T y P)'!#REF!</f>
        <v>#REF!</v>
      </c>
      <c r="G25" s="447" t="e">
        <f>+'A.2.2. Promedio diarios (T y P)'!#REF!</f>
        <v>#REF!</v>
      </c>
      <c r="H25" s="448"/>
      <c r="I25" s="453" t="e">
        <f>+#REF!</f>
        <v>#REF!</v>
      </c>
      <c r="J25" s="454"/>
      <c r="K25" s="94" t="e">
        <f t="shared" si="0"/>
        <v>#REF!</v>
      </c>
      <c r="L25" s="95"/>
      <c r="M25" s="101" t="str">
        <f t="shared" si="1"/>
        <v/>
      </c>
      <c r="N25" s="87"/>
    </row>
    <row r="26" spans="1:14" ht="13.5" hidden="1" thickBot="1" x14ac:dyDescent="0.25">
      <c r="A26" s="87"/>
      <c r="B26" s="162">
        <v>15</v>
      </c>
      <c r="C26" s="483"/>
      <c r="D26" s="163"/>
      <c r="E26" s="164" t="e">
        <f>+'A.2.2. Promedio diarios (T y P)'!#REF!</f>
        <v>#REF!</v>
      </c>
      <c r="F26" s="164" t="e">
        <f>+'A.2.2. Promedio diarios (T y P)'!#REF!</f>
        <v>#REF!</v>
      </c>
      <c r="G26" s="490" t="e">
        <f>+'A.2.2. Promedio diarios (T y P)'!#REF!</f>
        <v>#REF!</v>
      </c>
      <c r="H26" s="491"/>
      <c r="I26" s="455" t="e">
        <f>+#REF!</f>
        <v>#REF!</v>
      </c>
      <c r="J26" s="456"/>
      <c r="K26" s="165" t="e">
        <f t="shared" si="0"/>
        <v>#REF!</v>
      </c>
      <c r="L26" s="166"/>
      <c r="M26" s="167" t="str">
        <f t="shared" si="1"/>
        <v/>
      </c>
      <c r="N26" s="87"/>
    </row>
    <row r="27" spans="1:14" ht="13.5" thickBot="1" x14ac:dyDescent="0.25">
      <c r="A27" s="85"/>
      <c r="B27" s="85"/>
      <c r="C27" s="197"/>
      <c r="D27" s="201"/>
      <c r="E27" s="85"/>
      <c r="F27" s="85"/>
      <c r="G27" s="85"/>
      <c r="H27" s="197"/>
      <c r="I27" s="197"/>
      <c r="J27" s="197"/>
      <c r="K27" s="85"/>
      <c r="L27" s="85"/>
      <c r="M27" s="197"/>
      <c r="N27" s="87"/>
    </row>
    <row r="28" spans="1:14" s="3" customFormat="1" x14ac:dyDescent="0.2">
      <c r="A28" s="52"/>
      <c r="B28" s="182" t="s">
        <v>13</v>
      </c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4"/>
      <c r="N28" s="54"/>
    </row>
    <row r="29" spans="1:14" s="3" customFormat="1" ht="67.5" customHeight="1" thickBot="1" x14ac:dyDescent="0.25">
      <c r="A29" s="52"/>
      <c r="B29" s="459" t="s">
        <v>234</v>
      </c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1"/>
      <c r="N29" s="54"/>
    </row>
    <row r="30" spans="1:14" s="3" customFormat="1" ht="11.25" customHeight="1" x14ac:dyDescent="0.2">
      <c r="A30" s="52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4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7" customFormat="1" ht="13.5" thickBot="1" x14ac:dyDescent="0.25">
      <c r="A1" s="83"/>
      <c r="B1" s="83"/>
      <c r="C1" s="83"/>
      <c r="D1" s="83"/>
      <c r="E1" s="83"/>
      <c r="F1" s="84"/>
      <c r="G1" s="83"/>
      <c r="H1" s="83"/>
      <c r="I1" s="83"/>
      <c r="J1" s="83"/>
      <c r="K1" s="83"/>
      <c r="L1" s="83"/>
      <c r="M1" s="83"/>
      <c r="N1" s="96"/>
    </row>
    <row r="2" spans="1:16" s="7" customFormat="1" ht="12.75" customHeight="1" x14ac:dyDescent="0.2">
      <c r="A2" s="83"/>
      <c r="B2" s="506"/>
      <c r="C2" s="507"/>
      <c r="D2" s="507"/>
      <c r="E2" s="511" t="s">
        <v>223</v>
      </c>
      <c r="F2" s="512"/>
      <c r="G2" s="512"/>
      <c r="H2" s="512"/>
      <c r="I2" s="512"/>
      <c r="J2" s="512"/>
      <c r="K2" s="512"/>
      <c r="L2" s="512"/>
      <c r="M2" s="513"/>
      <c r="N2" s="96"/>
    </row>
    <row r="3" spans="1:16" s="7" customFormat="1" ht="12.75" customHeight="1" x14ac:dyDescent="0.2">
      <c r="A3" s="83"/>
      <c r="B3" s="508"/>
      <c r="C3" s="466"/>
      <c r="D3" s="466"/>
      <c r="E3" s="514"/>
      <c r="F3" s="475"/>
      <c r="G3" s="475"/>
      <c r="H3" s="475"/>
      <c r="I3" s="475"/>
      <c r="J3" s="475"/>
      <c r="K3" s="475"/>
      <c r="L3" s="475"/>
      <c r="M3" s="515"/>
      <c r="N3" s="96"/>
    </row>
    <row r="4" spans="1:16" s="7" customFormat="1" ht="12.75" customHeight="1" x14ac:dyDescent="0.2">
      <c r="A4" s="83"/>
      <c r="B4" s="508"/>
      <c r="C4" s="466"/>
      <c r="D4" s="466"/>
      <c r="E4" s="514"/>
      <c r="F4" s="475"/>
      <c r="G4" s="475"/>
      <c r="H4" s="475"/>
      <c r="I4" s="475"/>
      <c r="J4" s="475"/>
      <c r="K4" s="475"/>
      <c r="L4" s="475"/>
      <c r="M4" s="515"/>
      <c r="N4" s="96"/>
    </row>
    <row r="5" spans="1:16" s="7" customFormat="1" ht="13.5" customHeight="1" thickBot="1" x14ac:dyDescent="0.25">
      <c r="A5" s="83"/>
      <c r="B5" s="509"/>
      <c r="C5" s="510"/>
      <c r="D5" s="510"/>
      <c r="E5" s="516"/>
      <c r="F5" s="517"/>
      <c r="G5" s="517"/>
      <c r="H5" s="517"/>
      <c r="I5" s="517"/>
      <c r="J5" s="517"/>
      <c r="K5" s="517"/>
      <c r="L5" s="517"/>
      <c r="M5" s="518"/>
      <c r="N5" s="96"/>
    </row>
    <row r="6" spans="1:16" s="7" customFormat="1" ht="9.6" customHeight="1" x14ac:dyDescent="0.2">
      <c r="A6" s="83"/>
      <c r="B6" s="83"/>
      <c r="C6" s="83"/>
      <c r="D6" s="83"/>
      <c r="E6" s="83"/>
      <c r="F6" s="84"/>
      <c r="G6" s="83"/>
      <c r="H6" s="83"/>
      <c r="I6" s="83"/>
      <c r="J6" s="83"/>
      <c r="K6" s="83"/>
      <c r="L6" s="83"/>
      <c r="M6" s="83"/>
      <c r="N6" s="96"/>
    </row>
    <row r="7" spans="1:16" s="4" customFormat="1" ht="30.6" customHeight="1" x14ac:dyDescent="0.2">
      <c r="A7" s="116"/>
      <c r="B7" s="106" t="s">
        <v>32</v>
      </c>
      <c r="C7" s="106"/>
      <c r="D7" s="106"/>
      <c r="E7" s="49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94"/>
      <c r="G7" s="494"/>
      <c r="H7" s="494"/>
      <c r="I7" s="494"/>
      <c r="J7" s="494"/>
      <c r="K7" s="494"/>
      <c r="L7" s="494"/>
      <c r="M7" s="494"/>
      <c r="N7" s="68"/>
    </row>
    <row r="8" spans="1:16" s="158" customFormat="1" ht="9.6" customHeight="1" x14ac:dyDescent="0.2">
      <c r="A8" s="128"/>
      <c r="B8" s="159"/>
      <c r="C8" s="159"/>
      <c r="D8" s="159"/>
      <c r="E8" s="160"/>
      <c r="F8" s="160"/>
      <c r="G8" s="160"/>
      <c r="H8" s="160"/>
      <c r="I8" s="160"/>
      <c r="J8" s="160"/>
      <c r="K8" s="160"/>
      <c r="L8" s="160"/>
      <c r="M8" s="160"/>
      <c r="N8" s="128"/>
    </row>
    <row r="9" spans="1:16" s="4" customFormat="1" ht="15.6" customHeight="1" x14ac:dyDescent="0.2">
      <c r="A9" s="116"/>
      <c r="B9" s="402" t="s">
        <v>236</v>
      </c>
      <c r="C9" s="402"/>
      <c r="D9" s="402"/>
      <c r="E9" s="391" t="str">
        <f>+'A.2.4. Cálculo PM10 y VM'!E9:F9</f>
        <v>CA-VMP-6</v>
      </c>
      <c r="F9" s="391"/>
      <c r="G9" s="154"/>
      <c r="H9" s="402" t="s">
        <v>189</v>
      </c>
      <c r="I9" s="402"/>
      <c r="J9" s="391" t="str">
        <f>+'A.2.3. Flujo promedio'!H9</f>
        <v>0001-7-2020-411</v>
      </c>
      <c r="K9" s="391"/>
      <c r="L9" s="391"/>
      <c r="M9" s="391"/>
      <c r="N9" s="68"/>
    </row>
    <row r="10" spans="1:16" ht="13.9" customHeight="1" thickBot="1" x14ac:dyDescent="0.25">
      <c r="A10" s="85"/>
      <c r="B10" s="85"/>
      <c r="C10" s="85"/>
      <c r="D10" s="85"/>
      <c r="E10" s="85"/>
      <c r="F10" s="85"/>
      <c r="G10" s="86"/>
      <c r="H10" s="85"/>
      <c r="I10" s="85"/>
      <c r="J10" s="87"/>
      <c r="K10" s="85"/>
      <c r="L10" s="85"/>
      <c r="M10" s="85"/>
      <c r="N10" s="87"/>
    </row>
    <row r="11" spans="1:16" ht="42.75" customHeight="1" x14ac:dyDescent="0.2">
      <c r="A11" s="87"/>
      <c r="B11" s="97" t="s">
        <v>24</v>
      </c>
      <c r="C11" s="98" t="s">
        <v>2</v>
      </c>
      <c r="D11" s="98" t="s">
        <v>31</v>
      </c>
      <c r="E11" s="98" t="s">
        <v>27</v>
      </c>
      <c r="F11" s="98" t="s">
        <v>28</v>
      </c>
      <c r="G11" s="495" t="s">
        <v>178</v>
      </c>
      <c r="H11" s="496"/>
      <c r="I11" s="98" t="s">
        <v>185</v>
      </c>
      <c r="J11" s="495" t="s">
        <v>184</v>
      </c>
      <c r="K11" s="496"/>
      <c r="L11" s="98" t="s">
        <v>183</v>
      </c>
      <c r="M11" s="99" t="s">
        <v>30</v>
      </c>
      <c r="N11" s="87"/>
    </row>
    <row r="12" spans="1:16" x14ac:dyDescent="0.2">
      <c r="A12" s="87"/>
      <c r="B12" s="92">
        <v>1</v>
      </c>
      <c r="C12" s="497" t="s">
        <v>149</v>
      </c>
      <c r="D12" s="78" t="s">
        <v>131</v>
      </c>
      <c r="E12" s="93" t="s">
        <v>131</v>
      </c>
      <c r="F12" s="93" t="s">
        <v>131</v>
      </c>
      <c r="G12" s="449" t="s">
        <v>131</v>
      </c>
      <c r="H12" s="450"/>
      <c r="I12" s="100" t="s">
        <v>131</v>
      </c>
      <c r="J12" s="492" t="s">
        <v>131</v>
      </c>
      <c r="K12" s="493"/>
      <c r="L12" s="95" t="s">
        <v>131</v>
      </c>
      <c r="M12" s="101" t="s">
        <v>131</v>
      </c>
      <c r="N12" s="87"/>
      <c r="P12" s="207"/>
    </row>
    <row r="13" spans="1:16" x14ac:dyDescent="0.2">
      <c r="A13" s="87"/>
      <c r="B13" s="92">
        <v>2</v>
      </c>
      <c r="C13" s="498"/>
      <c r="D13" s="78" t="s">
        <v>131</v>
      </c>
      <c r="E13" s="93" t="s">
        <v>131</v>
      </c>
      <c r="F13" s="93" t="s">
        <v>131</v>
      </c>
      <c r="G13" s="449" t="s">
        <v>131</v>
      </c>
      <c r="H13" s="450"/>
      <c r="I13" s="100" t="s">
        <v>131</v>
      </c>
      <c r="J13" s="492" t="s">
        <v>131</v>
      </c>
      <c r="K13" s="493"/>
      <c r="L13" s="95" t="s">
        <v>131</v>
      </c>
      <c r="M13" s="101" t="s">
        <v>131</v>
      </c>
      <c r="N13" s="87"/>
      <c r="P13" s="207"/>
    </row>
    <row r="14" spans="1:16" x14ac:dyDescent="0.2">
      <c r="A14" s="87"/>
      <c r="B14" s="92">
        <v>3</v>
      </c>
      <c r="C14" s="498"/>
      <c r="D14" s="78" t="s">
        <v>131</v>
      </c>
      <c r="E14" s="93" t="s">
        <v>131</v>
      </c>
      <c r="F14" s="93" t="s">
        <v>131</v>
      </c>
      <c r="G14" s="449" t="s">
        <v>131</v>
      </c>
      <c r="H14" s="450"/>
      <c r="I14" s="100" t="s">
        <v>131</v>
      </c>
      <c r="J14" s="492" t="s">
        <v>131</v>
      </c>
      <c r="K14" s="493"/>
      <c r="L14" s="95" t="s">
        <v>131</v>
      </c>
      <c r="M14" s="101" t="s">
        <v>131</v>
      </c>
      <c r="N14" s="87"/>
      <c r="P14" s="207"/>
    </row>
    <row r="15" spans="1:16" x14ac:dyDescent="0.2">
      <c r="A15" s="87"/>
      <c r="B15" s="92">
        <v>4</v>
      </c>
      <c r="C15" s="498"/>
      <c r="D15" s="78" t="s">
        <v>131</v>
      </c>
      <c r="E15" s="93" t="s">
        <v>131</v>
      </c>
      <c r="F15" s="93" t="s">
        <v>131</v>
      </c>
      <c r="G15" s="449" t="s">
        <v>131</v>
      </c>
      <c r="H15" s="450"/>
      <c r="I15" s="100" t="s">
        <v>131</v>
      </c>
      <c r="J15" s="492" t="s">
        <v>131</v>
      </c>
      <c r="K15" s="493"/>
      <c r="L15" s="95" t="s">
        <v>131</v>
      </c>
      <c r="M15" s="101" t="s">
        <v>131</v>
      </c>
      <c r="N15" s="87"/>
      <c r="P15" s="207"/>
    </row>
    <row r="16" spans="1:16" ht="13.5" thickBot="1" x14ac:dyDescent="0.25">
      <c r="A16" s="87"/>
      <c r="B16" s="92">
        <v>5</v>
      </c>
      <c r="C16" s="498"/>
      <c r="D16" s="78" t="s">
        <v>131</v>
      </c>
      <c r="E16" s="93" t="s">
        <v>131</v>
      </c>
      <c r="F16" s="93" t="s">
        <v>131</v>
      </c>
      <c r="G16" s="488" t="s">
        <v>131</v>
      </c>
      <c r="H16" s="489"/>
      <c r="I16" s="100" t="s">
        <v>131</v>
      </c>
      <c r="J16" s="492" t="s">
        <v>131</v>
      </c>
      <c r="K16" s="493"/>
      <c r="L16" s="166" t="s">
        <v>131</v>
      </c>
      <c r="M16" s="101" t="s">
        <v>131</v>
      </c>
      <c r="N16" s="87"/>
      <c r="P16" s="207"/>
    </row>
    <row r="17" spans="1:14" hidden="1" x14ac:dyDescent="0.2">
      <c r="A17" s="87"/>
      <c r="B17" s="92">
        <v>6</v>
      </c>
      <c r="C17" s="498"/>
      <c r="D17" s="78"/>
      <c r="E17" s="93"/>
      <c r="F17" s="93"/>
      <c r="G17" s="451">
        <f t="shared" ref="G17:G26" si="0">(F17-E17)*60*24</f>
        <v>0</v>
      </c>
      <c r="H17" s="452"/>
      <c r="I17" s="102"/>
      <c r="J17" s="492"/>
      <c r="K17" s="493">
        <v>23.51</v>
      </c>
      <c r="L17" s="198"/>
      <c r="M17" s="101" t="str">
        <f t="shared" ref="M17:M19" si="1">IF(L17="","",L17/K17)</f>
        <v/>
      </c>
      <c r="N17" s="87"/>
    </row>
    <row r="18" spans="1:14" hidden="1" x14ac:dyDescent="0.2">
      <c r="A18" s="87"/>
      <c r="B18" s="92">
        <v>7</v>
      </c>
      <c r="C18" s="498"/>
      <c r="D18" s="78"/>
      <c r="E18" s="93"/>
      <c r="F18" s="93"/>
      <c r="G18" s="449">
        <f t="shared" si="0"/>
        <v>0</v>
      </c>
      <c r="H18" s="450"/>
      <c r="I18" s="102"/>
      <c r="J18" s="492"/>
      <c r="K18" s="493">
        <v>23.51</v>
      </c>
      <c r="L18" s="95"/>
      <c r="M18" s="101" t="str">
        <f t="shared" si="1"/>
        <v/>
      </c>
      <c r="N18" s="87"/>
    </row>
    <row r="19" spans="1:14" hidden="1" x14ac:dyDescent="0.2">
      <c r="A19" s="87"/>
      <c r="B19" s="92">
        <v>8</v>
      </c>
      <c r="C19" s="498"/>
      <c r="D19" s="78"/>
      <c r="E19" s="93"/>
      <c r="F19" s="93"/>
      <c r="G19" s="449">
        <f t="shared" si="0"/>
        <v>0</v>
      </c>
      <c r="H19" s="450"/>
      <c r="I19" s="102"/>
      <c r="J19" s="492"/>
      <c r="K19" s="493">
        <v>23.52</v>
      </c>
      <c r="L19" s="95"/>
      <c r="M19" s="101" t="str">
        <f t="shared" si="1"/>
        <v/>
      </c>
      <c r="N19" s="87"/>
    </row>
    <row r="20" spans="1:14" hidden="1" x14ac:dyDescent="0.2">
      <c r="A20" s="87"/>
      <c r="B20" s="92">
        <v>9</v>
      </c>
      <c r="C20" s="498"/>
      <c r="D20" s="78"/>
      <c r="E20" s="93"/>
      <c r="F20" s="93"/>
      <c r="G20" s="449">
        <f t="shared" si="0"/>
        <v>0</v>
      </c>
      <c r="H20" s="450"/>
      <c r="I20" s="102"/>
      <c r="J20" s="492"/>
      <c r="K20" s="493"/>
      <c r="L20" s="95"/>
      <c r="M20" s="101" t="str">
        <f t="shared" ref="M20:M26" si="2">IF(L20="","",L20/K20)</f>
        <v/>
      </c>
      <c r="N20" s="87"/>
    </row>
    <row r="21" spans="1:14" hidden="1" x14ac:dyDescent="0.2">
      <c r="A21" s="87"/>
      <c r="B21" s="92">
        <v>10</v>
      </c>
      <c r="C21" s="498"/>
      <c r="D21" s="78"/>
      <c r="E21" s="93"/>
      <c r="F21" s="93"/>
      <c r="G21" s="449">
        <f t="shared" si="0"/>
        <v>0</v>
      </c>
      <c r="H21" s="450"/>
      <c r="I21" s="102"/>
      <c r="J21" s="492"/>
      <c r="K21" s="493"/>
      <c r="L21" s="95"/>
      <c r="M21" s="101" t="str">
        <f t="shared" si="2"/>
        <v/>
      </c>
      <c r="N21" s="87"/>
    </row>
    <row r="22" spans="1:14" hidden="1" x14ac:dyDescent="0.2">
      <c r="A22" s="87"/>
      <c r="B22" s="92">
        <v>11</v>
      </c>
      <c r="C22" s="498"/>
      <c r="D22" s="78"/>
      <c r="E22" s="93"/>
      <c r="F22" s="93"/>
      <c r="G22" s="449">
        <f t="shared" si="0"/>
        <v>0</v>
      </c>
      <c r="H22" s="450"/>
      <c r="I22" s="102"/>
      <c r="J22" s="492"/>
      <c r="K22" s="493"/>
      <c r="L22" s="95"/>
      <c r="M22" s="101" t="str">
        <f t="shared" si="2"/>
        <v/>
      </c>
      <c r="N22" s="87"/>
    </row>
    <row r="23" spans="1:14" hidden="1" x14ac:dyDescent="0.2">
      <c r="A23" s="87"/>
      <c r="B23" s="92">
        <v>12</v>
      </c>
      <c r="C23" s="498"/>
      <c r="D23" s="78"/>
      <c r="E23" s="93"/>
      <c r="F23" s="93"/>
      <c r="G23" s="449">
        <f t="shared" si="0"/>
        <v>0</v>
      </c>
      <c r="H23" s="450"/>
      <c r="I23" s="102"/>
      <c r="J23" s="492"/>
      <c r="K23" s="493"/>
      <c r="L23" s="95"/>
      <c r="M23" s="101" t="str">
        <f t="shared" si="2"/>
        <v/>
      </c>
      <c r="N23" s="87"/>
    </row>
    <row r="24" spans="1:14" hidden="1" x14ac:dyDescent="0.2">
      <c r="A24" s="87"/>
      <c r="B24" s="92">
        <v>13</v>
      </c>
      <c r="C24" s="498"/>
      <c r="D24" s="78"/>
      <c r="E24" s="93"/>
      <c r="F24" s="93"/>
      <c r="G24" s="449">
        <f t="shared" si="0"/>
        <v>0</v>
      </c>
      <c r="H24" s="450"/>
      <c r="I24" s="102"/>
      <c r="J24" s="492"/>
      <c r="K24" s="493"/>
      <c r="L24" s="95"/>
      <c r="M24" s="101" t="str">
        <f t="shared" si="2"/>
        <v/>
      </c>
      <c r="N24" s="87"/>
    </row>
    <row r="25" spans="1:14" hidden="1" x14ac:dyDescent="0.2">
      <c r="A25" s="87"/>
      <c r="B25" s="92">
        <v>14</v>
      </c>
      <c r="C25" s="498"/>
      <c r="D25" s="78"/>
      <c r="E25" s="93"/>
      <c r="F25" s="93"/>
      <c r="G25" s="449">
        <f t="shared" si="0"/>
        <v>0</v>
      </c>
      <c r="H25" s="450"/>
      <c r="I25" s="102"/>
      <c r="J25" s="492"/>
      <c r="K25" s="493"/>
      <c r="L25" s="95"/>
      <c r="M25" s="101" t="str">
        <f t="shared" si="2"/>
        <v/>
      </c>
      <c r="N25" s="87"/>
    </row>
    <row r="26" spans="1:14" ht="13.5" hidden="1" thickBot="1" x14ac:dyDescent="0.25">
      <c r="A26" s="87"/>
      <c r="B26" s="162">
        <v>15</v>
      </c>
      <c r="C26" s="499"/>
      <c r="D26" s="163"/>
      <c r="E26" s="164"/>
      <c r="F26" s="164"/>
      <c r="G26" s="488">
        <f t="shared" si="0"/>
        <v>0</v>
      </c>
      <c r="H26" s="489"/>
      <c r="I26" s="169"/>
      <c r="J26" s="519"/>
      <c r="K26" s="520"/>
      <c r="L26" s="166"/>
      <c r="M26" s="167" t="str">
        <f t="shared" si="2"/>
        <v/>
      </c>
      <c r="N26" s="87"/>
    </row>
    <row r="27" spans="1:14" ht="13.5" thickBot="1" x14ac:dyDescent="0.25">
      <c r="A27" s="85"/>
      <c r="B27" s="197"/>
      <c r="C27" s="197"/>
      <c r="D27" s="201"/>
      <c r="E27" s="197"/>
      <c r="F27" s="197"/>
      <c r="G27" s="85"/>
      <c r="H27" s="85"/>
      <c r="I27" s="197"/>
      <c r="J27" s="201"/>
      <c r="K27" s="197"/>
      <c r="L27" s="85"/>
      <c r="M27" s="197"/>
      <c r="N27" s="87"/>
    </row>
    <row r="28" spans="1:14" s="3" customFormat="1" x14ac:dyDescent="0.2">
      <c r="A28" s="52"/>
      <c r="B28" s="500" t="s">
        <v>13</v>
      </c>
      <c r="C28" s="501"/>
      <c r="D28" s="501"/>
      <c r="E28" s="501"/>
      <c r="F28" s="501"/>
      <c r="G28" s="501"/>
      <c r="H28" s="501"/>
      <c r="I28" s="501"/>
      <c r="J28" s="501"/>
      <c r="K28" s="501"/>
      <c r="L28" s="501"/>
      <c r="M28" s="502"/>
      <c r="N28" s="54"/>
    </row>
    <row r="29" spans="1:14" s="3" customFormat="1" ht="48" customHeight="1" thickBot="1" x14ac:dyDescent="0.25">
      <c r="A29" s="52"/>
      <c r="B29" s="503" t="s">
        <v>206</v>
      </c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5"/>
      <c r="N29" s="54"/>
    </row>
    <row r="30" spans="1:14" s="3" customFormat="1" ht="11.25" customHeight="1" x14ac:dyDescent="0.2">
      <c r="A30" s="52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4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12" customWidth="1"/>
    <col min="2" max="2" width="10.42578125" style="13" customWidth="1"/>
    <col min="3" max="3" width="6.42578125" style="13" customWidth="1"/>
    <col min="4" max="4" width="12.7109375" style="13" customWidth="1"/>
    <col min="5" max="7" width="15.5703125" style="12" customWidth="1"/>
    <col min="8" max="8" width="15.5703125" style="14" customWidth="1"/>
    <col min="9" max="9" width="15.5703125" style="12" customWidth="1"/>
    <col min="10" max="10" width="12.7109375" style="12" hidden="1" customWidth="1"/>
    <col min="11" max="19" width="11.140625" style="12" hidden="1" customWidth="1"/>
    <col min="20" max="20" width="2.28515625" style="20" customWidth="1"/>
    <col min="21" max="21" width="5.5703125" style="12" customWidth="1"/>
    <col min="22" max="16384" width="11.42578125" style="12"/>
  </cols>
  <sheetData>
    <row r="1" spans="1:20" ht="12.75" thickBot="1" x14ac:dyDescent="0.25">
      <c r="A1" s="20"/>
      <c r="B1" s="21"/>
      <c r="C1" s="21"/>
      <c r="D1" s="21"/>
      <c r="E1" s="20"/>
      <c r="F1" s="20"/>
      <c r="G1" s="20"/>
      <c r="H1" s="22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0" s="15" customFormat="1" ht="12" customHeight="1" x14ac:dyDescent="0.2">
      <c r="A2" s="23"/>
      <c r="B2" s="24"/>
      <c r="C2" s="25"/>
      <c r="D2" s="25"/>
      <c r="E2" s="529" t="s">
        <v>221</v>
      </c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1"/>
      <c r="T2" s="23"/>
    </row>
    <row r="3" spans="1:20" s="15" customFormat="1" ht="12" customHeight="1" x14ac:dyDescent="0.2">
      <c r="A3" s="23"/>
      <c r="B3" s="26"/>
      <c r="C3" s="27"/>
      <c r="D3" s="27"/>
      <c r="E3" s="532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533"/>
      <c r="T3" s="23"/>
    </row>
    <row r="4" spans="1:20" s="15" customFormat="1" ht="12" customHeight="1" x14ac:dyDescent="0.2">
      <c r="A4" s="23"/>
      <c r="B4" s="26"/>
      <c r="C4" s="27"/>
      <c r="D4" s="27"/>
      <c r="E4" s="532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533"/>
      <c r="T4" s="23"/>
    </row>
    <row r="5" spans="1:20" s="15" customFormat="1" ht="12" customHeight="1" thickBot="1" x14ac:dyDescent="0.25">
      <c r="A5" s="23"/>
      <c r="B5" s="28"/>
      <c r="C5" s="29"/>
      <c r="D5" s="29"/>
      <c r="E5" s="534"/>
      <c r="F5" s="535"/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6"/>
      <c r="T5" s="23"/>
    </row>
    <row r="6" spans="1:20" s="18" customFormat="1" ht="9.6" customHeight="1" x14ac:dyDescent="0.2">
      <c r="A6" s="30"/>
      <c r="B6" s="31"/>
      <c r="C6" s="31"/>
      <c r="D6" s="31"/>
      <c r="E6" s="32"/>
      <c r="F6" s="32"/>
      <c r="G6" s="32"/>
      <c r="H6" s="33"/>
      <c r="I6" s="33"/>
      <c r="J6" s="33"/>
      <c r="K6" s="34"/>
      <c r="L6" s="34"/>
      <c r="M6" s="34"/>
      <c r="N6" s="34"/>
      <c r="O6" s="34"/>
      <c r="P6" s="34"/>
      <c r="Q6" s="34"/>
      <c r="R6" s="34"/>
      <c r="S6" s="34"/>
      <c r="T6" s="30"/>
    </row>
    <row r="7" spans="1:20" s="15" customFormat="1" ht="36" customHeight="1" x14ac:dyDescent="0.2">
      <c r="A7" s="35"/>
      <c r="B7" s="541" t="s">
        <v>188</v>
      </c>
      <c r="C7" s="541"/>
      <c r="D7" s="541"/>
      <c r="E7" s="53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7"/>
      <c r="G7" s="537"/>
      <c r="H7" s="537"/>
      <c r="I7" s="537"/>
      <c r="J7" s="537"/>
      <c r="K7" s="537"/>
      <c r="L7" s="537"/>
      <c r="M7" s="537"/>
      <c r="N7" s="537"/>
      <c r="O7" s="537"/>
      <c r="P7" s="537"/>
      <c r="Q7" s="537"/>
      <c r="R7" s="537"/>
      <c r="S7" s="537"/>
      <c r="T7" s="23"/>
    </row>
    <row r="8" spans="1:20" s="15" customFormat="1" ht="9.6" customHeight="1" x14ac:dyDescent="0.2">
      <c r="A8" s="35"/>
      <c r="B8" s="187"/>
      <c r="C8" s="187"/>
      <c r="D8" s="187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23"/>
    </row>
    <row r="9" spans="1:20" s="15" customFormat="1" ht="15.6" customHeight="1" x14ac:dyDescent="0.2">
      <c r="A9" s="35"/>
      <c r="B9" s="402" t="s">
        <v>236</v>
      </c>
      <c r="C9" s="402"/>
      <c r="D9" s="402"/>
      <c r="E9" s="105" t="str">
        <f>+'A.2.1. Promedio meteorologia'!E8</f>
        <v>CA-VMP-6</v>
      </c>
      <c r="F9" s="154"/>
      <c r="G9" s="402" t="s">
        <v>189</v>
      </c>
      <c r="H9" s="402"/>
      <c r="I9" s="188" t="str">
        <f>'A.2.1. Promedio meteorologia'!G8</f>
        <v>0001-7-2020-411</v>
      </c>
      <c r="J9" s="154"/>
      <c r="L9" s="185"/>
      <c r="M9" s="185"/>
      <c r="N9" s="185"/>
      <c r="O9" s="185"/>
      <c r="P9" s="185"/>
      <c r="Q9" s="185"/>
      <c r="R9" s="185"/>
      <c r="S9" s="185"/>
      <c r="T9" s="23"/>
    </row>
    <row r="10" spans="1:20" ht="9.6" customHeight="1" thickBot="1" x14ac:dyDescent="0.25">
      <c r="A10" s="20"/>
      <c r="B10" s="21"/>
      <c r="C10" s="21"/>
      <c r="D10" s="21"/>
      <c r="E10" s="20"/>
      <c r="F10" s="20"/>
      <c r="G10" s="20"/>
      <c r="H10" s="22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20" ht="12.75" customHeight="1" x14ac:dyDescent="0.2">
      <c r="A11" s="20"/>
      <c r="B11" s="525" t="s">
        <v>105</v>
      </c>
      <c r="C11" s="526"/>
      <c r="D11" s="526"/>
      <c r="E11" s="526"/>
      <c r="F11" s="526"/>
      <c r="G11" s="526"/>
      <c r="H11" s="526"/>
      <c r="I11" s="526"/>
      <c r="J11" s="526"/>
      <c r="K11" s="526"/>
      <c r="L11" s="526"/>
      <c r="M11" s="526"/>
      <c r="N11" s="526"/>
      <c r="O11" s="526"/>
      <c r="P11" s="526"/>
      <c r="Q11" s="526"/>
      <c r="R11" s="526"/>
      <c r="S11" s="527"/>
      <c r="T11" s="203"/>
    </row>
    <row r="12" spans="1:20" s="16" customFormat="1" ht="12.6" customHeight="1" x14ac:dyDescent="0.2">
      <c r="A12" s="36"/>
      <c r="B12" s="523" t="s">
        <v>190</v>
      </c>
      <c r="C12" s="524"/>
      <c r="D12" s="522" t="s">
        <v>104</v>
      </c>
      <c r="E12" s="524" t="s">
        <v>151</v>
      </c>
      <c r="F12" s="524"/>
      <c r="G12" s="524"/>
      <c r="H12" s="524"/>
      <c r="I12" s="524"/>
      <c r="J12" s="524"/>
      <c r="K12" s="524"/>
      <c r="L12" s="524"/>
      <c r="M12" s="524"/>
      <c r="N12" s="524"/>
      <c r="O12" s="524"/>
      <c r="P12" s="524"/>
      <c r="Q12" s="524"/>
      <c r="R12" s="524"/>
      <c r="S12" s="528"/>
      <c r="T12" s="204"/>
    </row>
    <row r="13" spans="1:20" ht="12.75" customHeight="1" x14ac:dyDescent="0.2">
      <c r="A13" s="20"/>
      <c r="B13" s="523"/>
      <c r="C13" s="524"/>
      <c r="D13" s="522"/>
      <c r="E13" s="37">
        <f>'A.2.4. Cálculo PM10 y VM'!$E12</f>
        <v>0</v>
      </c>
      <c r="F13" s="37">
        <f>'A.2.4. Cálculo PM10 y VM'!$E13</f>
        <v>0</v>
      </c>
      <c r="G13" s="37">
        <f>'A.2.4. Cálculo PM10 y VM'!$E14</f>
        <v>0</v>
      </c>
      <c r="H13" s="37">
        <f>'A.2.4. Cálculo PM10 y VM'!$E15</f>
        <v>0</v>
      </c>
      <c r="I13" s="37">
        <f>'A.2.4. Cálculo PM10 y VM'!$E16</f>
        <v>0</v>
      </c>
      <c r="J13" s="37" t="e">
        <f>'A.2.4. Cálculo PM10 y VM'!$E17</f>
        <v>#REF!</v>
      </c>
      <c r="K13" s="37" t="e">
        <f>'A.2.4. Cálculo PM10 y VM'!$E18</f>
        <v>#REF!</v>
      </c>
      <c r="L13" s="37" t="e">
        <f>'A.2.4. Cálculo PM10 y VM'!$E19</f>
        <v>#REF!</v>
      </c>
      <c r="M13" s="37" t="e">
        <f>'A.2.4. Cálculo PM10 y VM'!$E20</f>
        <v>#REF!</v>
      </c>
      <c r="N13" s="37" t="e">
        <f>'A.2.4. Cálculo PM10 y VM'!$E21</f>
        <v>#REF!</v>
      </c>
      <c r="O13" s="37" t="e">
        <f>'A.2.4. Cálculo PM10 y VM'!$E22</f>
        <v>#REF!</v>
      </c>
      <c r="P13" s="37" t="e">
        <f>'A.2.4. Cálculo PM10 y VM'!$E23</f>
        <v>#REF!</v>
      </c>
      <c r="Q13" s="37" t="e">
        <f>'A.2.4. Cálculo PM10 y VM'!$E24</f>
        <v>#REF!</v>
      </c>
      <c r="R13" s="37" t="e">
        <f>'A.2.4. Cálculo PM10 y VM'!$E25</f>
        <v>#REF!</v>
      </c>
      <c r="S13" s="170" t="e">
        <f>'A.2.4. Cálculo PM10 y VM'!$E26</f>
        <v>#REF!</v>
      </c>
      <c r="T13" s="203"/>
    </row>
    <row r="14" spans="1:20" x14ac:dyDescent="0.2">
      <c r="A14" s="20"/>
      <c r="B14" s="171" t="s">
        <v>101</v>
      </c>
      <c r="C14" s="38" t="s">
        <v>100</v>
      </c>
      <c r="D14" s="39" t="s">
        <v>132</v>
      </c>
      <c r="E14" s="40">
        <v>874.6</v>
      </c>
      <c r="F14" s="40">
        <v>629.1</v>
      </c>
      <c r="G14" s="40">
        <v>652.1</v>
      </c>
      <c r="H14" s="40">
        <v>892</v>
      </c>
      <c r="I14" s="40">
        <v>847</v>
      </c>
      <c r="J14" s="40"/>
      <c r="K14" s="40"/>
      <c r="L14" s="40"/>
      <c r="M14" s="40"/>
      <c r="N14" s="40"/>
      <c r="O14" s="40"/>
      <c r="P14" s="40"/>
      <c r="Q14" s="40"/>
      <c r="R14" s="40"/>
      <c r="S14" s="172"/>
      <c r="T14" s="203"/>
    </row>
    <row r="15" spans="1:20" x14ac:dyDescent="0.2">
      <c r="A15" s="20"/>
      <c r="B15" s="171" t="s">
        <v>79</v>
      </c>
      <c r="C15" s="38" t="s">
        <v>78</v>
      </c>
      <c r="D15" s="39" t="s">
        <v>132</v>
      </c>
      <c r="E15" s="40">
        <v>7.3630000000000004</v>
      </c>
      <c r="F15" s="40">
        <v>2.6339999999999999</v>
      </c>
      <c r="G15" s="40">
        <v>3.4590000000000001</v>
      </c>
      <c r="H15" s="40">
        <v>13.15</v>
      </c>
      <c r="I15" s="40">
        <v>15.43</v>
      </c>
      <c r="J15" s="40"/>
      <c r="K15" s="40"/>
      <c r="L15" s="40"/>
      <c r="M15" s="40"/>
      <c r="N15" s="40"/>
      <c r="O15" s="40"/>
      <c r="P15" s="40"/>
      <c r="Q15" s="40"/>
      <c r="R15" s="40"/>
      <c r="S15" s="172"/>
      <c r="T15" s="203"/>
    </row>
    <row r="16" spans="1:20" x14ac:dyDescent="0.2">
      <c r="A16" s="20"/>
      <c r="B16" s="171" t="s">
        <v>147</v>
      </c>
      <c r="C16" s="38" t="s">
        <v>99</v>
      </c>
      <c r="D16" s="39" t="s">
        <v>132</v>
      </c>
      <c r="E16" s="40">
        <v>6.4089999999999998</v>
      </c>
      <c r="F16" s="40">
        <v>10.42</v>
      </c>
      <c r="G16" s="40">
        <v>7.33</v>
      </c>
      <c r="H16" s="40">
        <v>9.6940000000000008</v>
      </c>
      <c r="I16" s="40">
        <v>10.3</v>
      </c>
      <c r="J16" s="40"/>
      <c r="K16" s="40"/>
      <c r="L16" s="40"/>
      <c r="M16" s="40"/>
      <c r="N16" s="40"/>
      <c r="O16" s="40"/>
      <c r="P16" s="40"/>
      <c r="Q16" s="40"/>
      <c r="R16" s="40"/>
      <c r="S16" s="172"/>
      <c r="T16" s="203"/>
    </row>
    <row r="17" spans="1:20" x14ac:dyDescent="0.2">
      <c r="A17" s="20"/>
      <c r="B17" s="171" t="s">
        <v>98</v>
      </c>
      <c r="C17" s="38" t="s">
        <v>97</v>
      </c>
      <c r="D17" s="39" t="s">
        <v>132</v>
      </c>
      <c r="E17" s="40">
        <v>31.61</v>
      </c>
      <c r="F17" s="40">
        <v>18.760000000000002</v>
      </c>
      <c r="G17" s="40">
        <v>22.94</v>
      </c>
      <c r="H17" s="40">
        <v>27.94</v>
      </c>
      <c r="I17" s="40">
        <v>35.549999999999997</v>
      </c>
      <c r="J17" s="40"/>
      <c r="K17" s="40"/>
      <c r="L17" s="40"/>
      <c r="M17" s="40"/>
      <c r="N17" s="40"/>
      <c r="O17" s="40"/>
      <c r="P17" s="40"/>
      <c r="Q17" s="40"/>
      <c r="R17" s="40"/>
      <c r="S17" s="172"/>
      <c r="T17" s="203"/>
    </row>
    <row r="18" spans="1:20" x14ac:dyDescent="0.2">
      <c r="A18" s="20"/>
      <c r="B18" s="171" t="s">
        <v>96</v>
      </c>
      <c r="C18" s="38" t="s">
        <v>95</v>
      </c>
      <c r="D18" s="39" t="s">
        <v>132</v>
      </c>
      <c r="E18" s="40" t="s">
        <v>213</v>
      </c>
      <c r="F18" s="40" t="s">
        <v>213</v>
      </c>
      <c r="G18" s="40" t="s">
        <v>213</v>
      </c>
      <c r="H18" s="40" t="s">
        <v>213</v>
      </c>
      <c r="I18" s="40" t="s">
        <v>213</v>
      </c>
      <c r="J18" s="40"/>
      <c r="K18" s="40"/>
      <c r="L18" s="40"/>
      <c r="M18" s="40"/>
      <c r="N18" s="40"/>
      <c r="O18" s="40"/>
      <c r="P18" s="40"/>
      <c r="Q18" s="40"/>
      <c r="R18" s="40"/>
      <c r="S18" s="172"/>
      <c r="T18" s="203"/>
    </row>
    <row r="19" spans="1:20" x14ac:dyDescent="0.2">
      <c r="A19" s="20"/>
      <c r="B19" s="171" t="s">
        <v>106</v>
      </c>
      <c r="C19" s="38" t="s">
        <v>118</v>
      </c>
      <c r="D19" s="39" t="s">
        <v>132</v>
      </c>
      <c r="E19" s="40">
        <v>0.82699999999999996</v>
      </c>
      <c r="F19" s="40">
        <v>0.54669999999999996</v>
      </c>
      <c r="G19" s="40">
        <v>0.49759999999999999</v>
      </c>
      <c r="H19" s="40">
        <v>0.7177</v>
      </c>
      <c r="I19" s="40">
        <v>0.92120000000000002</v>
      </c>
      <c r="J19" s="40"/>
      <c r="K19" s="40"/>
      <c r="L19" s="40"/>
      <c r="M19" s="40"/>
      <c r="N19" s="40"/>
      <c r="O19" s="40"/>
      <c r="P19" s="40"/>
      <c r="Q19" s="40"/>
      <c r="R19" s="40"/>
      <c r="S19" s="172"/>
      <c r="T19" s="203"/>
    </row>
    <row r="20" spans="1:20" x14ac:dyDescent="0.2">
      <c r="A20" s="20"/>
      <c r="B20" s="171" t="s">
        <v>107</v>
      </c>
      <c r="C20" s="38" t="s">
        <v>119</v>
      </c>
      <c r="D20" s="39" t="s">
        <v>132</v>
      </c>
      <c r="E20" s="40">
        <v>4.2</v>
      </c>
      <c r="F20" s="40">
        <v>3.37</v>
      </c>
      <c r="G20" s="40">
        <v>5.83</v>
      </c>
      <c r="H20" s="40">
        <v>5.31</v>
      </c>
      <c r="I20" s="40">
        <v>4.66</v>
      </c>
      <c r="J20" s="40"/>
      <c r="K20" s="40"/>
      <c r="L20" s="40"/>
      <c r="M20" s="40"/>
      <c r="N20" s="40"/>
      <c r="O20" s="40"/>
      <c r="P20" s="40"/>
      <c r="Q20" s="40"/>
      <c r="R20" s="40"/>
      <c r="S20" s="172"/>
      <c r="T20" s="203"/>
    </row>
    <row r="21" spans="1:20" x14ac:dyDescent="0.2">
      <c r="A21" s="20"/>
      <c r="B21" s="171" t="s">
        <v>94</v>
      </c>
      <c r="C21" s="38" t="s">
        <v>93</v>
      </c>
      <c r="D21" s="39" t="s">
        <v>132</v>
      </c>
      <c r="E21" s="40">
        <v>2.6059999999999999</v>
      </c>
      <c r="F21" s="40">
        <v>0.98199999999999998</v>
      </c>
      <c r="G21" s="40">
        <v>1.7110000000000001</v>
      </c>
      <c r="H21" s="40">
        <v>2.4</v>
      </c>
      <c r="I21" s="40">
        <v>2.508</v>
      </c>
      <c r="J21" s="40"/>
      <c r="K21" s="40"/>
      <c r="L21" s="40"/>
      <c r="M21" s="40"/>
      <c r="N21" s="40"/>
      <c r="O21" s="40"/>
      <c r="P21" s="40"/>
      <c r="Q21" s="40"/>
      <c r="R21" s="40"/>
      <c r="S21" s="172"/>
      <c r="T21" s="203"/>
    </row>
    <row r="22" spans="1:20" x14ac:dyDescent="0.2">
      <c r="A22" s="20"/>
      <c r="B22" s="171" t="s">
        <v>108</v>
      </c>
      <c r="C22" s="38" t="s">
        <v>121</v>
      </c>
      <c r="D22" s="39" t="s">
        <v>132</v>
      </c>
      <c r="E22" s="40">
        <v>3550</v>
      </c>
      <c r="F22" s="40">
        <v>3724</v>
      </c>
      <c r="G22" s="40">
        <v>3165</v>
      </c>
      <c r="H22" s="40">
        <v>3805</v>
      </c>
      <c r="I22" s="40">
        <v>4707</v>
      </c>
      <c r="J22" s="40"/>
      <c r="K22" s="40"/>
      <c r="L22" s="40"/>
      <c r="M22" s="40"/>
      <c r="N22" s="40"/>
      <c r="O22" s="40"/>
      <c r="P22" s="40"/>
      <c r="Q22" s="40"/>
      <c r="R22" s="40"/>
      <c r="S22" s="172"/>
      <c r="T22" s="203"/>
    </row>
    <row r="23" spans="1:20" x14ac:dyDescent="0.2">
      <c r="A23" s="20"/>
      <c r="B23" s="171" t="s">
        <v>92</v>
      </c>
      <c r="C23" s="38" t="s">
        <v>91</v>
      </c>
      <c r="D23" s="39" t="s">
        <v>132</v>
      </c>
      <c r="E23" s="40">
        <v>1.2290000000000001</v>
      </c>
      <c r="F23" s="40">
        <v>0.94099999999999995</v>
      </c>
      <c r="G23" s="40">
        <v>0.83199999999999996</v>
      </c>
      <c r="H23" s="40">
        <v>1.1759999999999999</v>
      </c>
      <c r="I23" s="40">
        <v>1.47</v>
      </c>
      <c r="J23" s="40"/>
      <c r="K23" s="40"/>
      <c r="L23" s="40"/>
      <c r="M23" s="40"/>
      <c r="N23" s="40"/>
      <c r="O23" s="40"/>
      <c r="P23" s="40"/>
      <c r="Q23" s="40"/>
      <c r="R23" s="40"/>
      <c r="S23" s="172"/>
      <c r="T23" s="203"/>
    </row>
    <row r="24" spans="1:20" x14ac:dyDescent="0.2">
      <c r="A24" s="20"/>
      <c r="B24" s="171" t="s">
        <v>88</v>
      </c>
      <c r="C24" s="38" t="s">
        <v>87</v>
      </c>
      <c r="D24" s="39" t="s">
        <v>132</v>
      </c>
      <c r="E24" s="40">
        <v>129.9</v>
      </c>
      <c r="F24" s="40">
        <v>71.47</v>
      </c>
      <c r="G24" s="40">
        <v>64.260000000000005</v>
      </c>
      <c r="H24" s="40">
        <v>105.7</v>
      </c>
      <c r="I24" s="40">
        <v>160.80000000000001</v>
      </c>
      <c r="J24" s="40"/>
      <c r="K24" s="40"/>
      <c r="L24" s="40"/>
      <c r="M24" s="40"/>
      <c r="N24" s="40"/>
      <c r="O24" s="40"/>
      <c r="P24" s="40"/>
      <c r="Q24" s="40"/>
      <c r="R24" s="40"/>
      <c r="S24" s="172"/>
      <c r="T24" s="203"/>
    </row>
    <row r="25" spans="1:20" x14ac:dyDescent="0.2">
      <c r="A25" s="20"/>
      <c r="B25" s="171" t="s">
        <v>90</v>
      </c>
      <c r="C25" s="38" t="s">
        <v>89</v>
      </c>
      <c r="D25" s="39" t="s">
        <v>132</v>
      </c>
      <c r="E25" s="40" t="s">
        <v>214</v>
      </c>
      <c r="F25" s="40" t="s">
        <v>214</v>
      </c>
      <c r="G25" s="40" t="s">
        <v>214</v>
      </c>
      <c r="H25" s="40" t="s">
        <v>214</v>
      </c>
      <c r="I25" s="40" t="s">
        <v>214</v>
      </c>
      <c r="J25" s="40"/>
      <c r="K25" s="40"/>
      <c r="L25" s="40"/>
      <c r="M25" s="40"/>
      <c r="N25" s="40"/>
      <c r="O25" s="40"/>
      <c r="P25" s="40"/>
      <c r="Q25" s="40"/>
      <c r="R25" s="40"/>
      <c r="S25" s="172"/>
      <c r="T25" s="203"/>
    </row>
    <row r="26" spans="1:20" x14ac:dyDescent="0.2">
      <c r="A26" s="20"/>
      <c r="B26" s="171" t="s">
        <v>109</v>
      </c>
      <c r="C26" s="38" t="s">
        <v>122</v>
      </c>
      <c r="D26" s="39" t="s">
        <v>132</v>
      </c>
      <c r="E26" s="40">
        <v>5.4580000000000002</v>
      </c>
      <c r="F26" s="40">
        <v>2.1070000000000002</v>
      </c>
      <c r="G26" s="40">
        <v>4.0439999999999996</v>
      </c>
      <c r="H26" s="40">
        <v>5.96</v>
      </c>
      <c r="I26" s="40">
        <v>8.2949999999999999</v>
      </c>
      <c r="J26" s="40"/>
      <c r="K26" s="40"/>
      <c r="L26" s="40"/>
      <c r="M26" s="40"/>
      <c r="N26" s="40"/>
      <c r="O26" s="40"/>
      <c r="P26" s="40"/>
      <c r="Q26" s="40"/>
      <c r="R26" s="40"/>
      <c r="S26" s="172"/>
      <c r="T26" s="203"/>
    </row>
    <row r="27" spans="1:20" x14ac:dyDescent="0.2">
      <c r="A27" s="20"/>
      <c r="B27" s="171" t="s">
        <v>110</v>
      </c>
      <c r="C27" s="38" t="s">
        <v>123</v>
      </c>
      <c r="D27" s="39" t="s">
        <v>132</v>
      </c>
      <c r="E27" s="40">
        <v>13.96</v>
      </c>
      <c r="F27" s="40">
        <v>13.7</v>
      </c>
      <c r="G27" s="40">
        <v>12.97</v>
      </c>
      <c r="H27" s="40">
        <v>16.7</v>
      </c>
      <c r="I27" s="40">
        <v>16.22</v>
      </c>
      <c r="J27" s="40"/>
      <c r="K27" s="40"/>
      <c r="L27" s="40"/>
      <c r="M27" s="40"/>
      <c r="N27" s="40"/>
      <c r="O27" s="40"/>
      <c r="P27" s="40"/>
      <c r="Q27" s="40"/>
      <c r="R27" s="40"/>
      <c r="S27" s="172"/>
      <c r="T27" s="203"/>
    </row>
    <row r="28" spans="1:20" x14ac:dyDescent="0.2">
      <c r="A28" s="20"/>
      <c r="B28" s="171" t="s">
        <v>148</v>
      </c>
      <c r="C28" s="38" t="s">
        <v>120</v>
      </c>
      <c r="D28" s="39" t="s">
        <v>132</v>
      </c>
      <c r="E28" s="40">
        <v>349.2</v>
      </c>
      <c r="F28" s="40">
        <v>333.8</v>
      </c>
      <c r="G28" s="40">
        <v>438.6</v>
      </c>
      <c r="H28" s="40">
        <v>391.6</v>
      </c>
      <c r="I28" s="40">
        <v>566.1</v>
      </c>
      <c r="J28" s="40"/>
      <c r="K28" s="40"/>
      <c r="L28" s="40"/>
      <c r="M28" s="40"/>
      <c r="N28" s="40"/>
      <c r="O28" s="40"/>
      <c r="P28" s="40"/>
      <c r="Q28" s="40"/>
      <c r="R28" s="40"/>
      <c r="S28" s="172"/>
      <c r="T28" s="203"/>
    </row>
    <row r="29" spans="1:20" x14ac:dyDescent="0.2">
      <c r="A29" s="20"/>
      <c r="B29" s="171" t="s">
        <v>111</v>
      </c>
      <c r="C29" s="38" t="s">
        <v>124</v>
      </c>
      <c r="D29" s="39" t="s">
        <v>132</v>
      </c>
      <c r="E29" s="40">
        <v>1570</v>
      </c>
      <c r="F29" s="40">
        <v>1060</v>
      </c>
      <c r="G29" s="40">
        <v>1115</v>
      </c>
      <c r="H29" s="40">
        <v>1572</v>
      </c>
      <c r="I29" s="40">
        <v>1600</v>
      </c>
      <c r="J29" s="40"/>
      <c r="K29" s="40"/>
      <c r="L29" s="40"/>
      <c r="M29" s="40"/>
      <c r="N29" s="40"/>
      <c r="O29" s="40"/>
      <c r="P29" s="40"/>
      <c r="Q29" s="40"/>
      <c r="R29" s="40"/>
      <c r="S29" s="172"/>
      <c r="T29" s="203"/>
    </row>
    <row r="30" spans="1:20" x14ac:dyDescent="0.2">
      <c r="A30" s="20"/>
      <c r="B30" s="171" t="s">
        <v>112</v>
      </c>
      <c r="C30" s="38" t="s">
        <v>125</v>
      </c>
      <c r="D30" s="39" t="s">
        <v>132</v>
      </c>
      <c r="E30" s="40">
        <v>0.77</v>
      </c>
      <c r="F30" s="40">
        <v>0.47</v>
      </c>
      <c r="G30" s="40">
        <v>0.71</v>
      </c>
      <c r="H30" s="40">
        <v>0.85</v>
      </c>
      <c r="I30" s="40">
        <v>0.65</v>
      </c>
      <c r="J30" s="40"/>
      <c r="K30" s="40"/>
      <c r="L30" s="40"/>
      <c r="M30" s="40"/>
      <c r="N30" s="40"/>
      <c r="O30" s="40"/>
      <c r="P30" s="40"/>
      <c r="Q30" s="40"/>
      <c r="R30" s="40"/>
      <c r="S30" s="172"/>
      <c r="T30" s="203"/>
    </row>
    <row r="31" spans="1:20" x14ac:dyDescent="0.2">
      <c r="A31" s="20"/>
      <c r="B31" s="171" t="s">
        <v>113</v>
      </c>
      <c r="C31" s="38" t="s">
        <v>126</v>
      </c>
      <c r="D31" s="39" t="s">
        <v>132</v>
      </c>
      <c r="E31" s="40">
        <v>961</v>
      </c>
      <c r="F31" s="40">
        <v>1076</v>
      </c>
      <c r="G31" s="40">
        <v>947.7</v>
      </c>
      <c r="H31" s="40">
        <v>1270</v>
      </c>
      <c r="I31" s="40">
        <v>1268</v>
      </c>
      <c r="J31" s="40"/>
      <c r="K31" s="40"/>
      <c r="L31" s="40"/>
      <c r="M31" s="40"/>
      <c r="N31" s="40"/>
      <c r="O31" s="40"/>
      <c r="P31" s="40"/>
      <c r="Q31" s="40"/>
      <c r="R31" s="40"/>
      <c r="S31" s="172"/>
      <c r="T31" s="203"/>
    </row>
    <row r="32" spans="1:20" x14ac:dyDescent="0.2">
      <c r="A32" s="20"/>
      <c r="B32" s="171" t="s">
        <v>86</v>
      </c>
      <c r="C32" s="38" t="s">
        <v>85</v>
      </c>
      <c r="D32" s="39" t="s">
        <v>132</v>
      </c>
      <c r="E32" s="40">
        <v>39.18</v>
      </c>
      <c r="F32" s="40">
        <v>27.31</v>
      </c>
      <c r="G32" s="40">
        <v>31.31</v>
      </c>
      <c r="H32" s="40">
        <v>38.74</v>
      </c>
      <c r="I32" s="40">
        <v>41.76</v>
      </c>
      <c r="J32" s="40"/>
      <c r="K32" s="40"/>
      <c r="L32" s="40"/>
      <c r="M32" s="40"/>
      <c r="N32" s="40"/>
      <c r="O32" s="40"/>
      <c r="P32" s="40"/>
      <c r="Q32" s="40"/>
      <c r="R32" s="40"/>
      <c r="S32" s="172"/>
      <c r="T32" s="203"/>
    </row>
    <row r="33" spans="1:20" x14ac:dyDescent="0.2">
      <c r="A33" s="20"/>
      <c r="B33" s="171" t="s">
        <v>69</v>
      </c>
      <c r="C33" s="38" t="s">
        <v>68</v>
      </c>
      <c r="D33" s="39" t="s">
        <v>132</v>
      </c>
      <c r="E33" s="40" t="s">
        <v>252</v>
      </c>
      <c r="F33" s="40" t="s">
        <v>252</v>
      </c>
      <c r="G33" s="40">
        <v>0.17100000000000001</v>
      </c>
      <c r="H33" s="40" t="s">
        <v>252</v>
      </c>
      <c r="I33" s="40">
        <v>0.36399999999999999</v>
      </c>
      <c r="J33" s="40"/>
      <c r="K33" s="40"/>
      <c r="L33" s="40"/>
      <c r="M33" s="40"/>
      <c r="N33" s="40"/>
      <c r="O33" s="40"/>
      <c r="P33" s="40"/>
      <c r="Q33" s="40"/>
      <c r="R33" s="40"/>
      <c r="S33" s="172"/>
      <c r="T33" s="203"/>
    </row>
    <row r="34" spans="1:20" x14ac:dyDescent="0.2">
      <c r="A34" s="20"/>
      <c r="B34" s="171" t="s">
        <v>84</v>
      </c>
      <c r="C34" s="38" t="s">
        <v>83</v>
      </c>
      <c r="D34" s="39" t="s">
        <v>132</v>
      </c>
      <c r="E34" s="40">
        <v>3.665</v>
      </c>
      <c r="F34" s="40">
        <v>3.3359999999999999</v>
      </c>
      <c r="G34" s="40">
        <v>3.0939999999999999</v>
      </c>
      <c r="H34" s="40">
        <v>3.9950000000000001</v>
      </c>
      <c r="I34" s="40">
        <v>4.2750000000000004</v>
      </c>
      <c r="J34" s="40"/>
      <c r="K34" s="40"/>
      <c r="L34" s="40"/>
      <c r="M34" s="40"/>
      <c r="N34" s="40"/>
      <c r="O34" s="40"/>
      <c r="P34" s="40"/>
      <c r="Q34" s="40"/>
      <c r="R34" s="40"/>
      <c r="S34" s="172"/>
      <c r="T34" s="203"/>
    </row>
    <row r="35" spans="1:20" x14ac:dyDescent="0.2">
      <c r="A35" s="20"/>
      <c r="B35" s="171" t="s">
        <v>150</v>
      </c>
      <c r="C35" s="38" t="s">
        <v>82</v>
      </c>
      <c r="D35" s="39" t="s">
        <v>132</v>
      </c>
      <c r="E35" s="40">
        <v>8.3789999999999996</v>
      </c>
      <c r="F35" s="40">
        <v>4.468</v>
      </c>
      <c r="G35" s="40">
        <v>3.7759999999999998</v>
      </c>
      <c r="H35" s="40">
        <v>4.3550000000000004</v>
      </c>
      <c r="I35" s="40">
        <v>6.3170000000000002</v>
      </c>
      <c r="J35" s="40"/>
      <c r="K35" s="40"/>
      <c r="L35" s="40"/>
      <c r="M35" s="40"/>
      <c r="N35" s="40"/>
      <c r="O35" s="40"/>
      <c r="P35" s="40"/>
      <c r="Q35" s="40"/>
      <c r="R35" s="40"/>
      <c r="S35" s="172"/>
      <c r="T35" s="203"/>
    </row>
    <row r="36" spans="1:20" x14ac:dyDescent="0.2">
      <c r="A36" s="20"/>
      <c r="B36" s="171" t="s">
        <v>103</v>
      </c>
      <c r="C36" s="38" t="s">
        <v>102</v>
      </c>
      <c r="D36" s="39" t="s">
        <v>132</v>
      </c>
      <c r="E36" s="40">
        <v>0.33510000000000001</v>
      </c>
      <c r="F36" s="40">
        <v>0.253</v>
      </c>
      <c r="G36" s="40">
        <v>0.20280000000000001</v>
      </c>
      <c r="H36" s="40">
        <v>0.251</v>
      </c>
      <c r="I36" s="40">
        <v>0.48120000000000002</v>
      </c>
      <c r="J36" s="40"/>
      <c r="K36" s="40"/>
      <c r="L36" s="40"/>
      <c r="M36" s="40"/>
      <c r="N36" s="40"/>
      <c r="O36" s="40"/>
      <c r="P36" s="40"/>
      <c r="Q36" s="40"/>
      <c r="R36" s="40"/>
      <c r="S36" s="172"/>
      <c r="T36" s="203"/>
    </row>
    <row r="37" spans="1:20" x14ac:dyDescent="0.2">
      <c r="A37" s="20"/>
      <c r="B37" s="171" t="s">
        <v>81</v>
      </c>
      <c r="C37" s="38" t="s">
        <v>80</v>
      </c>
      <c r="D37" s="39" t="s">
        <v>132</v>
      </c>
      <c r="E37" s="40">
        <v>137</v>
      </c>
      <c r="F37" s="40">
        <v>26.86</v>
      </c>
      <c r="G37" s="40">
        <v>44.37</v>
      </c>
      <c r="H37" s="40">
        <v>195.6</v>
      </c>
      <c r="I37" s="40">
        <v>205.7</v>
      </c>
      <c r="J37" s="40"/>
      <c r="K37" s="40"/>
      <c r="L37" s="40"/>
      <c r="M37" s="40"/>
      <c r="N37" s="40"/>
      <c r="O37" s="40"/>
      <c r="P37" s="40"/>
      <c r="Q37" s="40"/>
      <c r="R37" s="40"/>
      <c r="S37" s="172"/>
      <c r="T37" s="203"/>
    </row>
    <row r="38" spans="1:20" x14ac:dyDescent="0.2">
      <c r="A38" s="20"/>
      <c r="B38" s="171" t="s">
        <v>114</v>
      </c>
      <c r="C38" s="38" t="s">
        <v>127</v>
      </c>
      <c r="D38" s="39" t="s">
        <v>132</v>
      </c>
      <c r="E38" s="40">
        <v>565</v>
      </c>
      <c r="F38" s="40">
        <v>478.5</v>
      </c>
      <c r="G38" s="40">
        <v>502.6</v>
      </c>
      <c r="H38" s="40">
        <v>618.20000000000005</v>
      </c>
      <c r="I38" s="40">
        <v>594.29999999999995</v>
      </c>
      <c r="J38" s="40"/>
      <c r="K38" s="40"/>
      <c r="L38" s="40"/>
      <c r="M38" s="40"/>
      <c r="N38" s="40"/>
      <c r="O38" s="40"/>
      <c r="P38" s="40"/>
      <c r="Q38" s="40"/>
      <c r="R38" s="40"/>
      <c r="S38" s="172"/>
      <c r="T38" s="203"/>
    </row>
    <row r="39" spans="1:20" x14ac:dyDescent="0.2">
      <c r="A39" s="20"/>
      <c r="B39" s="171" t="s">
        <v>77</v>
      </c>
      <c r="C39" s="38" t="s">
        <v>76</v>
      </c>
      <c r="D39" s="39" t="s">
        <v>132</v>
      </c>
      <c r="E39" s="40">
        <v>4.3680000000000003</v>
      </c>
      <c r="F39" s="40">
        <v>2.2029999999999998</v>
      </c>
      <c r="G39" s="40">
        <v>4.0949999999999998</v>
      </c>
      <c r="H39" s="40">
        <v>3.6760000000000002</v>
      </c>
      <c r="I39" s="40">
        <v>4.8609999999999998</v>
      </c>
      <c r="J39" s="40"/>
      <c r="K39" s="40"/>
      <c r="L39" s="40"/>
      <c r="M39" s="40"/>
      <c r="N39" s="40"/>
      <c r="O39" s="40"/>
      <c r="P39" s="40"/>
      <c r="Q39" s="40"/>
      <c r="R39" s="40"/>
      <c r="S39" s="172"/>
      <c r="T39" s="203"/>
    </row>
    <row r="40" spans="1:20" x14ac:dyDescent="0.2">
      <c r="A40" s="20"/>
      <c r="B40" s="171" t="s">
        <v>115</v>
      </c>
      <c r="C40" s="38" t="s">
        <v>128</v>
      </c>
      <c r="D40" s="39" t="s">
        <v>132</v>
      </c>
      <c r="E40" s="40">
        <v>1173</v>
      </c>
      <c r="F40" s="40">
        <v>978.3</v>
      </c>
      <c r="G40" s="40">
        <v>1377</v>
      </c>
      <c r="H40" s="40">
        <v>1405</v>
      </c>
      <c r="I40" s="40">
        <v>1168</v>
      </c>
      <c r="J40" s="40"/>
      <c r="K40" s="40"/>
      <c r="L40" s="40"/>
      <c r="M40" s="40"/>
      <c r="N40" s="40"/>
      <c r="O40" s="40"/>
      <c r="P40" s="40"/>
      <c r="Q40" s="40"/>
      <c r="R40" s="40"/>
      <c r="S40" s="172"/>
      <c r="T40" s="203"/>
    </row>
    <row r="41" spans="1:20" x14ac:dyDescent="0.2">
      <c r="A41" s="20"/>
      <c r="B41" s="171" t="s">
        <v>116</v>
      </c>
      <c r="C41" s="38" t="s">
        <v>129</v>
      </c>
      <c r="D41" s="39" t="s">
        <v>132</v>
      </c>
      <c r="E41" s="40">
        <v>3612</v>
      </c>
      <c r="F41" s="40">
        <v>5643</v>
      </c>
      <c r="G41" s="40">
        <v>4879</v>
      </c>
      <c r="H41" s="40">
        <v>5796</v>
      </c>
      <c r="I41" s="40">
        <v>5998</v>
      </c>
      <c r="J41" s="40"/>
      <c r="K41" s="40"/>
      <c r="L41" s="40"/>
      <c r="M41" s="40"/>
      <c r="N41" s="40"/>
      <c r="O41" s="40"/>
      <c r="P41" s="40"/>
      <c r="Q41" s="40"/>
      <c r="R41" s="40"/>
      <c r="S41" s="172"/>
      <c r="T41" s="203"/>
    </row>
    <row r="42" spans="1:20" x14ac:dyDescent="0.2">
      <c r="A42" s="20"/>
      <c r="B42" s="171" t="s">
        <v>75</v>
      </c>
      <c r="C42" s="38" t="s">
        <v>74</v>
      </c>
      <c r="D42" s="39" t="s">
        <v>132</v>
      </c>
      <c r="E42" s="40">
        <v>0.22</v>
      </c>
      <c r="F42" s="40" t="s">
        <v>253</v>
      </c>
      <c r="G42" s="40" t="s">
        <v>253</v>
      </c>
      <c r="H42" s="40">
        <v>0.29399999999999998</v>
      </c>
      <c r="I42" s="40">
        <v>0.18099999999999999</v>
      </c>
      <c r="J42" s="40"/>
      <c r="K42" s="40"/>
      <c r="L42" s="40"/>
      <c r="M42" s="40"/>
      <c r="N42" s="40"/>
      <c r="O42" s="40"/>
      <c r="P42" s="40"/>
      <c r="Q42" s="40"/>
      <c r="R42" s="40"/>
      <c r="S42" s="172"/>
      <c r="T42" s="203"/>
    </row>
    <row r="43" spans="1:20" x14ac:dyDescent="0.2">
      <c r="A43" s="20"/>
      <c r="B43" s="171" t="s">
        <v>117</v>
      </c>
      <c r="C43" s="38" t="s">
        <v>130</v>
      </c>
      <c r="D43" s="39" t="s">
        <v>132</v>
      </c>
      <c r="E43" s="40">
        <v>42</v>
      </c>
      <c r="F43" s="40">
        <v>31.34</v>
      </c>
      <c r="G43" s="40">
        <v>32.619999999999997</v>
      </c>
      <c r="H43" s="40">
        <v>43</v>
      </c>
      <c r="I43" s="40">
        <v>43.02</v>
      </c>
      <c r="J43" s="40"/>
      <c r="K43" s="40"/>
      <c r="L43" s="40"/>
      <c r="M43" s="40"/>
      <c r="N43" s="40"/>
      <c r="O43" s="40"/>
      <c r="P43" s="40"/>
      <c r="Q43" s="40"/>
      <c r="R43" s="40"/>
      <c r="S43" s="172"/>
      <c r="T43" s="203"/>
    </row>
    <row r="44" spans="1:20" x14ac:dyDescent="0.2">
      <c r="A44" s="20"/>
      <c r="B44" s="171" t="s">
        <v>194</v>
      </c>
      <c r="C44" s="38" t="s">
        <v>195</v>
      </c>
      <c r="D44" s="39" t="s">
        <v>132</v>
      </c>
      <c r="E44" s="40" t="s">
        <v>254</v>
      </c>
      <c r="F44" s="40" t="s">
        <v>254</v>
      </c>
      <c r="G44" s="40" t="s">
        <v>254</v>
      </c>
      <c r="H44" s="40" t="s">
        <v>254</v>
      </c>
      <c r="I44" s="40">
        <v>0.17510000000000001</v>
      </c>
      <c r="J44" s="40"/>
      <c r="K44" s="40"/>
      <c r="L44" s="40"/>
      <c r="M44" s="40"/>
      <c r="N44" s="40"/>
      <c r="O44" s="40"/>
      <c r="P44" s="40"/>
      <c r="Q44" s="40"/>
      <c r="R44" s="40"/>
      <c r="S44" s="172"/>
      <c r="T44" s="203"/>
    </row>
    <row r="45" spans="1:20" x14ac:dyDescent="0.2">
      <c r="A45" s="20"/>
      <c r="B45" s="171" t="s">
        <v>73</v>
      </c>
      <c r="C45" s="38" t="s">
        <v>72</v>
      </c>
      <c r="D45" s="39" t="s">
        <v>132</v>
      </c>
      <c r="E45" s="40">
        <v>5.569</v>
      </c>
      <c r="F45" s="40">
        <v>4.2069999999999999</v>
      </c>
      <c r="G45" s="40">
        <v>3.9830000000000001</v>
      </c>
      <c r="H45" s="40">
        <v>5.22</v>
      </c>
      <c r="I45" s="40">
        <v>6.3949999999999996</v>
      </c>
      <c r="J45" s="40"/>
      <c r="K45" s="40"/>
      <c r="L45" s="40"/>
      <c r="M45" s="40"/>
      <c r="N45" s="40"/>
      <c r="O45" s="40"/>
      <c r="P45" s="40"/>
      <c r="Q45" s="40"/>
      <c r="R45" s="40"/>
      <c r="S45" s="172"/>
      <c r="T45" s="203"/>
    </row>
    <row r="46" spans="1:20" ht="12.75" thickBot="1" x14ac:dyDescent="0.25">
      <c r="A46" s="20"/>
      <c r="B46" s="173" t="s">
        <v>71</v>
      </c>
      <c r="C46" s="174" t="s">
        <v>70</v>
      </c>
      <c r="D46" s="175" t="s">
        <v>132</v>
      </c>
      <c r="E46" s="176">
        <v>215.1</v>
      </c>
      <c r="F46" s="176">
        <v>107.3</v>
      </c>
      <c r="G46" s="176">
        <v>123.8</v>
      </c>
      <c r="H46" s="176">
        <v>155</v>
      </c>
      <c r="I46" s="176">
        <v>326.89999999999998</v>
      </c>
      <c r="J46" s="176"/>
      <c r="K46" s="176"/>
      <c r="L46" s="176"/>
      <c r="M46" s="176"/>
      <c r="N46" s="176"/>
      <c r="O46" s="176"/>
      <c r="P46" s="176"/>
      <c r="Q46" s="176"/>
      <c r="R46" s="176"/>
      <c r="S46" s="177"/>
      <c r="T46" s="203"/>
    </row>
    <row r="47" spans="1:20" ht="4.5" customHeight="1" x14ac:dyDescent="0.2">
      <c r="A47" s="20"/>
      <c r="B47" s="41"/>
      <c r="C47" s="42"/>
      <c r="D47" s="43"/>
      <c r="E47" s="41"/>
      <c r="F47" s="44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1:20" x14ac:dyDescent="0.2">
      <c r="A48" s="20"/>
      <c r="B48" s="186" t="s">
        <v>256</v>
      </c>
      <c r="C48" s="20"/>
      <c r="D48" s="43"/>
      <c r="E48" s="45"/>
      <c r="F48" s="20"/>
      <c r="G48" s="20"/>
      <c r="H48" s="22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spans="1:26" x14ac:dyDescent="0.2">
      <c r="A49" s="20"/>
      <c r="B49" s="23" t="s">
        <v>255</v>
      </c>
      <c r="C49" s="42"/>
      <c r="D49" s="43"/>
      <c r="E49" s="20"/>
      <c r="F49" s="23"/>
      <c r="G49" s="46"/>
      <c r="H49" s="22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1:26" ht="12.75" thickBot="1" x14ac:dyDescent="0.25">
      <c r="A50" s="20"/>
      <c r="B50" s="41"/>
      <c r="C50" s="42"/>
      <c r="D50" s="43"/>
      <c r="E50" s="46"/>
      <c r="F50" s="23"/>
      <c r="G50" s="46"/>
      <c r="H50" s="22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26" ht="12.6" customHeight="1" x14ac:dyDescent="0.2">
      <c r="A51" s="20"/>
      <c r="B51" s="538" t="s">
        <v>196</v>
      </c>
      <c r="C51" s="539"/>
      <c r="D51" s="539"/>
      <c r="E51" s="539"/>
      <c r="F51" s="539"/>
      <c r="G51" s="539"/>
      <c r="H51" s="539"/>
      <c r="I51" s="539"/>
      <c r="J51" s="539"/>
      <c r="K51" s="539"/>
      <c r="L51" s="539"/>
      <c r="M51" s="539"/>
      <c r="N51" s="539"/>
      <c r="O51" s="539"/>
      <c r="P51" s="539"/>
      <c r="Q51" s="539"/>
      <c r="R51" s="539"/>
      <c r="S51" s="540"/>
      <c r="T51" s="203"/>
    </row>
    <row r="52" spans="1:26" s="16" customFormat="1" ht="12.6" customHeight="1" x14ac:dyDescent="0.2">
      <c r="A52" s="36"/>
      <c r="B52" s="523" t="s">
        <v>190</v>
      </c>
      <c r="C52" s="524"/>
      <c r="D52" s="522" t="s">
        <v>104</v>
      </c>
      <c r="E52" s="524" t="str">
        <f>E12</f>
        <v>Fecha</v>
      </c>
      <c r="F52" s="524"/>
      <c r="G52" s="524"/>
      <c r="H52" s="524"/>
      <c r="I52" s="524"/>
      <c r="J52" s="524"/>
      <c r="K52" s="524"/>
      <c r="L52" s="524"/>
      <c r="M52" s="524"/>
      <c r="N52" s="524"/>
      <c r="O52" s="524"/>
      <c r="P52" s="524"/>
      <c r="Q52" s="524"/>
      <c r="R52" s="524"/>
      <c r="S52" s="528"/>
      <c r="T52" s="204"/>
    </row>
    <row r="53" spans="1:26" ht="12.75" customHeight="1" x14ac:dyDescent="0.2">
      <c r="A53" s="20"/>
      <c r="B53" s="523"/>
      <c r="C53" s="524"/>
      <c r="D53" s="522"/>
      <c r="E53" s="37">
        <f>'A.2.4. Cálculo PM10 y VM'!$E12</f>
        <v>0</v>
      </c>
      <c r="F53" s="37">
        <f>'A.2.4. Cálculo PM10 y VM'!$E13</f>
        <v>0</v>
      </c>
      <c r="G53" s="37">
        <f>'A.2.4. Cálculo PM10 y VM'!$E14</f>
        <v>0</v>
      </c>
      <c r="H53" s="37">
        <f>'A.2.4. Cálculo PM10 y VM'!$E15</f>
        <v>0</v>
      </c>
      <c r="I53" s="37">
        <f>'A.2.4. Cálculo PM10 y VM'!$E16</f>
        <v>0</v>
      </c>
      <c r="J53" s="37" t="e">
        <f>'A.2.4. Cálculo PM10 y VM'!$E17</f>
        <v>#REF!</v>
      </c>
      <c r="K53" s="37" t="e">
        <f>'A.2.4. Cálculo PM10 y VM'!$E18</f>
        <v>#REF!</v>
      </c>
      <c r="L53" s="37" t="e">
        <f>'A.2.4. Cálculo PM10 y VM'!$E19</f>
        <v>#REF!</v>
      </c>
      <c r="M53" s="37" t="e">
        <f>'A.2.4. Cálculo PM10 y VM'!$E20</f>
        <v>#REF!</v>
      </c>
      <c r="N53" s="37" t="e">
        <f>'A.2.4. Cálculo PM10 y VM'!$E21</f>
        <v>#REF!</v>
      </c>
      <c r="O53" s="37" t="e">
        <f>'A.2.4. Cálculo PM10 y VM'!$E22</f>
        <v>#REF!</v>
      </c>
      <c r="P53" s="37" t="e">
        <f>'A.2.4. Cálculo PM10 y VM'!$E23</f>
        <v>#REF!</v>
      </c>
      <c r="Q53" s="37" t="e">
        <f>'A.2.4. Cálculo PM10 y VM'!$E24</f>
        <v>#REF!</v>
      </c>
      <c r="R53" s="37" t="e">
        <f>'A.2.4. Cálculo PM10 y VM'!$E25</f>
        <v>#REF!</v>
      </c>
      <c r="S53" s="170" t="e">
        <f>'A.2.4. Cálculo PM10 y VM'!$E26</f>
        <v>#REF!</v>
      </c>
      <c r="T53" s="203"/>
    </row>
    <row r="54" spans="1:26" s="16" customFormat="1" ht="13.5" x14ac:dyDescent="0.2">
      <c r="A54" s="36"/>
      <c r="B54" s="521" t="s">
        <v>187</v>
      </c>
      <c r="C54" s="522"/>
      <c r="D54" s="522"/>
      <c r="E54" s="47" t="e">
        <f>'A.2.4. Cálculo PM10 y VM'!K12</f>
        <v>#DIV/0!</v>
      </c>
      <c r="F54" s="47" t="e">
        <f>'A.2.4. Cálculo PM10 y VM'!K13</f>
        <v>#DIV/0!</v>
      </c>
      <c r="G54" s="47" t="e">
        <f>'A.2.4. Cálculo PM10 y VM'!K14</f>
        <v>#DIV/0!</v>
      </c>
      <c r="H54" s="47" t="e">
        <f>'A.2.4. Cálculo PM10 y VM'!K15</f>
        <v>#DIV/0!</v>
      </c>
      <c r="I54" s="47" t="e">
        <f>'A.2.4. Cálculo PM10 y VM'!K16</f>
        <v>#DIV/0!</v>
      </c>
      <c r="J54" s="47" t="e">
        <f>'A.2.4. Cálculo PM10 y VM'!#REF!</f>
        <v>#REF!</v>
      </c>
      <c r="K54" s="47" t="e">
        <f>'A.2.4. Cálculo PM10 y VM'!#REF!</f>
        <v>#REF!</v>
      </c>
      <c r="L54" s="47" t="e">
        <f>'A.2.4. Cálculo PM10 y VM'!#REF!</f>
        <v>#REF!</v>
      </c>
      <c r="M54" s="47" t="e">
        <f>'A.2.4. Cálculo PM10 y VM'!#REF!</f>
        <v>#REF!</v>
      </c>
      <c r="N54" s="47" t="e">
        <f>'A.2.4. Cálculo PM10 y VM'!#REF!</f>
        <v>#REF!</v>
      </c>
      <c r="O54" s="47" t="e">
        <f>'A.2.4. Cálculo PM10 y VM'!#REF!</f>
        <v>#REF!</v>
      </c>
      <c r="P54" s="47" t="e">
        <f>'A.2.4. Cálculo PM10 y VM'!#REF!</f>
        <v>#REF!</v>
      </c>
      <c r="Q54" s="47" t="e">
        <f>'A.2.4. Cálculo PM10 y VM'!#REF!</f>
        <v>#REF!</v>
      </c>
      <c r="R54" s="47" t="e">
        <f>'A.2.4. Cálculo PM10 y VM'!#REF!</f>
        <v>#REF!</v>
      </c>
      <c r="S54" s="178" t="e">
        <f>'A.2.4. Cálculo PM10 y VM'!#REF!</f>
        <v>#REF!</v>
      </c>
      <c r="T54" s="204"/>
      <c r="V54" s="216" t="s">
        <v>231</v>
      </c>
      <c r="W54" s="216" t="s">
        <v>215</v>
      </c>
      <c r="X54" s="216" t="s">
        <v>232</v>
      </c>
      <c r="Y54" s="216" t="s">
        <v>233</v>
      </c>
    </row>
    <row r="55" spans="1:26" ht="13.5" x14ac:dyDescent="0.2">
      <c r="A55" s="20"/>
      <c r="B55" s="171" t="s">
        <v>101</v>
      </c>
      <c r="C55" s="38" t="s">
        <v>100</v>
      </c>
      <c r="D55" s="39" t="s">
        <v>135</v>
      </c>
      <c r="E55" s="48" t="e">
        <f>IF(ISNUMBER(FIND("&lt;",E14)),"N.D.",PRODUCT(E14,1/E$54))</f>
        <v>#DIV/0!</v>
      </c>
      <c r="F55" s="48" t="e">
        <f t="shared" ref="F55:I55" si="0">IF(ISNUMBER(FIND("&lt;",F14)),"N.D.",PRODUCT(F14,1/F$54))</f>
        <v>#DIV/0!</v>
      </c>
      <c r="G55" s="48" t="e">
        <f t="shared" si="0"/>
        <v>#DIV/0!</v>
      </c>
      <c r="H55" s="48" t="e">
        <f t="shared" si="0"/>
        <v>#DIV/0!</v>
      </c>
      <c r="I55" s="48" t="e">
        <f t="shared" si="0"/>
        <v>#DIV/0!</v>
      </c>
      <c r="J55" s="48" t="e">
        <f t="shared" ref="J55:S55" si="1">IF(ISNUMBER(FIND("&lt;",J14)),"N.D.",PRODUCT(J14,1/J$54))</f>
        <v>#REF!</v>
      </c>
      <c r="K55" s="48" t="e">
        <f t="shared" si="1"/>
        <v>#REF!</v>
      </c>
      <c r="L55" s="48" t="e">
        <f t="shared" si="1"/>
        <v>#REF!</v>
      </c>
      <c r="M55" s="48" t="e">
        <f t="shared" si="1"/>
        <v>#REF!</v>
      </c>
      <c r="N55" s="48" t="e">
        <f t="shared" si="1"/>
        <v>#REF!</v>
      </c>
      <c r="O55" s="48" t="e">
        <f t="shared" si="1"/>
        <v>#REF!</v>
      </c>
      <c r="P55" s="48" t="e">
        <f t="shared" si="1"/>
        <v>#REF!</v>
      </c>
      <c r="Q55" s="48" t="e">
        <f t="shared" si="1"/>
        <v>#REF!</v>
      </c>
      <c r="R55" s="48" t="e">
        <f t="shared" si="1"/>
        <v>#REF!</v>
      </c>
      <c r="S55" s="179" t="e">
        <f t="shared" si="1"/>
        <v>#REF!</v>
      </c>
      <c r="T55" s="203"/>
      <c r="V55" s="233"/>
      <c r="W55" s="233"/>
      <c r="X55" s="233"/>
    </row>
    <row r="56" spans="1:26" ht="13.5" x14ac:dyDescent="0.2">
      <c r="A56" s="20"/>
      <c r="B56" s="171" t="s">
        <v>79</v>
      </c>
      <c r="C56" s="38" t="s">
        <v>78</v>
      </c>
      <c r="D56" s="39" t="s">
        <v>135</v>
      </c>
      <c r="E56" s="48" t="e">
        <f t="shared" ref="E56:I56" si="2">IF(ISNUMBER(FIND("&lt;",E15)),"N.D.",PRODUCT(E15,1/E$54))</f>
        <v>#DIV/0!</v>
      </c>
      <c r="F56" s="48" t="e">
        <f t="shared" si="2"/>
        <v>#DIV/0!</v>
      </c>
      <c r="G56" s="48" t="e">
        <f t="shared" si="2"/>
        <v>#DIV/0!</v>
      </c>
      <c r="H56" s="48" t="e">
        <f t="shared" si="2"/>
        <v>#DIV/0!</v>
      </c>
      <c r="I56" s="48" t="e">
        <f t="shared" si="2"/>
        <v>#DIV/0!</v>
      </c>
      <c r="J56" s="48" t="e">
        <f t="shared" ref="J56:S56" si="3">IF(ISNUMBER(FIND("&lt;",J15)),"N.D.",PRODUCT(J15,1/J$54))</f>
        <v>#REF!</v>
      </c>
      <c r="K56" s="48" t="e">
        <f t="shared" si="3"/>
        <v>#REF!</v>
      </c>
      <c r="L56" s="48" t="e">
        <f t="shared" si="3"/>
        <v>#REF!</v>
      </c>
      <c r="M56" s="48" t="e">
        <f t="shared" si="3"/>
        <v>#REF!</v>
      </c>
      <c r="N56" s="48" t="e">
        <f t="shared" si="3"/>
        <v>#REF!</v>
      </c>
      <c r="O56" s="48" t="e">
        <f t="shared" si="3"/>
        <v>#REF!</v>
      </c>
      <c r="P56" s="48" t="e">
        <f t="shared" si="3"/>
        <v>#REF!</v>
      </c>
      <c r="Q56" s="48" t="e">
        <f t="shared" si="3"/>
        <v>#REF!</v>
      </c>
      <c r="R56" s="48" t="e">
        <f t="shared" si="3"/>
        <v>#REF!</v>
      </c>
      <c r="S56" s="179" t="e">
        <f t="shared" si="3"/>
        <v>#REF!</v>
      </c>
      <c r="T56" s="203"/>
      <c r="V56" s="233"/>
      <c r="W56" s="233"/>
      <c r="X56" s="233"/>
    </row>
    <row r="57" spans="1:26" ht="13.5" x14ac:dyDescent="0.2">
      <c r="A57" s="20"/>
      <c r="B57" s="171" t="s">
        <v>147</v>
      </c>
      <c r="C57" s="38" t="s">
        <v>99</v>
      </c>
      <c r="D57" s="39" t="s">
        <v>135</v>
      </c>
      <c r="E57" s="48" t="e">
        <f t="shared" ref="E57:I57" si="4">IF(ISNUMBER(FIND("&lt;",E16)),"N.D.",PRODUCT(E16,1/E$54))</f>
        <v>#DIV/0!</v>
      </c>
      <c r="F57" s="48" t="e">
        <f t="shared" si="4"/>
        <v>#DIV/0!</v>
      </c>
      <c r="G57" s="48" t="e">
        <f t="shared" si="4"/>
        <v>#DIV/0!</v>
      </c>
      <c r="H57" s="48" t="e">
        <f t="shared" si="4"/>
        <v>#DIV/0!</v>
      </c>
      <c r="I57" s="48" t="e">
        <f t="shared" si="4"/>
        <v>#DIV/0!</v>
      </c>
      <c r="J57" s="48" t="e">
        <f t="shared" ref="J57:S57" si="5">IF(ISNUMBER(FIND("&lt;",J16)),"N.D.",PRODUCT(J16,1/J$54))</f>
        <v>#REF!</v>
      </c>
      <c r="K57" s="48" t="e">
        <f t="shared" si="5"/>
        <v>#REF!</v>
      </c>
      <c r="L57" s="48" t="e">
        <f t="shared" si="5"/>
        <v>#REF!</v>
      </c>
      <c r="M57" s="48" t="e">
        <f t="shared" si="5"/>
        <v>#REF!</v>
      </c>
      <c r="N57" s="48" t="e">
        <f t="shared" si="5"/>
        <v>#REF!</v>
      </c>
      <c r="O57" s="48" t="e">
        <f t="shared" si="5"/>
        <v>#REF!</v>
      </c>
      <c r="P57" s="48" t="e">
        <f t="shared" si="5"/>
        <v>#REF!</v>
      </c>
      <c r="Q57" s="48" t="e">
        <f t="shared" si="5"/>
        <v>#REF!</v>
      </c>
      <c r="R57" s="48" t="e">
        <f t="shared" si="5"/>
        <v>#REF!</v>
      </c>
      <c r="S57" s="179" t="e">
        <f t="shared" si="5"/>
        <v>#REF!</v>
      </c>
      <c r="T57" s="203"/>
      <c r="V57" s="233"/>
      <c r="W57" s="233"/>
      <c r="X57" s="233"/>
    </row>
    <row r="58" spans="1:26" ht="13.5" x14ac:dyDescent="0.2">
      <c r="A58" s="20"/>
      <c r="B58" s="171" t="s">
        <v>98</v>
      </c>
      <c r="C58" s="38" t="s">
        <v>97</v>
      </c>
      <c r="D58" s="39" t="s">
        <v>135</v>
      </c>
      <c r="E58" s="48" t="e">
        <f t="shared" ref="E58:I58" si="6">IF(ISNUMBER(FIND("&lt;",E17)),"N.D.",PRODUCT(E17,1/E$54))</f>
        <v>#DIV/0!</v>
      </c>
      <c r="F58" s="48" t="e">
        <f t="shared" si="6"/>
        <v>#DIV/0!</v>
      </c>
      <c r="G58" s="48" t="e">
        <f t="shared" si="6"/>
        <v>#DIV/0!</v>
      </c>
      <c r="H58" s="48" t="e">
        <f t="shared" si="6"/>
        <v>#DIV/0!</v>
      </c>
      <c r="I58" s="48" t="e">
        <f t="shared" si="6"/>
        <v>#DIV/0!</v>
      </c>
      <c r="J58" s="48" t="e">
        <f t="shared" ref="J58:S58" si="7">IF(ISNUMBER(FIND("&lt;",J17)),"N.D.",PRODUCT(J17,1/J$54))</f>
        <v>#REF!</v>
      </c>
      <c r="K58" s="48" t="e">
        <f t="shared" si="7"/>
        <v>#REF!</v>
      </c>
      <c r="L58" s="48" t="e">
        <f t="shared" si="7"/>
        <v>#REF!</v>
      </c>
      <c r="M58" s="48" t="e">
        <f t="shared" si="7"/>
        <v>#REF!</v>
      </c>
      <c r="N58" s="48" t="e">
        <f t="shared" si="7"/>
        <v>#REF!</v>
      </c>
      <c r="O58" s="48" t="e">
        <f t="shared" si="7"/>
        <v>#REF!</v>
      </c>
      <c r="P58" s="48" t="e">
        <f t="shared" si="7"/>
        <v>#REF!</v>
      </c>
      <c r="Q58" s="48" t="e">
        <f t="shared" si="7"/>
        <v>#REF!</v>
      </c>
      <c r="R58" s="48" t="e">
        <f t="shared" si="7"/>
        <v>#REF!</v>
      </c>
      <c r="S58" s="179" t="e">
        <f t="shared" si="7"/>
        <v>#REF!</v>
      </c>
      <c r="T58" s="203"/>
      <c r="V58" s="233"/>
      <c r="W58" s="233"/>
      <c r="X58" s="233"/>
    </row>
    <row r="59" spans="1:26" ht="13.5" x14ac:dyDescent="0.2">
      <c r="A59" s="20"/>
      <c r="B59" s="171" t="s">
        <v>96</v>
      </c>
      <c r="C59" s="38" t="s">
        <v>95</v>
      </c>
      <c r="D59" s="39" t="s">
        <v>135</v>
      </c>
      <c r="E59" s="48" t="str">
        <f t="shared" ref="E59:I59" si="8">IF(ISNUMBER(FIND("&lt;",E18)),"N.D.",PRODUCT(E18,1/E$54))</f>
        <v>N.D.</v>
      </c>
      <c r="F59" s="48" t="str">
        <f t="shared" si="8"/>
        <v>N.D.</v>
      </c>
      <c r="G59" s="48" t="str">
        <f t="shared" si="8"/>
        <v>N.D.</v>
      </c>
      <c r="H59" s="48" t="str">
        <f t="shared" si="8"/>
        <v>N.D.</v>
      </c>
      <c r="I59" s="48" t="str">
        <f t="shared" si="8"/>
        <v>N.D.</v>
      </c>
      <c r="J59" s="48" t="e">
        <f t="shared" ref="J59:S59" si="9">IF(ISNUMBER(FIND("&lt;",J18)),"N.D.",PRODUCT(J18,1/J$54))</f>
        <v>#REF!</v>
      </c>
      <c r="K59" s="48" t="e">
        <f t="shared" si="9"/>
        <v>#REF!</v>
      </c>
      <c r="L59" s="48" t="e">
        <f t="shared" si="9"/>
        <v>#REF!</v>
      </c>
      <c r="M59" s="48" t="e">
        <f t="shared" si="9"/>
        <v>#REF!</v>
      </c>
      <c r="N59" s="48" t="e">
        <f t="shared" si="9"/>
        <v>#REF!</v>
      </c>
      <c r="O59" s="48" t="e">
        <f t="shared" si="9"/>
        <v>#REF!</v>
      </c>
      <c r="P59" s="48" t="e">
        <f t="shared" si="9"/>
        <v>#REF!</v>
      </c>
      <c r="Q59" s="48" t="e">
        <f t="shared" si="9"/>
        <v>#REF!</v>
      </c>
      <c r="R59" s="48" t="e">
        <f t="shared" si="9"/>
        <v>#REF!</v>
      </c>
      <c r="S59" s="179" t="e">
        <f t="shared" si="9"/>
        <v>#REF!</v>
      </c>
      <c r="T59" s="203"/>
      <c r="V59" s="233"/>
      <c r="W59" s="233"/>
      <c r="X59" s="233"/>
    </row>
    <row r="60" spans="1:26" ht="13.5" x14ac:dyDescent="0.2">
      <c r="A60" s="20"/>
      <c r="B60" s="171" t="s">
        <v>106</v>
      </c>
      <c r="C60" s="38" t="s">
        <v>118</v>
      </c>
      <c r="D60" s="39" t="s">
        <v>135</v>
      </c>
      <c r="E60" s="48" t="e">
        <f t="shared" ref="E60:I60" si="10">IF(ISNUMBER(FIND("&lt;",E19)),"N.D.",PRODUCT(E19,1/E$54))</f>
        <v>#DIV/0!</v>
      </c>
      <c r="F60" s="48" t="e">
        <f t="shared" si="10"/>
        <v>#DIV/0!</v>
      </c>
      <c r="G60" s="48" t="e">
        <f t="shared" si="10"/>
        <v>#DIV/0!</v>
      </c>
      <c r="H60" s="48" t="e">
        <f t="shared" si="10"/>
        <v>#DIV/0!</v>
      </c>
      <c r="I60" s="48" t="e">
        <f t="shared" si="10"/>
        <v>#DIV/0!</v>
      </c>
      <c r="J60" s="48" t="e">
        <f t="shared" ref="J60:S60" si="11">IF(ISNUMBER(FIND("&lt;",J19)),"N.D.",PRODUCT(J19,1/J$54))</f>
        <v>#REF!</v>
      </c>
      <c r="K60" s="48" t="e">
        <f t="shared" si="11"/>
        <v>#REF!</v>
      </c>
      <c r="L60" s="48" t="e">
        <f t="shared" si="11"/>
        <v>#REF!</v>
      </c>
      <c r="M60" s="48" t="e">
        <f t="shared" si="11"/>
        <v>#REF!</v>
      </c>
      <c r="N60" s="48" t="e">
        <f t="shared" si="11"/>
        <v>#REF!</v>
      </c>
      <c r="O60" s="48" t="e">
        <f t="shared" si="11"/>
        <v>#REF!</v>
      </c>
      <c r="P60" s="48" t="e">
        <f t="shared" si="11"/>
        <v>#REF!</v>
      </c>
      <c r="Q60" s="48" t="e">
        <f t="shared" si="11"/>
        <v>#REF!</v>
      </c>
      <c r="R60" s="48" t="e">
        <f t="shared" si="11"/>
        <v>#REF!</v>
      </c>
      <c r="S60" s="179" t="e">
        <f t="shared" si="11"/>
        <v>#REF!</v>
      </c>
      <c r="T60" s="203"/>
      <c r="V60" s="233"/>
      <c r="W60" s="233"/>
      <c r="X60" s="233"/>
    </row>
    <row r="61" spans="1:26" ht="13.5" x14ac:dyDescent="0.2">
      <c r="A61" s="20"/>
      <c r="B61" s="171" t="s">
        <v>107</v>
      </c>
      <c r="C61" s="38" t="s">
        <v>119</v>
      </c>
      <c r="D61" s="39" t="s">
        <v>135</v>
      </c>
      <c r="E61" s="48" t="e">
        <f t="shared" ref="E61:I61" si="12">IF(ISNUMBER(FIND("&lt;",E20)),"N.D.",PRODUCT(E20,1/E$54))</f>
        <v>#DIV/0!</v>
      </c>
      <c r="F61" s="48" t="e">
        <f t="shared" si="12"/>
        <v>#DIV/0!</v>
      </c>
      <c r="G61" s="48" t="e">
        <f t="shared" si="12"/>
        <v>#DIV/0!</v>
      </c>
      <c r="H61" s="48" t="e">
        <f t="shared" si="12"/>
        <v>#DIV/0!</v>
      </c>
      <c r="I61" s="48" t="e">
        <f t="shared" si="12"/>
        <v>#DIV/0!</v>
      </c>
      <c r="J61" s="48" t="e">
        <f t="shared" ref="J61:S61" si="13">IF(ISNUMBER(FIND("&lt;",J20)),"N.D.",PRODUCT(J20,1/J$54))</f>
        <v>#REF!</v>
      </c>
      <c r="K61" s="48" t="e">
        <f t="shared" si="13"/>
        <v>#REF!</v>
      </c>
      <c r="L61" s="48" t="e">
        <f t="shared" si="13"/>
        <v>#REF!</v>
      </c>
      <c r="M61" s="48" t="e">
        <f t="shared" si="13"/>
        <v>#REF!</v>
      </c>
      <c r="N61" s="48" t="e">
        <f t="shared" si="13"/>
        <v>#REF!</v>
      </c>
      <c r="O61" s="48" t="e">
        <f t="shared" si="13"/>
        <v>#REF!</v>
      </c>
      <c r="P61" s="48" t="e">
        <f t="shared" si="13"/>
        <v>#REF!</v>
      </c>
      <c r="Q61" s="48" t="e">
        <f t="shared" si="13"/>
        <v>#REF!</v>
      </c>
      <c r="R61" s="48" t="e">
        <f t="shared" si="13"/>
        <v>#REF!</v>
      </c>
      <c r="S61" s="179" t="e">
        <f t="shared" si="13"/>
        <v>#REF!</v>
      </c>
      <c r="T61" s="203"/>
      <c r="V61" s="233"/>
      <c r="W61" s="233"/>
      <c r="X61" s="233"/>
    </row>
    <row r="62" spans="1:26" ht="13.5" x14ac:dyDescent="0.2">
      <c r="A62" s="20"/>
      <c r="B62" s="171" t="s">
        <v>94</v>
      </c>
      <c r="C62" s="38" t="s">
        <v>93</v>
      </c>
      <c r="D62" s="39" t="s">
        <v>135</v>
      </c>
      <c r="E62" s="48" t="e">
        <f t="shared" ref="E62:I62" si="14">IF(ISNUMBER(FIND("&lt;",E21)),"N.D.",PRODUCT(E21,1/E$54))</f>
        <v>#DIV/0!</v>
      </c>
      <c r="F62" s="48" t="e">
        <f t="shared" si="14"/>
        <v>#DIV/0!</v>
      </c>
      <c r="G62" s="48" t="e">
        <f t="shared" si="14"/>
        <v>#DIV/0!</v>
      </c>
      <c r="H62" s="48" t="e">
        <f t="shared" si="14"/>
        <v>#DIV/0!</v>
      </c>
      <c r="I62" s="48" t="e">
        <f t="shared" si="14"/>
        <v>#DIV/0!</v>
      </c>
      <c r="J62" s="48" t="e">
        <f t="shared" ref="J62:S62" si="15">IF(ISNUMBER(FIND("&lt;",J21)),"N.D.",PRODUCT(J21,1/J$54))</f>
        <v>#REF!</v>
      </c>
      <c r="K62" s="48" t="e">
        <f t="shared" si="15"/>
        <v>#REF!</v>
      </c>
      <c r="L62" s="48" t="e">
        <f t="shared" si="15"/>
        <v>#REF!</v>
      </c>
      <c r="M62" s="48" t="e">
        <f t="shared" si="15"/>
        <v>#REF!</v>
      </c>
      <c r="N62" s="48" t="e">
        <f t="shared" si="15"/>
        <v>#REF!</v>
      </c>
      <c r="O62" s="48" t="e">
        <f t="shared" si="15"/>
        <v>#REF!</v>
      </c>
      <c r="P62" s="48" t="e">
        <f t="shared" si="15"/>
        <v>#REF!</v>
      </c>
      <c r="Q62" s="48" t="e">
        <f t="shared" si="15"/>
        <v>#REF!</v>
      </c>
      <c r="R62" s="48" t="e">
        <f t="shared" si="15"/>
        <v>#REF!</v>
      </c>
      <c r="S62" s="179" t="e">
        <f t="shared" si="15"/>
        <v>#REF!</v>
      </c>
      <c r="T62" s="203"/>
      <c r="V62" s="233">
        <v>0.05</v>
      </c>
      <c r="W62" s="234" t="e">
        <f>AVERAGE(E62:I62)</f>
        <v>#DIV/0!</v>
      </c>
      <c r="X62" s="12" t="e">
        <f t="shared" ref="X62" si="16">IF(W62&gt;V62,"Supera","No Supera")</f>
        <v>#DIV/0!</v>
      </c>
      <c r="Y62" s="14">
        <f>COUNTIF(E62:J62,"&gt;0,05")</f>
        <v>0</v>
      </c>
      <c r="Z62" s="236" t="e">
        <f>W62/V62</f>
        <v>#DIV/0!</v>
      </c>
    </row>
    <row r="63" spans="1:26" ht="13.5" x14ac:dyDescent="0.2">
      <c r="A63" s="20"/>
      <c r="B63" s="171" t="s">
        <v>108</v>
      </c>
      <c r="C63" s="38" t="s">
        <v>121</v>
      </c>
      <c r="D63" s="39" t="s">
        <v>135</v>
      </c>
      <c r="E63" s="48" t="e">
        <f t="shared" ref="E63:I63" si="17">IF(ISNUMBER(FIND("&lt;",E22)),"N.D.",PRODUCT(E22,1/E$54))</f>
        <v>#DIV/0!</v>
      </c>
      <c r="F63" s="48" t="e">
        <f t="shared" si="17"/>
        <v>#DIV/0!</v>
      </c>
      <c r="G63" s="48" t="e">
        <f t="shared" si="17"/>
        <v>#DIV/0!</v>
      </c>
      <c r="H63" s="48" t="e">
        <f t="shared" si="17"/>
        <v>#DIV/0!</v>
      </c>
      <c r="I63" s="48" t="e">
        <f t="shared" si="17"/>
        <v>#DIV/0!</v>
      </c>
      <c r="J63" s="48" t="e">
        <f t="shared" ref="J63:S63" si="18">IF(ISNUMBER(FIND("&lt;",J22)),"N.D.",PRODUCT(J22,1/J$54))</f>
        <v>#REF!</v>
      </c>
      <c r="K63" s="48" t="e">
        <f t="shared" si="18"/>
        <v>#REF!</v>
      </c>
      <c r="L63" s="48" t="e">
        <f t="shared" si="18"/>
        <v>#REF!</v>
      </c>
      <c r="M63" s="48" t="e">
        <f t="shared" si="18"/>
        <v>#REF!</v>
      </c>
      <c r="N63" s="48" t="e">
        <f t="shared" si="18"/>
        <v>#REF!</v>
      </c>
      <c r="O63" s="48" t="e">
        <f t="shared" si="18"/>
        <v>#REF!</v>
      </c>
      <c r="P63" s="48" t="e">
        <f t="shared" si="18"/>
        <v>#REF!</v>
      </c>
      <c r="Q63" s="48" t="e">
        <f t="shared" si="18"/>
        <v>#REF!</v>
      </c>
      <c r="R63" s="48" t="e">
        <f t="shared" si="18"/>
        <v>#REF!</v>
      </c>
      <c r="S63" s="179" t="e">
        <f t="shared" si="18"/>
        <v>#REF!</v>
      </c>
      <c r="T63" s="203"/>
      <c r="V63" s="233"/>
      <c r="W63" s="234"/>
      <c r="X63" s="233"/>
    </row>
    <row r="64" spans="1:26" ht="13.5" x14ac:dyDescent="0.2">
      <c r="A64" s="20"/>
      <c r="B64" s="171" t="s">
        <v>92</v>
      </c>
      <c r="C64" s="38" t="s">
        <v>91</v>
      </c>
      <c r="D64" s="39" t="s">
        <v>135</v>
      </c>
      <c r="E64" s="48" t="e">
        <f t="shared" ref="E64:I64" si="19">IF(ISNUMBER(FIND("&lt;",E23)),"N.D.",PRODUCT(E23,1/E$54))</f>
        <v>#DIV/0!</v>
      </c>
      <c r="F64" s="48" t="e">
        <f t="shared" si="19"/>
        <v>#DIV/0!</v>
      </c>
      <c r="G64" s="48" t="e">
        <f t="shared" si="19"/>
        <v>#DIV/0!</v>
      </c>
      <c r="H64" s="48" t="e">
        <f t="shared" si="19"/>
        <v>#DIV/0!</v>
      </c>
      <c r="I64" s="48" t="e">
        <f t="shared" si="19"/>
        <v>#DIV/0!</v>
      </c>
      <c r="J64" s="48" t="e">
        <f t="shared" ref="J64:S64" si="20">IF(ISNUMBER(FIND("&lt;",J23)),"N.D.",PRODUCT(J23,1/J$54))</f>
        <v>#REF!</v>
      </c>
      <c r="K64" s="48" t="e">
        <f t="shared" si="20"/>
        <v>#REF!</v>
      </c>
      <c r="L64" s="48" t="e">
        <f t="shared" si="20"/>
        <v>#REF!</v>
      </c>
      <c r="M64" s="48" t="e">
        <f t="shared" si="20"/>
        <v>#REF!</v>
      </c>
      <c r="N64" s="48" t="e">
        <f t="shared" si="20"/>
        <v>#REF!</v>
      </c>
      <c r="O64" s="48" t="e">
        <f t="shared" si="20"/>
        <v>#REF!</v>
      </c>
      <c r="P64" s="48" t="e">
        <f t="shared" si="20"/>
        <v>#REF!</v>
      </c>
      <c r="Q64" s="48" t="e">
        <f t="shared" si="20"/>
        <v>#REF!</v>
      </c>
      <c r="R64" s="48" t="e">
        <f t="shared" si="20"/>
        <v>#REF!</v>
      </c>
      <c r="S64" s="179" t="e">
        <f t="shared" si="20"/>
        <v>#REF!</v>
      </c>
      <c r="T64" s="203"/>
      <c r="V64" s="233"/>
      <c r="W64" s="233"/>
      <c r="X64" s="233"/>
    </row>
    <row r="65" spans="1:26" ht="13.5" x14ac:dyDescent="0.2">
      <c r="A65" s="20"/>
      <c r="B65" s="171" t="s">
        <v>88</v>
      </c>
      <c r="C65" s="38" t="s">
        <v>87</v>
      </c>
      <c r="D65" s="39" t="s">
        <v>135</v>
      </c>
      <c r="E65" s="48" t="e">
        <f t="shared" ref="E65:I65" si="21">IF(ISNUMBER(FIND("&lt;",E24)),"N.D.",PRODUCT(E24,1/E$54))</f>
        <v>#DIV/0!</v>
      </c>
      <c r="F65" s="48" t="e">
        <f t="shared" si="21"/>
        <v>#DIV/0!</v>
      </c>
      <c r="G65" s="48" t="e">
        <f t="shared" si="21"/>
        <v>#DIV/0!</v>
      </c>
      <c r="H65" s="48" t="e">
        <f t="shared" si="21"/>
        <v>#DIV/0!</v>
      </c>
      <c r="I65" s="48" t="e">
        <f t="shared" si="21"/>
        <v>#DIV/0!</v>
      </c>
      <c r="J65" s="48" t="e">
        <f t="shared" ref="J65:S65" si="22">IF(ISNUMBER(FIND("&lt;",J24)),"N.D.",PRODUCT(J24,1/J$54))</f>
        <v>#REF!</v>
      </c>
      <c r="K65" s="48" t="e">
        <f t="shared" si="22"/>
        <v>#REF!</v>
      </c>
      <c r="L65" s="48" t="e">
        <f t="shared" si="22"/>
        <v>#REF!</v>
      </c>
      <c r="M65" s="48" t="e">
        <f t="shared" si="22"/>
        <v>#REF!</v>
      </c>
      <c r="N65" s="48" t="e">
        <f t="shared" si="22"/>
        <v>#REF!</v>
      </c>
      <c r="O65" s="48" t="e">
        <f t="shared" si="22"/>
        <v>#REF!</v>
      </c>
      <c r="P65" s="48" t="e">
        <f t="shared" si="22"/>
        <v>#REF!</v>
      </c>
      <c r="Q65" s="48" t="e">
        <f t="shared" si="22"/>
        <v>#REF!</v>
      </c>
      <c r="R65" s="48" t="e">
        <f t="shared" si="22"/>
        <v>#REF!</v>
      </c>
      <c r="S65" s="179" t="e">
        <f t="shared" si="22"/>
        <v>#REF!</v>
      </c>
      <c r="T65" s="203"/>
      <c r="V65" s="233"/>
      <c r="W65" s="233"/>
      <c r="X65" s="233"/>
    </row>
    <row r="66" spans="1:26" ht="13.5" x14ac:dyDescent="0.2">
      <c r="A66" s="20"/>
      <c r="B66" s="171" t="s">
        <v>90</v>
      </c>
      <c r="C66" s="38" t="s">
        <v>89</v>
      </c>
      <c r="D66" s="39" t="s">
        <v>135</v>
      </c>
      <c r="E66" s="48" t="str">
        <f t="shared" ref="E66:I66" si="23">IF(ISNUMBER(FIND("&lt;",E25)),"N.D.",PRODUCT(E25,1/E$54))</f>
        <v>N.D.</v>
      </c>
      <c r="F66" s="48" t="str">
        <f t="shared" si="23"/>
        <v>N.D.</v>
      </c>
      <c r="G66" s="48" t="str">
        <f t="shared" si="23"/>
        <v>N.D.</v>
      </c>
      <c r="H66" s="48" t="str">
        <f t="shared" si="23"/>
        <v>N.D.</v>
      </c>
      <c r="I66" s="48" t="str">
        <f t="shared" si="23"/>
        <v>N.D.</v>
      </c>
      <c r="J66" s="48" t="e">
        <f t="shared" ref="J66:S66" si="24">IF(ISNUMBER(FIND("&lt;",J25)),"N.D.",PRODUCT(J25,1/J$54))</f>
        <v>#REF!</v>
      </c>
      <c r="K66" s="48" t="e">
        <f t="shared" si="24"/>
        <v>#REF!</v>
      </c>
      <c r="L66" s="48" t="e">
        <f t="shared" si="24"/>
        <v>#REF!</v>
      </c>
      <c r="M66" s="48" t="e">
        <f t="shared" si="24"/>
        <v>#REF!</v>
      </c>
      <c r="N66" s="48" t="e">
        <f t="shared" si="24"/>
        <v>#REF!</v>
      </c>
      <c r="O66" s="48" t="e">
        <f t="shared" si="24"/>
        <v>#REF!</v>
      </c>
      <c r="P66" s="48" t="e">
        <f t="shared" si="24"/>
        <v>#REF!</v>
      </c>
      <c r="Q66" s="48" t="e">
        <f t="shared" si="24"/>
        <v>#REF!</v>
      </c>
      <c r="R66" s="48" t="e">
        <f t="shared" si="24"/>
        <v>#REF!</v>
      </c>
      <c r="S66" s="179" t="e">
        <f t="shared" si="24"/>
        <v>#REF!</v>
      </c>
      <c r="T66" s="203"/>
      <c r="V66" s="233"/>
      <c r="W66" s="233"/>
      <c r="X66" s="233"/>
    </row>
    <row r="67" spans="1:26" s="17" customFormat="1" ht="13.5" x14ac:dyDescent="0.2">
      <c r="A67" s="20"/>
      <c r="B67" s="171" t="s">
        <v>109</v>
      </c>
      <c r="C67" s="38" t="s">
        <v>122</v>
      </c>
      <c r="D67" s="39" t="s">
        <v>135</v>
      </c>
      <c r="E67" s="48" t="e">
        <f t="shared" ref="E67:I67" si="25">IF(ISNUMBER(FIND("&lt;",E26)),"N.D.",PRODUCT(E26,1/E$54))</f>
        <v>#DIV/0!</v>
      </c>
      <c r="F67" s="48" t="e">
        <f t="shared" si="25"/>
        <v>#DIV/0!</v>
      </c>
      <c r="G67" s="48" t="e">
        <f t="shared" si="25"/>
        <v>#DIV/0!</v>
      </c>
      <c r="H67" s="48" t="e">
        <f t="shared" si="25"/>
        <v>#DIV/0!</v>
      </c>
      <c r="I67" s="48" t="e">
        <f t="shared" si="25"/>
        <v>#DIV/0!</v>
      </c>
      <c r="J67" s="48" t="e">
        <f t="shared" ref="J67:S67" si="26">IF(ISNUMBER(FIND("&lt;",J26)),"N.D.",PRODUCT(J26,1/J$54))</f>
        <v>#REF!</v>
      </c>
      <c r="K67" s="48" t="e">
        <f t="shared" si="26"/>
        <v>#REF!</v>
      </c>
      <c r="L67" s="48" t="e">
        <f t="shared" si="26"/>
        <v>#REF!</v>
      </c>
      <c r="M67" s="48" t="e">
        <f t="shared" si="26"/>
        <v>#REF!</v>
      </c>
      <c r="N67" s="48" t="e">
        <f t="shared" si="26"/>
        <v>#REF!</v>
      </c>
      <c r="O67" s="48" t="e">
        <f t="shared" si="26"/>
        <v>#REF!</v>
      </c>
      <c r="P67" s="48" t="e">
        <f t="shared" si="26"/>
        <v>#REF!</v>
      </c>
      <c r="Q67" s="48" t="e">
        <f t="shared" si="26"/>
        <v>#REF!</v>
      </c>
      <c r="R67" s="48" t="e">
        <f t="shared" si="26"/>
        <v>#REF!</v>
      </c>
      <c r="S67" s="179" t="e">
        <f t="shared" si="26"/>
        <v>#REF!</v>
      </c>
      <c r="T67" s="203"/>
      <c r="V67" s="235"/>
      <c r="W67" s="235"/>
      <c r="X67" s="235"/>
    </row>
    <row r="68" spans="1:26" ht="13.5" x14ac:dyDescent="0.2">
      <c r="A68" s="20"/>
      <c r="B68" s="171" t="s">
        <v>110</v>
      </c>
      <c r="C68" s="38" t="s">
        <v>123</v>
      </c>
      <c r="D68" s="39" t="s">
        <v>135</v>
      </c>
      <c r="E68" s="48" t="e">
        <f t="shared" ref="E68:I68" si="27">IF(ISNUMBER(FIND("&lt;",E27)),"N.D.",PRODUCT(E27,1/E$54))</f>
        <v>#DIV/0!</v>
      </c>
      <c r="F68" s="48" t="e">
        <f t="shared" si="27"/>
        <v>#DIV/0!</v>
      </c>
      <c r="G68" s="48" t="e">
        <f t="shared" si="27"/>
        <v>#DIV/0!</v>
      </c>
      <c r="H68" s="48" t="e">
        <f t="shared" si="27"/>
        <v>#DIV/0!</v>
      </c>
      <c r="I68" s="48" t="e">
        <f t="shared" si="27"/>
        <v>#DIV/0!</v>
      </c>
      <c r="J68" s="48" t="e">
        <f t="shared" ref="J68:S68" si="28">IF(ISNUMBER(FIND("&lt;",J27)),"N.D.",PRODUCT(J27,1/J$54))</f>
        <v>#REF!</v>
      </c>
      <c r="K68" s="48" t="e">
        <f t="shared" si="28"/>
        <v>#REF!</v>
      </c>
      <c r="L68" s="48" t="e">
        <f t="shared" si="28"/>
        <v>#REF!</v>
      </c>
      <c r="M68" s="48" t="e">
        <f t="shared" si="28"/>
        <v>#REF!</v>
      </c>
      <c r="N68" s="48" t="e">
        <f t="shared" si="28"/>
        <v>#REF!</v>
      </c>
      <c r="O68" s="48" t="e">
        <f t="shared" si="28"/>
        <v>#REF!</v>
      </c>
      <c r="P68" s="48" t="e">
        <f t="shared" si="28"/>
        <v>#REF!</v>
      </c>
      <c r="Q68" s="48" t="e">
        <f t="shared" si="28"/>
        <v>#REF!</v>
      </c>
      <c r="R68" s="48" t="e">
        <f t="shared" si="28"/>
        <v>#REF!</v>
      </c>
      <c r="S68" s="179" t="e">
        <f t="shared" si="28"/>
        <v>#REF!</v>
      </c>
      <c r="T68" s="203"/>
      <c r="V68" s="233"/>
      <c r="W68" s="233"/>
      <c r="X68" s="233"/>
    </row>
    <row r="69" spans="1:26" ht="13.5" x14ac:dyDescent="0.2">
      <c r="A69" s="20"/>
      <c r="B69" s="171" t="s">
        <v>148</v>
      </c>
      <c r="C69" s="38" t="s">
        <v>120</v>
      </c>
      <c r="D69" s="39" t="s">
        <v>135</v>
      </c>
      <c r="E69" s="48" t="e">
        <f t="shared" ref="E69:I69" si="29">IF(ISNUMBER(FIND("&lt;",E28)),"N.D.",PRODUCT(E28,1/E$54))</f>
        <v>#DIV/0!</v>
      </c>
      <c r="F69" s="48" t="e">
        <f t="shared" si="29"/>
        <v>#DIV/0!</v>
      </c>
      <c r="G69" s="48" t="e">
        <f t="shared" si="29"/>
        <v>#DIV/0!</v>
      </c>
      <c r="H69" s="48" t="e">
        <f t="shared" si="29"/>
        <v>#DIV/0!</v>
      </c>
      <c r="I69" s="48" t="e">
        <f t="shared" si="29"/>
        <v>#DIV/0!</v>
      </c>
      <c r="J69" s="48" t="e">
        <f t="shared" ref="J69:S69" si="30">IF(ISNUMBER(FIND("&lt;",J28)),"N.D.",PRODUCT(J28,1/J$54))</f>
        <v>#REF!</v>
      </c>
      <c r="K69" s="48" t="e">
        <f t="shared" si="30"/>
        <v>#REF!</v>
      </c>
      <c r="L69" s="48" t="e">
        <f t="shared" si="30"/>
        <v>#REF!</v>
      </c>
      <c r="M69" s="48" t="e">
        <f t="shared" si="30"/>
        <v>#REF!</v>
      </c>
      <c r="N69" s="48" t="e">
        <f t="shared" si="30"/>
        <v>#REF!</v>
      </c>
      <c r="O69" s="48" t="e">
        <f t="shared" si="30"/>
        <v>#REF!</v>
      </c>
      <c r="P69" s="48" t="e">
        <f t="shared" si="30"/>
        <v>#REF!</v>
      </c>
      <c r="Q69" s="48" t="e">
        <f t="shared" si="30"/>
        <v>#REF!</v>
      </c>
      <c r="R69" s="48" t="e">
        <f t="shared" si="30"/>
        <v>#REF!</v>
      </c>
      <c r="S69" s="179" t="e">
        <f t="shared" si="30"/>
        <v>#REF!</v>
      </c>
      <c r="T69" s="203"/>
      <c r="V69" s="233"/>
      <c r="W69" s="233"/>
      <c r="X69" s="233"/>
    </row>
    <row r="70" spans="1:26" ht="13.5" x14ac:dyDescent="0.2">
      <c r="A70" s="20"/>
      <c r="B70" s="171" t="s">
        <v>111</v>
      </c>
      <c r="C70" s="38" t="s">
        <v>124</v>
      </c>
      <c r="D70" s="39" t="s">
        <v>135</v>
      </c>
      <c r="E70" s="48" t="e">
        <f t="shared" ref="E70:I70" si="31">IF(ISNUMBER(FIND("&lt;",E29)),"N.D.",PRODUCT(E29,1/E$54))</f>
        <v>#DIV/0!</v>
      </c>
      <c r="F70" s="48" t="e">
        <f t="shared" si="31"/>
        <v>#DIV/0!</v>
      </c>
      <c r="G70" s="48" t="e">
        <f t="shared" si="31"/>
        <v>#DIV/0!</v>
      </c>
      <c r="H70" s="48" t="e">
        <f t="shared" si="31"/>
        <v>#DIV/0!</v>
      </c>
      <c r="I70" s="48" t="e">
        <f t="shared" si="31"/>
        <v>#DIV/0!</v>
      </c>
      <c r="J70" s="48" t="e">
        <f t="shared" ref="J70:S70" si="32">IF(ISNUMBER(FIND("&lt;",J29)),"N.D.",PRODUCT(J29,1/J$54))</f>
        <v>#REF!</v>
      </c>
      <c r="K70" s="48" t="e">
        <f t="shared" si="32"/>
        <v>#REF!</v>
      </c>
      <c r="L70" s="48" t="e">
        <f t="shared" si="32"/>
        <v>#REF!</v>
      </c>
      <c r="M70" s="48" t="e">
        <f t="shared" si="32"/>
        <v>#REF!</v>
      </c>
      <c r="N70" s="48" t="e">
        <f t="shared" si="32"/>
        <v>#REF!</v>
      </c>
      <c r="O70" s="48" t="e">
        <f t="shared" si="32"/>
        <v>#REF!</v>
      </c>
      <c r="P70" s="48" t="e">
        <f t="shared" si="32"/>
        <v>#REF!</v>
      </c>
      <c r="Q70" s="48" t="e">
        <f t="shared" si="32"/>
        <v>#REF!</v>
      </c>
      <c r="R70" s="48" t="e">
        <f t="shared" si="32"/>
        <v>#REF!</v>
      </c>
      <c r="S70" s="179" t="e">
        <f t="shared" si="32"/>
        <v>#REF!</v>
      </c>
      <c r="T70" s="203"/>
      <c r="V70" s="233"/>
      <c r="W70" s="233"/>
      <c r="X70" s="233"/>
    </row>
    <row r="71" spans="1:26" ht="13.5" x14ac:dyDescent="0.2">
      <c r="A71" s="20"/>
      <c r="B71" s="171" t="s">
        <v>112</v>
      </c>
      <c r="C71" s="38" t="s">
        <v>125</v>
      </c>
      <c r="D71" s="39" t="s">
        <v>135</v>
      </c>
      <c r="E71" s="48" t="e">
        <f t="shared" ref="E71:I71" si="33">IF(ISNUMBER(FIND("&lt;",E30)),"N.D.",PRODUCT(E30,1/E$54))</f>
        <v>#DIV/0!</v>
      </c>
      <c r="F71" s="48" t="e">
        <f t="shared" si="33"/>
        <v>#DIV/0!</v>
      </c>
      <c r="G71" s="48" t="e">
        <f t="shared" si="33"/>
        <v>#DIV/0!</v>
      </c>
      <c r="H71" s="48" t="e">
        <f t="shared" si="33"/>
        <v>#DIV/0!</v>
      </c>
      <c r="I71" s="48" t="e">
        <f t="shared" si="33"/>
        <v>#DIV/0!</v>
      </c>
      <c r="J71" s="48" t="e">
        <f t="shared" ref="J71:S71" si="34">IF(ISNUMBER(FIND("&lt;",J30)),"N.D.",PRODUCT(J30,1/J$54))</f>
        <v>#REF!</v>
      </c>
      <c r="K71" s="48" t="e">
        <f t="shared" si="34"/>
        <v>#REF!</v>
      </c>
      <c r="L71" s="48" t="e">
        <f t="shared" si="34"/>
        <v>#REF!</v>
      </c>
      <c r="M71" s="48" t="e">
        <f t="shared" si="34"/>
        <v>#REF!</v>
      </c>
      <c r="N71" s="48" t="e">
        <f t="shared" si="34"/>
        <v>#REF!</v>
      </c>
      <c r="O71" s="48" t="e">
        <f t="shared" si="34"/>
        <v>#REF!</v>
      </c>
      <c r="P71" s="48" t="e">
        <f t="shared" si="34"/>
        <v>#REF!</v>
      </c>
      <c r="Q71" s="48" t="e">
        <f t="shared" si="34"/>
        <v>#REF!</v>
      </c>
      <c r="R71" s="48" t="e">
        <f t="shared" si="34"/>
        <v>#REF!</v>
      </c>
      <c r="S71" s="179" t="e">
        <f t="shared" si="34"/>
        <v>#REF!</v>
      </c>
      <c r="T71" s="203"/>
      <c r="V71" s="233"/>
      <c r="W71" s="233"/>
      <c r="X71" s="233"/>
    </row>
    <row r="72" spans="1:26" ht="13.5" x14ac:dyDescent="0.2">
      <c r="A72" s="20"/>
      <c r="B72" s="171" t="s">
        <v>113</v>
      </c>
      <c r="C72" s="38" t="s">
        <v>126</v>
      </c>
      <c r="D72" s="39" t="s">
        <v>135</v>
      </c>
      <c r="E72" s="48" t="e">
        <f t="shared" ref="E72:I72" si="35">IF(ISNUMBER(FIND("&lt;",E31)),"N.D.",PRODUCT(E31,1/E$54))</f>
        <v>#DIV/0!</v>
      </c>
      <c r="F72" s="48" t="e">
        <f t="shared" si="35"/>
        <v>#DIV/0!</v>
      </c>
      <c r="G72" s="48" t="e">
        <f t="shared" si="35"/>
        <v>#DIV/0!</v>
      </c>
      <c r="H72" s="48" t="e">
        <f t="shared" si="35"/>
        <v>#DIV/0!</v>
      </c>
      <c r="I72" s="48" t="e">
        <f t="shared" si="35"/>
        <v>#DIV/0!</v>
      </c>
      <c r="J72" s="48" t="e">
        <f t="shared" ref="J72:S72" si="36">IF(ISNUMBER(FIND("&lt;",J31)),"N.D.",PRODUCT(J31,1/J$54))</f>
        <v>#REF!</v>
      </c>
      <c r="K72" s="48" t="e">
        <f t="shared" si="36"/>
        <v>#REF!</v>
      </c>
      <c r="L72" s="48" t="e">
        <f t="shared" si="36"/>
        <v>#REF!</v>
      </c>
      <c r="M72" s="48" t="e">
        <f t="shared" si="36"/>
        <v>#REF!</v>
      </c>
      <c r="N72" s="48" t="e">
        <f t="shared" si="36"/>
        <v>#REF!</v>
      </c>
      <c r="O72" s="48" t="e">
        <f t="shared" si="36"/>
        <v>#REF!</v>
      </c>
      <c r="P72" s="48" t="e">
        <f t="shared" si="36"/>
        <v>#REF!</v>
      </c>
      <c r="Q72" s="48" t="e">
        <f t="shared" si="36"/>
        <v>#REF!</v>
      </c>
      <c r="R72" s="48" t="e">
        <f t="shared" si="36"/>
        <v>#REF!</v>
      </c>
      <c r="S72" s="179" t="e">
        <f t="shared" si="36"/>
        <v>#REF!</v>
      </c>
      <c r="T72" s="203"/>
      <c r="V72" s="233"/>
      <c r="W72" s="233"/>
      <c r="X72" s="233"/>
    </row>
    <row r="73" spans="1:26" ht="13.5" x14ac:dyDescent="0.2">
      <c r="A73" s="20"/>
      <c r="B73" s="171" t="s">
        <v>86</v>
      </c>
      <c r="C73" s="38" t="s">
        <v>85</v>
      </c>
      <c r="D73" s="39" t="s">
        <v>135</v>
      </c>
      <c r="E73" s="48" t="e">
        <f t="shared" ref="E73:I73" si="37">IF(ISNUMBER(FIND("&lt;",E32)),"N.D.",PRODUCT(E32,1/E$54))</f>
        <v>#DIV/0!</v>
      </c>
      <c r="F73" s="48" t="e">
        <f t="shared" si="37"/>
        <v>#DIV/0!</v>
      </c>
      <c r="G73" s="48" t="e">
        <f t="shared" si="37"/>
        <v>#DIV/0!</v>
      </c>
      <c r="H73" s="48" t="e">
        <f t="shared" si="37"/>
        <v>#DIV/0!</v>
      </c>
      <c r="I73" s="48" t="e">
        <f t="shared" si="37"/>
        <v>#DIV/0!</v>
      </c>
      <c r="J73" s="48" t="e">
        <f t="shared" ref="J73:S73" si="38">IF(ISNUMBER(FIND("&lt;",J32)),"N.D.",PRODUCT(J32,1/J$54))</f>
        <v>#REF!</v>
      </c>
      <c r="K73" s="48" t="e">
        <f t="shared" si="38"/>
        <v>#REF!</v>
      </c>
      <c r="L73" s="48" t="e">
        <f t="shared" si="38"/>
        <v>#REF!</v>
      </c>
      <c r="M73" s="48" t="e">
        <f t="shared" si="38"/>
        <v>#REF!</v>
      </c>
      <c r="N73" s="48" t="e">
        <f t="shared" si="38"/>
        <v>#REF!</v>
      </c>
      <c r="O73" s="48" t="e">
        <f t="shared" si="38"/>
        <v>#REF!</v>
      </c>
      <c r="P73" s="48" t="e">
        <f t="shared" si="38"/>
        <v>#REF!</v>
      </c>
      <c r="Q73" s="48" t="e">
        <f t="shared" si="38"/>
        <v>#REF!</v>
      </c>
      <c r="R73" s="48" t="e">
        <f t="shared" si="38"/>
        <v>#REF!</v>
      </c>
      <c r="S73" s="179" t="e">
        <f t="shared" si="38"/>
        <v>#REF!</v>
      </c>
      <c r="T73" s="203"/>
      <c r="V73" s="233"/>
      <c r="W73" s="233"/>
      <c r="X73" s="233"/>
    </row>
    <row r="74" spans="1:26" ht="13.5" x14ac:dyDescent="0.2">
      <c r="A74" s="20"/>
      <c r="B74" s="171" t="s">
        <v>69</v>
      </c>
      <c r="C74" s="38" t="s">
        <v>68</v>
      </c>
      <c r="D74" s="39" t="s">
        <v>135</v>
      </c>
      <c r="E74" s="48" t="str">
        <f t="shared" ref="E74:I74" si="39">IF(ISNUMBER(FIND("&lt;",E33)),"N.D.",PRODUCT(E33,1/E$54))</f>
        <v>N.D.</v>
      </c>
      <c r="F74" s="48" t="str">
        <f t="shared" si="39"/>
        <v>N.D.</v>
      </c>
      <c r="G74" s="48" t="e">
        <f t="shared" si="39"/>
        <v>#DIV/0!</v>
      </c>
      <c r="H74" s="48" t="str">
        <f t="shared" si="39"/>
        <v>N.D.</v>
      </c>
      <c r="I74" s="48" t="e">
        <f t="shared" si="39"/>
        <v>#DIV/0!</v>
      </c>
      <c r="J74" s="48" t="e">
        <f t="shared" ref="J74:S74" si="40">IF(ISNUMBER(FIND("&lt;",J33)),"N.D.",PRODUCT(J33,1/J$54))</f>
        <v>#REF!</v>
      </c>
      <c r="K74" s="48" t="e">
        <f t="shared" si="40"/>
        <v>#REF!</v>
      </c>
      <c r="L74" s="48" t="e">
        <f t="shared" si="40"/>
        <v>#REF!</v>
      </c>
      <c r="M74" s="48" t="e">
        <f t="shared" si="40"/>
        <v>#REF!</v>
      </c>
      <c r="N74" s="48" t="e">
        <f t="shared" si="40"/>
        <v>#REF!</v>
      </c>
      <c r="O74" s="48" t="e">
        <f t="shared" si="40"/>
        <v>#REF!</v>
      </c>
      <c r="P74" s="48" t="e">
        <f t="shared" si="40"/>
        <v>#REF!</v>
      </c>
      <c r="Q74" s="48" t="e">
        <f t="shared" si="40"/>
        <v>#REF!</v>
      </c>
      <c r="R74" s="48" t="e">
        <f t="shared" si="40"/>
        <v>#REF!</v>
      </c>
      <c r="S74" s="179" t="e">
        <f t="shared" si="40"/>
        <v>#REF!</v>
      </c>
      <c r="T74" s="203"/>
      <c r="V74" s="233"/>
      <c r="W74" s="233"/>
      <c r="X74" s="233"/>
    </row>
    <row r="75" spans="1:26" ht="13.5" x14ac:dyDescent="0.2">
      <c r="A75" s="20"/>
      <c r="B75" s="171" t="s">
        <v>84</v>
      </c>
      <c r="C75" s="38" t="s">
        <v>83</v>
      </c>
      <c r="D75" s="39" t="s">
        <v>135</v>
      </c>
      <c r="E75" s="48" t="e">
        <f t="shared" ref="E75:I75" si="41">IF(ISNUMBER(FIND("&lt;",E34)),"N.D.",PRODUCT(E34,1/E$54))</f>
        <v>#DIV/0!</v>
      </c>
      <c r="F75" s="48" t="e">
        <f t="shared" si="41"/>
        <v>#DIV/0!</v>
      </c>
      <c r="G75" s="48" t="e">
        <f t="shared" si="41"/>
        <v>#DIV/0!</v>
      </c>
      <c r="H75" s="48" t="e">
        <f t="shared" si="41"/>
        <v>#DIV/0!</v>
      </c>
      <c r="I75" s="48" t="e">
        <f t="shared" si="41"/>
        <v>#DIV/0!</v>
      </c>
      <c r="J75" s="48" t="e">
        <f t="shared" ref="J75:S75" si="42">IF(ISNUMBER(FIND("&lt;",J34)),"N.D.",PRODUCT(J34,1/J$54))</f>
        <v>#REF!</v>
      </c>
      <c r="K75" s="48" t="e">
        <f t="shared" si="42"/>
        <v>#REF!</v>
      </c>
      <c r="L75" s="48" t="e">
        <f t="shared" si="42"/>
        <v>#REF!</v>
      </c>
      <c r="M75" s="48" t="e">
        <f t="shared" si="42"/>
        <v>#REF!</v>
      </c>
      <c r="N75" s="48" t="e">
        <f t="shared" si="42"/>
        <v>#REF!</v>
      </c>
      <c r="O75" s="48" t="e">
        <f t="shared" si="42"/>
        <v>#REF!</v>
      </c>
      <c r="P75" s="48" t="e">
        <f t="shared" si="42"/>
        <v>#REF!</v>
      </c>
      <c r="Q75" s="48" t="e">
        <f t="shared" si="42"/>
        <v>#REF!</v>
      </c>
      <c r="R75" s="48" t="e">
        <f t="shared" si="42"/>
        <v>#REF!</v>
      </c>
      <c r="S75" s="179" t="e">
        <f t="shared" si="42"/>
        <v>#REF!</v>
      </c>
      <c r="T75" s="203"/>
      <c r="V75" s="233"/>
      <c r="W75" s="233"/>
      <c r="X75" s="233"/>
    </row>
    <row r="76" spans="1:26" ht="13.5" x14ac:dyDescent="0.2">
      <c r="A76" s="20"/>
      <c r="B76" s="171" t="s">
        <v>150</v>
      </c>
      <c r="C76" s="38" t="s">
        <v>82</v>
      </c>
      <c r="D76" s="39" t="s">
        <v>135</v>
      </c>
      <c r="E76" s="48" t="e">
        <f t="shared" ref="E76:I76" si="43">IF(ISNUMBER(FIND("&lt;",E35)),"N.D.",PRODUCT(E35,1/E$54))</f>
        <v>#DIV/0!</v>
      </c>
      <c r="F76" s="48" t="e">
        <f t="shared" si="43"/>
        <v>#DIV/0!</v>
      </c>
      <c r="G76" s="48" t="e">
        <f t="shared" si="43"/>
        <v>#DIV/0!</v>
      </c>
      <c r="H76" s="48" t="e">
        <f t="shared" si="43"/>
        <v>#DIV/0!</v>
      </c>
      <c r="I76" s="179" t="e">
        <f t="shared" si="43"/>
        <v>#DIV/0!</v>
      </c>
      <c r="J76" s="205" t="e">
        <f t="shared" ref="J76:S76" si="44">IF(ISNUMBER(FIND("&lt;",J35)),"N.D.",PRODUCT(J35,1/J$54))</f>
        <v>#REF!</v>
      </c>
      <c r="K76" s="48" t="e">
        <f t="shared" si="44"/>
        <v>#REF!</v>
      </c>
      <c r="L76" s="48" t="e">
        <f t="shared" si="44"/>
        <v>#REF!</v>
      </c>
      <c r="M76" s="48" t="e">
        <f t="shared" si="44"/>
        <v>#REF!</v>
      </c>
      <c r="N76" s="48" t="e">
        <f t="shared" si="44"/>
        <v>#REF!</v>
      </c>
      <c r="O76" s="48" t="e">
        <f t="shared" si="44"/>
        <v>#REF!</v>
      </c>
      <c r="P76" s="48" t="e">
        <f t="shared" si="44"/>
        <v>#REF!</v>
      </c>
      <c r="Q76" s="48" t="e">
        <f t="shared" si="44"/>
        <v>#REF!</v>
      </c>
      <c r="R76" s="48" t="e">
        <f t="shared" si="44"/>
        <v>#REF!</v>
      </c>
      <c r="S76" s="179" t="e">
        <f t="shared" si="44"/>
        <v>#REF!</v>
      </c>
      <c r="V76" s="233"/>
      <c r="W76" s="233"/>
      <c r="X76" s="233"/>
    </row>
    <row r="77" spans="1:26" ht="13.5" x14ac:dyDescent="0.2">
      <c r="A77" s="20"/>
      <c r="B77" s="171" t="s">
        <v>103</v>
      </c>
      <c r="C77" s="38" t="s">
        <v>102</v>
      </c>
      <c r="D77" s="39" t="s">
        <v>135</v>
      </c>
      <c r="E77" s="48" t="e">
        <f t="shared" ref="E77:I77" si="45">IF(ISNUMBER(FIND("&lt;",E36)),"N.D.",PRODUCT(E36,1/E$54))</f>
        <v>#DIV/0!</v>
      </c>
      <c r="F77" s="48" t="e">
        <f t="shared" si="45"/>
        <v>#DIV/0!</v>
      </c>
      <c r="G77" s="48" t="e">
        <f t="shared" si="45"/>
        <v>#DIV/0!</v>
      </c>
      <c r="H77" s="48" t="e">
        <f t="shared" si="45"/>
        <v>#DIV/0!</v>
      </c>
      <c r="I77" s="179" t="e">
        <f t="shared" si="45"/>
        <v>#DIV/0!</v>
      </c>
      <c r="J77" s="205" t="e">
        <f t="shared" ref="J77:S77" si="46">IF(ISNUMBER(FIND("&lt;",J36)),"N.D.",PRODUCT(J36,1/J$54))</f>
        <v>#REF!</v>
      </c>
      <c r="K77" s="48" t="e">
        <f t="shared" si="46"/>
        <v>#REF!</v>
      </c>
      <c r="L77" s="48" t="e">
        <f t="shared" si="46"/>
        <v>#REF!</v>
      </c>
      <c r="M77" s="48" t="e">
        <f t="shared" si="46"/>
        <v>#REF!</v>
      </c>
      <c r="N77" s="48" t="e">
        <f t="shared" si="46"/>
        <v>#REF!</v>
      </c>
      <c r="O77" s="48" t="e">
        <f t="shared" si="46"/>
        <v>#REF!</v>
      </c>
      <c r="P77" s="48" t="e">
        <f t="shared" si="46"/>
        <v>#REF!</v>
      </c>
      <c r="Q77" s="48" t="e">
        <f t="shared" si="46"/>
        <v>#REF!</v>
      </c>
      <c r="R77" s="48" t="e">
        <f t="shared" si="46"/>
        <v>#REF!</v>
      </c>
      <c r="S77" s="179" t="e">
        <f t="shared" si="46"/>
        <v>#REF!</v>
      </c>
      <c r="V77" s="233"/>
      <c r="W77" s="234"/>
      <c r="X77" s="233"/>
    </row>
    <row r="78" spans="1:26" ht="13.5" x14ac:dyDescent="0.2">
      <c r="A78" s="20"/>
      <c r="B78" s="171" t="s">
        <v>81</v>
      </c>
      <c r="C78" s="38" t="s">
        <v>80</v>
      </c>
      <c r="D78" s="39" t="s">
        <v>135</v>
      </c>
      <c r="E78" s="48" t="e">
        <f t="shared" ref="E78:I78" si="47">IF(ISNUMBER(FIND("&lt;",E37)),"N.D.",PRODUCT(E37,1/E$54))</f>
        <v>#DIV/0!</v>
      </c>
      <c r="F78" s="48" t="e">
        <f t="shared" si="47"/>
        <v>#DIV/0!</v>
      </c>
      <c r="G78" s="48" t="e">
        <f t="shared" si="47"/>
        <v>#DIV/0!</v>
      </c>
      <c r="H78" s="48" t="e">
        <f t="shared" si="47"/>
        <v>#DIV/0!</v>
      </c>
      <c r="I78" s="179" t="e">
        <f t="shared" si="47"/>
        <v>#DIV/0!</v>
      </c>
      <c r="J78" s="205" t="e">
        <f t="shared" ref="J78:S78" si="48">IF(ISNUMBER(FIND("&lt;",J37)),"N.D.",PRODUCT(J37,1/J$54))</f>
        <v>#REF!</v>
      </c>
      <c r="K78" s="48" t="e">
        <f t="shared" si="48"/>
        <v>#REF!</v>
      </c>
      <c r="L78" s="48" t="e">
        <f t="shared" si="48"/>
        <v>#REF!</v>
      </c>
      <c r="M78" s="48" t="e">
        <f t="shared" si="48"/>
        <v>#REF!</v>
      </c>
      <c r="N78" s="48" t="e">
        <f t="shared" si="48"/>
        <v>#REF!</v>
      </c>
      <c r="O78" s="48" t="e">
        <f t="shared" si="48"/>
        <v>#REF!</v>
      </c>
      <c r="P78" s="48" t="e">
        <f t="shared" si="48"/>
        <v>#REF!</v>
      </c>
      <c r="Q78" s="48" t="e">
        <f t="shared" si="48"/>
        <v>#REF!</v>
      </c>
      <c r="R78" s="48" t="e">
        <f t="shared" si="48"/>
        <v>#REF!</v>
      </c>
      <c r="S78" s="179" t="e">
        <f t="shared" si="48"/>
        <v>#REF!</v>
      </c>
      <c r="V78" s="233">
        <v>1.5</v>
      </c>
      <c r="W78" s="234" t="e">
        <f>AVERAGE(E78:I78)</f>
        <v>#DIV/0!</v>
      </c>
      <c r="X78" s="12" t="e">
        <f t="shared" ref="X78" si="49">IF(W78&gt;V78,"Supera","No Supera")</f>
        <v>#DIV/0!</v>
      </c>
      <c r="Y78" s="14">
        <f>COUNTIF(E78:J78,"&gt;1,5")</f>
        <v>0</v>
      </c>
      <c r="Z78" s="236" t="e">
        <f>W78/V78</f>
        <v>#DIV/0!</v>
      </c>
    </row>
    <row r="79" spans="1:26" ht="13.5" x14ac:dyDescent="0.2">
      <c r="A79" s="20"/>
      <c r="B79" s="171" t="s">
        <v>114</v>
      </c>
      <c r="C79" s="38" t="s">
        <v>127</v>
      </c>
      <c r="D79" s="39" t="s">
        <v>135</v>
      </c>
      <c r="E79" s="48" t="e">
        <f t="shared" ref="E79:I79" si="50">IF(ISNUMBER(FIND("&lt;",E38)),"N.D.",PRODUCT(E38,1/E$54))</f>
        <v>#DIV/0!</v>
      </c>
      <c r="F79" s="48" t="e">
        <f t="shared" si="50"/>
        <v>#DIV/0!</v>
      </c>
      <c r="G79" s="48" t="e">
        <f t="shared" si="50"/>
        <v>#DIV/0!</v>
      </c>
      <c r="H79" s="48" t="e">
        <f t="shared" si="50"/>
        <v>#DIV/0!</v>
      </c>
      <c r="I79" s="179" t="e">
        <f t="shared" si="50"/>
        <v>#DIV/0!</v>
      </c>
      <c r="J79" s="205" t="e">
        <f t="shared" ref="J79:S79" si="51">IF(ISNUMBER(FIND("&lt;",J38)),"N.D.",PRODUCT(J38,1/J$54))</f>
        <v>#REF!</v>
      </c>
      <c r="K79" s="48" t="e">
        <f t="shared" si="51"/>
        <v>#REF!</v>
      </c>
      <c r="L79" s="48" t="e">
        <f t="shared" si="51"/>
        <v>#REF!</v>
      </c>
      <c r="M79" s="48" t="e">
        <f t="shared" si="51"/>
        <v>#REF!</v>
      </c>
      <c r="N79" s="48" t="e">
        <f t="shared" si="51"/>
        <v>#REF!</v>
      </c>
      <c r="O79" s="48" t="e">
        <f t="shared" si="51"/>
        <v>#REF!</v>
      </c>
      <c r="P79" s="48" t="e">
        <f t="shared" si="51"/>
        <v>#REF!</v>
      </c>
      <c r="Q79" s="48" t="e">
        <f t="shared" si="51"/>
        <v>#REF!</v>
      </c>
      <c r="R79" s="48" t="e">
        <f t="shared" si="51"/>
        <v>#REF!</v>
      </c>
      <c r="S79" s="179" t="e">
        <f t="shared" si="51"/>
        <v>#REF!</v>
      </c>
    </row>
    <row r="80" spans="1:26" ht="13.5" x14ac:dyDescent="0.2">
      <c r="A80" s="20"/>
      <c r="B80" s="171" t="s">
        <v>77</v>
      </c>
      <c r="C80" s="38" t="s">
        <v>76</v>
      </c>
      <c r="D80" s="39" t="s">
        <v>135</v>
      </c>
      <c r="E80" s="48" t="e">
        <f t="shared" ref="E80:I80" si="52">IF(ISNUMBER(FIND("&lt;",E39)),"N.D.",PRODUCT(E39,1/E$54))</f>
        <v>#DIV/0!</v>
      </c>
      <c r="F80" s="48" t="e">
        <f t="shared" si="52"/>
        <v>#DIV/0!</v>
      </c>
      <c r="G80" s="48" t="e">
        <f t="shared" si="52"/>
        <v>#DIV/0!</v>
      </c>
      <c r="H80" s="48" t="e">
        <f t="shared" si="52"/>
        <v>#DIV/0!</v>
      </c>
      <c r="I80" s="179" t="e">
        <f t="shared" si="52"/>
        <v>#DIV/0!</v>
      </c>
      <c r="J80" s="205" t="e">
        <f t="shared" ref="J80:S80" si="53">IF(ISNUMBER(FIND("&lt;",J39)),"N.D.",PRODUCT(J39,1/J$54))</f>
        <v>#REF!</v>
      </c>
      <c r="K80" s="48" t="e">
        <f t="shared" si="53"/>
        <v>#REF!</v>
      </c>
      <c r="L80" s="48" t="e">
        <f t="shared" si="53"/>
        <v>#REF!</v>
      </c>
      <c r="M80" s="48" t="e">
        <f t="shared" si="53"/>
        <v>#REF!</v>
      </c>
      <c r="N80" s="48" t="e">
        <f t="shared" si="53"/>
        <v>#REF!</v>
      </c>
      <c r="O80" s="48" t="e">
        <f t="shared" si="53"/>
        <v>#REF!</v>
      </c>
      <c r="P80" s="48" t="e">
        <f t="shared" si="53"/>
        <v>#REF!</v>
      </c>
      <c r="Q80" s="48" t="e">
        <f t="shared" si="53"/>
        <v>#REF!</v>
      </c>
      <c r="R80" s="48" t="e">
        <f t="shared" si="53"/>
        <v>#REF!</v>
      </c>
      <c r="S80" s="179" t="e">
        <f t="shared" si="53"/>
        <v>#REF!</v>
      </c>
    </row>
    <row r="81" spans="1:19" ht="13.5" x14ac:dyDescent="0.2">
      <c r="A81" s="20"/>
      <c r="B81" s="171" t="s">
        <v>115</v>
      </c>
      <c r="C81" s="38" t="s">
        <v>128</v>
      </c>
      <c r="D81" s="39" t="s">
        <v>135</v>
      </c>
      <c r="E81" s="48" t="e">
        <f t="shared" ref="E81:I81" si="54">IF(ISNUMBER(FIND("&lt;",E40)),"N.D.",PRODUCT(E40,1/E$54))</f>
        <v>#DIV/0!</v>
      </c>
      <c r="F81" s="48" t="e">
        <f t="shared" si="54"/>
        <v>#DIV/0!</v>
      </c>
      <c r="G81" s="48" t="e">
        <f t="shared" si="54"/>
        <v>#DIV/0!</v>
      </c>
      <c r="H81" s="48" t="e">
        <f t="shared" si="54"/>
        <v>#DIV/0!</v>
      </c>
      <c r="I81" s="179" t="e">
        <f t="shared" si="54"/>
        <v>#DIV/0!</v>
      </c>
      <c r="J81" s="205" t="e">
        <f t="shared" ref="J81:S81" si="55">IF(ISNUMBER(FIND("&lt;",J40)),"N.D.",PRODUCT(J40,1/J$54))</f>
        <v>#REF!</v>
      </c>
      <c r="K81" s="48" t="e">
        <f t="shared" si="55"/>
        <v>#REF!</v>
      </c>
      <c r="L81" s="48" t="e">
        <f t="shared" si="55"/>
        <v>#REF!</v>
      </c>
      <c r="M81" s="48" t="e">
        <f t="shared" si="55"/>
        <v>#REF!</v>
      </c>
      <c r="N81" s="48" t="e">
        <f t="shared" si="55"/>
        <v>#REF!</v>
      </c>
      <c r="O81" s="48" t="e">
        <f t="shared" si="55"/>
        <v>#REF!</v>
      </c>
      <c r="P81" s="48" t="e">
        <f t="shared" si="55"/>
        <v>#REF!</v>
      </c>
      <c r="Q81" s="48" t="e">
        <f t="shared" si="55"/>
        <v>#REF!</v>
      </c>
      <c r="R81" s="48" t="e">
        <f t="shared" si="55"/>
        <v>#REF!</v>
      </c>
      <c r="S81" s="179" t="e">
        <f t="shared" si="55"/>
        <v>#REF!</v>
      </c>
    </row>
    <row r="82" spans="1:19" ht="13.5" x14ac:dyDescent="0.2">
      <c r="A82" s="20"/>
      <c r="B82" s="171" t="s">
        <v>116</v>
      </c>
      <c r="C82" s="38" t="s">
        <v>129</v>
      </c>
      <c r="D82" s="39" t="s">
        <v>135</v>
      </c>
      <c r="E82" s="48" t="e">
        <f t="shared" ref="E82:I82" si="56">IF(ISNUMBER(FIND("&lt;",E41)),"N.D.",PRODUCT(E41,1/E$54))</f>
        <v>#DIV/0!</v>
      </c>
      <c r="F82" s="48" t="e">
        <f t="shared" si="56"/>
        <v>#DIV/0!</v>
      </c>
      <c r="G82" s="48" t="e">
        <f t="shared" si="56"/>
        <v>#DIV/0!</v>
      </c>
      <c r="H82" s="48" t="e">
        <f t="shared" si="56"/>
        <v>#DIV/0!</v>
      </c>
      <c r="I82" s="179" t="e">
        <f t="shared" si="56"/>
        <v>#DIV/0!</v>
      </c>
      <c r="J82" s="205" t="e">
        <f t="shared" ref="J82:S82" si="57">IF(ISNUMBER(FIND("&lt;",J41)),"N.D.",PRODUCT(J41,1/J$54))</f>
        <v>#REF!</v>
      </c>
      <c r="K82" s="48" t="e">
        <f t="shared" si="57"/>
        <v>#REF!</v>
      </c>
      <c r="L82" s="48" t="e">
        <f t="shared" si="57"/>
        <v>#REF!</v>
      </c>
      <c r="M82" s="48" t="e">
        <f t="shared" si="57"/>
        <v>#REF!</v>
      </c>
      <c r="N82" s="48" t="e">
        <f t="shared" si="57"/>
        <v>#REF!</v>
      </c>
      <c r="O82" s="48" t="e">
        <f t="shared" si="57"/>
        <v>#REF!</v>
      </c>
      <c r="P82" s="48" t="e">
        <f t="shared" si="57"/>
        <v>#REF!</v>
      </c>
      <c r="Q82" s="48" t="e">
        <f t="shared" si="57"/>
        <v>#REF!</v>
      </c>
      <c r="R82" s="48" t="e">
        <f t="shared" si="57"/>
        <v>#REF!</v>
      </c>
      <c r="S82" s="179" t="e">
        <f t="shared" si="57"/>
        <v>#REF!</v>
      </c>
    </row>
    <row r="83" spans="1:19" ht="13.5" x14ac:dyDescent="0.2">
      <c r="A83" s="20"/>
      <c r="B83" s="171" t="s">
        <v>75</v>
      </c>
      <c r="C83" s="38" t="s">
        <v>74</v>
      </c>
      <c r="D83" s="39" t="s">
        <v>135</v>
      </c>
      <c r="E83" s="48" t="e">
        <f t="shared" ref="E83:I83" si="58">IF(ISNUMBER(FIND("&lt;",E42)),"N.D.",PRODUCT(E42,1/E$54))</f>
        <v>#DIV/0!</v>
      </c>
      <c r="F83" s="48" t="str">
        <f t="shared" si="58"/>
        <v>N.D.</v>
      </c>
      <c r="G83" s="48" t="str">
        <f t="shared" si="58"/>
        <v>N.D.</v>
      </c>
      <c r="H83" s="48" t="e">
        <f t="shared" si="58"/>
        <v>#DIV/0!</v>
      </c>
      <c r="I83" s="179" t="e">
        <f t="shared" si="58"/>
        <v>#DIV/0!</v>
      </c>
      <c r="J83" s="205" t="e">
        <f t="shared" ref="J83:S83" si="59">IF(ISNUMBER(FIND("&lt;",J42)),"N.D.",PRODUCT(J42,1/J$54))</f>
        <v>#REF!</v>
      </c>
      <c r="K83" s="48" t="e">
        <f t="shared" si="59"/>
        <v>#REF!</v>
      </c>
      <c r="L83" s="48" t="e">
        <f t="shared" si="59"/>
        <v>#REF!</v>
      </c>
      <c r="M83" s="48" t="e">
        <f t="shared" si="59"/>
        <v>#REF!</v>
      </c>
      <c r="N83" s="48" t="e">
        <f t="shared" si="59"/>
        <v>#REF!</v>
      </c>
      <c r="O83" s="48" t="e">
        <f t="shared" si="59"/>
        <v>#REF!</v>
      </c>
      <c r="P83" s="48" t="e">
        <f t="shared" si="59"/>
        <v>#REF!</v>
      </c>
      <c r="Q83" s="48" t="e">
        <f t="shared" si="59"/>
        <v>#REF!</v>
      </c>
      <c r="R83" s="48" t="e">
        <f t="shared" si="59"/>
        <v>#REF!</v>
      </c>
      <c r="S83" s="179" t="e">
        <f t="shared" si="59"/>
        <v>#REF!</v>
      </c>
    </row>
    <row r="84" spans="1:19" ht="13.5" x14ac:dyDescent="0.2">
      <c r="A84" s="20"/>
      <c r="B84" s="171" t="s">
        <v>117</v>
      </c>
      <c r="C84" s="38" t="s">
        <v>130</v>
      </c>
      <c r="D84" s="39" t="s">
        <v>135</v>
      </c>
      <c r="E84" s="48" t="e">
        <f t="shared" ref="E84:I84" si="60">IF(ISNUMBER(FIND("&lt;",E43)),"N.D.",PRODUCT(E43,1/E$54))</f>
        <v>#DIV/0!</v>
      </c>
      <c r="F84" s="48" t="e">
        <f t="shared" si="60"/>
        <v>#DIV/0!</v>
      </c>
      <c r="G84" s="48" t="e">
        <f t="shared" si="60"/>
        <v>#DIV/0!</v>
      </c>
      <c r="H84" s="48" t="e">
        <f t="shared" si="60"/>
        <v>#DIV/0!</v>
      </c>
      <c r="I84" s="179" t="e">
        <f t="shared" si="60"/>
        <v>#DIV/0!</v>
      </c>
      <c r="J84" s="205" t="e">
        <f t="shared" ref="J84:S84" si="61">IF(ISNUMBER(FIND("&lt;",J43)),"N.D.",PRODUCT(J43,1/J$54))</f>
        <v>#REF!</v>
      </c>
      <c r="K84" s="48" t="e">
        <f t="shared" si="61"/>
        <v>#REF!</v>
      </c>
      <c r="L84" s="48" t="e">
        <f t="shared" si="61"/>
        <v>#REF!</v>
      </c>
      <c r="M84" s="48" t="e">
        <f t="shared" si="61"/>
        <v>#REF!</v>
      </c>
      <c r="N84" s="48" t="e">
        <f t="shared" si="61"/>
        <v>#REF!</v>
      </c>
      <c r="O84" s="48" t="e">
        <f t="shared" si="61"/>
        <v>#REF!</v>
      </c>
      <c r="P84" s="48" t="e">
        <f t="shared" si="61"/>
        <v>#REF!</v>
      </c>
      <c r="Q84" s="48" t="e">
        <f t="shared" si="61"/>
        <v>#REF!</v>
      </c>
      <c r="R84" s="48" t="e">
        <f t="shared" si="61"/>
        <v>#REF!</v>
      </c>
      <c r="S84" s="179" t="e">
        <f t="shared" si="61"/>
        <v>#REF!</v>
      </c>
    </row>
    <row r="85" spans="1:19" ht="13.5" x14ac:dyDescent="0.2">
      <c r="A85" s="20"/>
      <c r="B85" s="171" t="s">
        <v>194</v>
      </c>
      <c r="C85" s="38" t="s">
        <v>195</v>
      </c>
      <c r="D85" s="39" t="s">
        <v>135</v>
      </c>
      <c r="E85" s="48" t="str">
        <f t="shared" ref="E85:I85" si="62">IF(ISNUMBER(FIND("&lt;",E44)),"N.D.",PRODUCT(E44,1/E$54))</f>
        <v>N.D.</v>
      </c>
      <c r="F85" s="48" t="str">
        <f t="shared" si="62"/>
        <v>N.D.</v>
      </c>
      <c r="G85" s="48" t="str">
        <f t="shared" si="62"/>
        <v>N.D.</v>
      </c>
      <c r="H85" s="48" t="str">
        <f t="shared" si="62"/>
        <v>N.D.</v>
      </c>
      <c r="I85" s="179" t="e">
        <f t="shared" si="62"/>
        <v>#DIV/0!</v>
      </c>
      <c r="J85" s="205"/>
      <c r="K85" s="48"/>
      <c r="L85" s="48"/>
      <c r="M85" s="48"/>
      <c r="N85" s="48"/>
      <c r="O85" s="48"/>
      <c r="P85" s="48"/>
      <c r="Q85" s="48"/>
      <c r="R85" s="48"/>
      <c r="S85" s="179"/>
    </row>
    <row r="86" spans="1:19" ht="13.5" x14ac:dyDescent="0.2">
      <c r="A86" s="20"/>
      <c r="B86" s="171" t="s">
        <v>73</v>
      </c>
      <c r="C86" s="38" t="s">
        <v>72</v>
      </c>
      <c r="D86" s="39" t="s">
        <v>135</v>
      </c>
      <c r="E86" s="48" t="e">
        <f t="shared" ref="E86:I86" si="63">IF(ISNUMBER(FIND("&lt;",E45)),"N.D.",PRODUCT(E45,1/E$54))</f>
        <v>#DIV/0!</v>
      </c>
      <c r="F86" s="48" t="e">
        <f t="shared" si="63"/>
        <v>#DIV/0!</v>
      </c>
      <c r="G86" s="48" t="e">
        <f t="shared" si="63"/>
        <v>#DIV/0!</v>
      </c>
      <c r="H86" s="48" t="e">
        <f t="shared" si="63"/>
        <v>#DIV/0!</v>
      </c>
      <c r="I86" s="179" t="e">
        <f t="shared" si="63"/>
        <v>#DIV/0!</v>
      </c>
      <c r="J86" s="205" t="e">
        <f t="shared" ref="J86:S86" si="64">IF(ISNUMBER(FIND("&lt;",J45)),"N.D.",PRODUCT(J45,1/J$54))</f>
        <v>#REF!</v>
      </c>
      <c r="K86" s="48" t="e">
        <f t="shared" si="64"/>
        <v>#REF!</v>
      </c>
      <c r="L86" s="48" t="e">
        <f t="shared" si="64"/>
        <v>#REF!</v>
      </c>
      <c r="M86" s="48" t="e">
        <f t="shared" si="64"/>
        <v>#REF!</v>
      </c>
      <c r="N86" s="48" t="e">
        <f t="shared" si="64"/>
        <v>#REF!</v>
      </c>
      <c r="O86" s="48" t="e">
        <f t="shared" si="64"/>
        <v>#REF!</v>
      </c>
      <c r="P86" s="48" t="e">
        <f t="shared" si="64"/>
        <v>#REF!</v>
      </c>
      <c r="Q86" s="48" t="e">
        <f t="shared" si="64"/>
        <v>#REF!</v>
      </c>
      <c r="R86" s="48" t="e">
        <f t="shared" si="64"/>
        <v>#REF!</v>
      </c>
      <c r="S86" s="179" t="e">
        <f t="shared" si="64"/>
        <v>#REF!</v>
      </c>
    </row>
    <row r="87" spans="1:19" ht="14.25" thickBot="1" x14ac:dyDescent="0.25">
      <c r="A87" s="20"/>
      <c r="B87" s="173" t="s">
        <v>71</v>
      </c>
      <c r="C87" s="174" t="s">
        <v>70</v>
      </c>
      <c r="D87" s="175" t="s">
        <v>135</v>
      </c>
      <c r="E87" s="180" t="e">
        <f t="shared" ref="E87:I87" si="65">IF(ISNUMBER(FIND("&lt;",E46)),"N.D.",PRODUCT(E46,1/E$54))</f>
        <v>#DIV/0!</v>
      </c>
      <c r="F87" s="180" t="e">
        <f t="shared" si="65"/>
        <v>#DIV/0!</v>
      </c>
      <c r="G87" s="180" t="e">
        <f t="shared" si="65"/>
        <v>#DIV/0!</v>
      </c>
      <c r="H87" s="180" t="e">
        <f t="shared" si="65"/>
        <v>#DIV/0!</v>
      </c>
      <c r="I87" s="181" t="e">
        <f t="shared" si="65"/>
        <v>#DIV/0!</v>
      </c>
      <c r="J87" s="206" t="e">
        <f t="shared" ref="J87:S87" si="66">IF(ISNUMBER(FIND("&lt;",J46)),"N.D.",PRODUCT(J46,1/J$54))</f>
        <v>#REF!</v>
      </c>
      <c r="K87" s="180" t="e">
        <f t="shared" si="66"/>
        <v>#REF!</v>
      </c>
      <c r="L87" s="180" t="e">
        <f t="shared" si="66"/>
        <v>#REF!</v>
      </c>
      <c r="M87" s="180" t="e">
        <f t="shared" si="66"/>
        <v>#REF!</v>
      </c>
      <c r="N87" s="180" t="e">
        <f t="shared" si="66"/>
        <v>#REF!</v>
      </c>
      <c r="O87" s="180" t="e">
        <f t="shared" si="66"/>
        <v>#REF!</v>
      </c>
      <c r="P87" s="180" t="e">
        <f t="shared" si="66"/>
        <v>#REF!</v>
      </c>
      <c r="Q87" s="180" t="e">
        <f t="shared" si="66"/>
        <v>#REF!</v>
      </c>
      <c r="R87" s="180" t="e">
        <f t="shared" si="66"/>
        <v>#REF!</v>
      </c>
      <c r="S87" s="181" t="e">
        <f t="shared" si="66"/>
        <v>#REF!</v>
      </c>
    </row>
    <row r="88" spans="1:19" ht="6.75" customHeight="1" x14ac:dyDescent="0.2">
      <c r="A88" s="20"/>
      <c r="B88" s="41"/>
      <c r="C88" s="42"/>
      <c r="D88" s="43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</row>
    <row r="89" spans="1:19" x14ac:dyDescent="0.2">
      <c r="A89" s="20"/>
      <c r="B89" s="50" t="s">
        <v>133</v>
      </c>
      <c r="C89" s="20" t="s">
        <v>134</v>
      </c>
      <c r="D89" s="21"/>
      <c r="E89" s="20"/>
      <c r="F89" s="20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</row>
    <row r="90" spans="1:19" x14ac:dyDescent="0.2">
      <c r="A90" s="20"/>
      <c r="B90" s="21"/>
      <c r="C90" s="21"/>
      <c r="D90" s="21"/>
      <c r="E90" s="20"/>
      <c r="F90" s="20"/>
      <c r="G90" s="20"/>
      <c r="H90" s="22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7" customFormat="1" ht="13.5" thickBot="1" x14ac:dyDescent="0.25">
      <c r="A1" s="83"/>
      <c r="B1" s="83"/>
      <c r="C1" s="83"/>
      <c r="D1" s="83"/>
      <c r="E1" s="83"/>
      <c r="F1" s="84"/>
      <c r="G1" s="83"/>
      <c r="H1" s="83"/>
      <c r="I1" s="83"/>
      <c r="J1" s="83"/>
      <c r="K1" s="83"/>
      <c r="L1" s="83"/>
      <c r="M1" s="83"/>
      <c r="N1" s="96"/>
    </row>
    <row r="2" spans="1:16" s="7" customFormat="1" ht="12.75" customHeight="1" x14ac:dyDescent="0.2">
      <c r="A2" s="83"/>
      <c r="B2" s="506"/>
      <c r="C2" s="507"/>
      <c r="D2" s="507"/>
      <c r="E2" s="511" t="s">
        <v>222</v>
      </c>
      <c r="F2" s="512"/>
      <c r="G2" s="512"/>
      <c r="H2" s="512"/>
      <c r="I2" s="512"/>
      <c r="J2" s="512"/>
      <c r="K2" s="512"/>
      <c r="L2" s="512"/>
      <c r="M2" s="513"/>
      <c r="N2" s="96"/>
    </row>
    <row r="3" spans="1:16" s="7" customFormat="1" ht="12.75" customHeight="1" x14ac:dyDescent="0.2">
      <c r="A3" s="83"/>
      <c r="B3" s="508"/>
      <c r="C3" s="466"/>
      <c r="D3" s="466"/>
      <c r="E3" s="514"/>
      <c r="F3" s="475"/>
      <c r="G3" s="475"/>
      <c r="H3" s="475"/>
      <c r="I3" s="475"/>
      <c r="J3" s="475"/>
      <c r="K3" s="475"/>
      <c r="L3" s="475"/>
      <c r="M3" s="515"/>
      <c r="N3" s="96"/>
    </row>
    <row r="4" spans="1:16" s="7" customFormat="1" ht="12.75" customHeight="1" x14ac:dyDescent="0.2">
      <c r="A4" s="83"/>
      <c r="B4" s="508"/>
      <c r="C4" s="466"/>
      <c r="D4" s="466"/>
      <c r="E4" s="514"/>
      <c r="F4" s="475"/>
      <c r="G4" s="475"/>
      <c r="H4" s="475"/>
      <c r="I4" s="475"/>
      <c r="J4" s="475"/>
      <c r="K4" s="475"/>
      <c r="L4" s="475"/>
      <c r="M4" s="515"/>
      <c r="N4" s="96"/>
    </row>
    <row r="5" spans="1:16" s="7" customFormat="1" ht="13.5" customHeight="1" thickBot="1" x14ac:dyDescent="0.25">
      <c r="A5" s="83"/>
      <c r="B5" s="509"/>
      <c r="C5" s="510"/>
      <c r="D5" s="510"/>
      <c r="E5" s="516"/>
      <c r="F5" s="517"/>
      <c r="G5" s="517"/>
      <c r="H5" s="517"/>
      <c r="I5" s="517"/>
      <c r="J5" s="517"/>
      <c r="K5" s="517"/>
      <c r="L5" s="517"/>
      <c r="M5" s="518"/>
      <c r="N5" s="96"/>
    </row>
    <row r="6" spans="1:16" s="7" customFormat="1" ht="13.15" customHeight="1" x14ac:dyDescent="0.2">
      <c r="A6" s="83"/>
      <c r="B6" s="83"/>
      <c r="C6" s="83"/>
      <c r="D6" s="83"/>
      <c r="E6" s="83"/>
      <c r="F6" s="84"/>
      <c r="G6" s="83"/>
      <c r="H6" s="83"/>
      <c r="I6" s="83"/>
      <c r="J6" s="83"/>
      <c r="K6" s="83"/>
      <c r="L6" s="83"/>
      <c r="M6" s="83"/>
      <c r="N6" s="96"/>
    </row>
    <row r="7" spans="1:16" s="4" customFormat="1" ht="30.6" customHeight="1" x14ac:dyDescent="0.2">
      <c r="A7" s="116"/>
      <c r="B7" s="189" t="s">
        <v>32</v>
      </c>
      <c r="C7" s="189"/>
      <c r="D7" s="189"/>
      <c r="E7" s="49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94"/>
      <c r="G7" s="494"/>
      <c r="H7" s="494"/>
      <c r="I7" s="494"/>
      <c r="J7" s="494"/>
      <c r="K7" s="494"/>
      <c r="L7" s="494"/>
      <c r="M7" s="494"/>
      <c r="N7" s="68"/>
    </row>
    <row r="8" spans="1:16" s="158" customFormat="1" ht="9.6" customHeight="1" x14ac:dyDescent="0.2">
      <c r="A8" s="128"/>
      <c r="B8" s="159"/>
      <c r="C8" s="159"/>
      <c r="D8" s="159"/>
      <c r="E8" s="160"/>
      <c r="F8" s="160"/>
      <c r="G8" s="160"/>
      <c r="H8" s="160"/>
      <c r="I8" s="160"/>
      <c r="J8" s="160"/>
      <c r="K8" s="160"/>
      <c r="L8" s="160"/>
      <c r="M8" s="160"/>
      <c r="N8" s="128"/>
    </row>
    <row r="9" spans="1:16" s="4" customFormat="1" ht="15.6" customHeight="1" x14ac:dyDescent="0.2">
      <c r="A9" s="116"/>
      <c r="B9" s="402" t="s">
        <v>236</v>
      </c>
      <c r="C9" s="402"/>
      <c r="D9" s="402"/>
      <c r="E9" s="391" t="str">
        <f>+'A.2.4. Cálculo PM10 y VM'!E9:F9</f>
        <v>CA-VMP-6</v>
      </c>
      <c r="F9" s="391"/>
      <c r="G9" s="154"/>
      <c r="H9" s="402" t="s">
        <v>189</v>
      </c>
      <c r="I9" s="402"/>
      <c r="J9" s="391" t="str">
        <f>+'A.2.3. Flujo promedio'!H9</f>
        <v>0001-7-2020-411</v>
      </c>
      <c r="K9" s="391"/>
      <c r="L9" s="391"/>
      <c r="M9" s="391"/>
      <c r="N9" s="68"/>
    </row>
    <row r="10" spans="1:16" ht="13.15" customHeight="1" thickBot="1" x14ac:dyDescent="0.25">
      <c r="A10" s="85"/>
      <c r="B10" s="85"/>
      <c r="C10" s="85"/>
      <c r="D10" s="85"/>
      <c r="E10" s="85"/>
      <c r="F10" s="85"/>
      <c r="G10" s="86"/>
      <c r="H10" s="85"/>
      <c r="I10" s="85"/>
      <c r="J10" s="87"/>
      <c r="K10" s="85"/>
      <c r="L10" s="85"/>
      <c r="M10" s="85"/>
      <c r="N10" s="87"/>
    </row>
    <row r="11" spans="1:16" ht="42.75" customHeight="1" x14ac:dyDescent="0.2">
      <c r="A11" s="87"/>
      <c r="B11" s="97" t="s">
        <v>24</v>
      </c>
      <c r="C11" s="98" t="s">
        <v>2</v>
      </c>
      <c r="D11" s="195" t="s">
        <v>31</v>
      </c>
      <c r="E11" s="98" t="s">
        <v>27</v>
      </c>
      <c r="F11" s="98" t="s">
        <v>28</v>
      </c>
      <c r="G11" s="192" t="s">
        <v>29</v>
      </c>
      <c r="H11" s="208" t="s">
        <v>197</v>
      </c>
      <c r="I11" s="208" t="s">
        <v>201</v>
      </c>
      <c r="J11" s="208" t="s">
        <v>198</v>
      </c>
      <c r="K11" s="208" t="s">
        <v>199</v>
      </c>
      <c r="L11" s="208" t="s">
        <v>200</v>
      </c>
      <c r="M11" s="209" t="s">
        <v>235</v>
      </c>
      <c r="N11" s="87"/>
    </row>
    <row r="12" spans="1:16" x14ac:dyDescent="0.2">
      <c r="A12" s="87"/>
      <c r="B12" s="92">
        <v>1</v>
      </c>
      <c r="C12" s="542" t="s">
        <v>202</v>
      </c>
      <c r="D12" s="78">
        <f>'A.2.4. Cálculo PM10 y VM'!D12</f>
        <v>431014</v>
      </c>
      <c r="E12" s="217">
        <f>'A.2.4. Cálculo PM10 y VM'!E12</f>
        <v>0</v>
      </c>
      <c r="F12" s="93">
        <f>'A.2.4. Cálculo PM10 y VM'!F12</f>
        <v>0</v>
      </c>
      <c r="G12" s="191">
        <f>(F12-E12)*60*24</f>
        <v>0</v>
      </c>
      <c r="H12" s="100" t="e">
        <f>'A.2.1. Promedio meteorologia'!$F$42</f>
        <v>#DIV/0!</v>
      </c>
      <c r="I12" s="100" t="e">
        <f>'A.2.1. Promedio meteorologia'!$E$42</f>
        <v>#DIV/0!</v>
      </c>
      <c r="J12" s="190" t="e">
        <f>'A.2.3. Flujo promedio'!E28</f>
        <v>#DIV/0!</v>
      </c>
      <c r="K12" s="210" t="e">
        <f>'A.2.3. Flujo promedio'!I28</f>
        <v>#DIV/0!</v>
      </c>
      <c r="L12" s="211" t="e">
        <f>+K12*G12</f>
        <v>#DIV/0!</v>
      </c>
      <c r="M12" s="213" t="e">
        <f>((K12*(I12/760)*(283.15/(H12+273.15))*G12))</f>
        <v>#DIV/0!</v>
      </c>
      <c r="N12" s="87"/>
      <c r="P12" s="207"/>
    </row>
    <row r="13" spans="1:16" x14ac:dyDescent="0.2">
      <c r="A13" s="87"/>
      <c r="B13" s="92">
        <v>2</v>
      </c>
      <c r="C13" s="498"/>
      <c r="D13" s="78">
        <f>'A.2.4. Cálculo PM10 y VM'!D13</f>
        <v>431015</v>
      </c>
      <c r="E13" s="93">
        <f>'A.2.4. Cálculo PM10 y VM'!E13</f>
        <v>0</v>
      </c>
      <c r="F13" s="93">
        <f>'A.2.4. Cálculo PM10 y VM'!F13</f>
        <v>0</v>
      </c>
      <c r="G13" s="191">
        <f t="shared" ref="G13:G26" si="0">(F13-E13)*60*24</f>
        <v>0</v>
      </c>
      <c r="H13" s="100" t="e">
        <f>'A.2.1. Promedio meteorologia'!$F$70</f>
        <v>#DIV/0!</v>
      </c>
      <c r="I13" s="100" t="e">
        <f>'A.2.1. Promedio meteorologia'!$E$70</f>
        <v>#DIV/0!</v>
      </c>
      <c r="J13" s="190" t="e">
        <f>'A.2.3. Flujo promedio'!E36</f>
        <v>#DIV/0!</v>
      </c>
      <c r="K13" s="210" t="e">
        <f>'A.2.3. Flujo promedio'!I36</f>
        <v>#DIV/0!</v>
      </c>
      <c r="L13" s="211" t="e">
        <f t="shared" ref="L13:L15" si="1">+K13*G13</f>
        <v>#DIV/0!</v>
      </c>
      <c r="M13" s="213" t="e">
        <f t="shared" ref="M13:M14" si="2">((K13*(I13/760)*(283.15/(H13+273.15))*G13))</f>
        <v>#DIV/0!</v>
      </c>
      <c r="N13" s="87"/>
      <c r="P13" s="207"/>
    </row>
    <row r="14" spans="1:16" x14ac:dyDescent="0.2">
      <c r="A14" s="87"/>
      <c r="B14" s="92">
        <v>3</v>
      </c>
      <c r="C14" s="498"/>
      <c r="D14" s="78">
        <f>'A.2.4. Cálculo PM10 y VM'!D14</f>
        <v>431016</v>
      </c>
      <c r="E14" s="93">
        <f>'A.2.4. Cálculo PM10 y VM'!E14</f>
        <v>0</v>
      </c>
      <c r="F14" s="93">
        <f>'A.2.4. Cálculo PM10 y VM'!F14</f>
        <v>0</v>
      </c>
      <c r="G14" s="191">
        <f t="shared" si="0"/>
        <v>0</v>
      </c>
      <c r="H14" s="100" t="e">
        <f>'A.2.1. Promedio meteorologia'!$F$98</f>
        <v>#DIV/0!</v>
      </c>
      <c r="I14" s="100" t="e">
        <f>'A.2.1. Promedio meteorologia'!$E$98</f>
        <v>#DIV/0!</v>
      </c>
      <c r="J14" s="190" t="e">
        <f>'A.2.3. Flujo promedio'!E44</f>
        <v>#DIV/0!</v>
      </c>
      <c r="K14" s="210" t="e">
        <f>'A.2.3. Flujo promedio'!I44</f>
        <v>#DIV/0!</v>
      </c>
      <c r="L14" s="211" t="e">
        <f t="shared" si="1"/>
        <v>#DIV/0!</v>
      </c>
      <c r="M14" s="213" t="e">
        <f t="shared" si="2"/>
        <v>#DIV/0!</v>
      </c>
      <c r="N14" s="87"/>
      <c r="P14" s="207"/>
    </row>
    <row r="15" spans="1:16" x14ac:dyDescent="0.2">
      <c r="A15" s="87"/>
      <c r="B15" s="92">
        <v>4</v>
      </c>
      <c r="C15" s="498"/>
      <c r="D15" s="78">
        <f>'A.2.4. Cálculo PM10 y VM'!D15</f>
        <v>431017</v>
      </c>
      <c r="E15" s="93">
        <f>'A.2.4. Cálculo PM10 y VM'!E15</f>
        <v>0</v>
      </c>
      <c r="F15" s="93">
        <f>'A.2.4. Cálculo PM10 y VM'!F15</f>
        <v>0</v>
      </c>
      <c r="G15" s="191">
        <f t="shared" si="0"/>
        <v>0</v>
      </c>
      <c r="H15" s="100" t="e">
        <f>'A.2.1. Promedio meteorologia'!$F$126</f>
        <v>#DIV/0!</v>
      </c>
      <c r="I15" s="100" t="e">
        <f>'A.2.1. Promedio meteorologia'!$E$126</f>
        <v>#DIV/0!</v>
      </c>
      <c r="J15" s="190" t="e">
        <f>'A.2.3. Flujo promedio'!E52</f>
        <v>#DIV/0!</v>
      </c>
      <c r="K15" s="210" t="e">
        <f>'A.2.3. Flujo promedio'!I52</f>
        <v>#DIV/0!</v>
      </c>
      <c r="L15" s="211" t="e">
        <f t="shared" si="1"/>
        <v>#DIV/0!</v>
      </c>
      <c r="M15" s="213" t="e">
        <f>((K15*(I15/760)*(283.15/(H15+273.15))*G15))</f>
        <v>#DIV/0!</v>
      </c>
      <c r="N15" s="87"/>
      <c r="P15" s="207"/>
    </row>
    <row r="16" spans="1:16" ht="13.5" thickBot="1" x14ac:dyDescent="0.25">
      <c r="A16" s="87"/>
      <c r="B16" s="92">
        <v>5</v>
      </c>
      <c r="C16" s="498"/>
      <c r="D16" s="78">
        <f>'A.2.4. Cálculo PM10 y VM'!D16</f>
        <v>431018</v>
      </c>
      <c r="E16" s="93">
        <f>'A.2.4. Cálculo PM10 y VM'!E16</f>
        <v>0</v>
      </c>
      <c r="F16" s="93">
        <f>'A.2.4. Cálculo PM10 y VM'!F16</f>
        <v>0</v>
      </c>
      <c r="G16" s="193">
        <f t="shared" si="0"/>
        <v>0</v>
      </c>
      <c r="H16" s="100" t="e">
        <f>'A.2.1. Promedio meteorologia'!$F$154</f>
        <v>#DIV/0!</v>
      </c>
      <c r="I16" s="100" t="e">
        <f>'A.2.1. Promedio meteorologia'!$E$154</f>
        <v>#DIV/0!</v>
      </c>
      <c r="J16" s="190" t="e">
        <f>'A.2.3. Flujo promedio'!E60</f>
        <v>#DIV/0!</v>
      </c>
      <c r="K16" s="210" t="e">
        <f>'A.2.3. Flujo promedio'!I60</f>
        <v>#DIV/0!</v>
      </c>
      <c r="L16" s="212" t="e">
        <f>+K16*G16</f>
        <v>#DIV/0!</v>
      </c>
      <c r="M16" s="213" t="e">
        <f>((K16*(I16/760)*(283.15/(H16+273.15))*G16))</f>
        <v>#DIV/0!</v>
      </c>
      <c r="N16" s="87"/>
      <c r="P16" s="207"/>
    </row>
    <row r="17" spans="1:14" ht="13.5" hidden="1" thickBot="1" x14ac:dyDescent="0.25">
      <c r="A17" s="87"/>
      <c r="B17" s="92">
        <v>6</v>
      </c>
      <c r="C17" s="498"/>
      <c r="D17" s="78"/>
      <c r="E17" s="93"/>
      <c r="F17" s="93"/>
      <c r="G17" s="451">
        <f t="shared" si="0"/>
        <v>0</v>
      </c>
      <c r="H17" s="452"/>
      <c r="I17" s="102"/>
      <c r="J17" s="492"/>
      <c r="K17" s="493">
        <v>23.51</v>
      </c>
      <c r="L17" s="198"/>
      <c r="M17" s="101" t="str">
        <f t="shared" ref="M17:M26" si="3">IF(L17="","",L17/K17)</f>
        <v/>
      </c>
      <c r="N17" s="87"/>
    </row>
    <row r="18" spans="1:14" ht="13.5" hidden="1" thickBot="1" x14ac:dyDescent="0.25">
      <c r="A18" s="87"/>
      <c r="B18" s="92">
        <v>7</v>
      </c>
      <c r="C18" s="498"/>
      <c r="D18" s="78"/>
      <c r="E18" s="93"/>
      <c r="F18" s="93"/>
      <c r="G18" s="449">
        <f t="shared" si="0"/>
        <v>0</v>
      </c>
      <c r="H18" s="450"/>
      <c r="I18" s="102"/>
      <c r="J18" s="492"/>
      <c r="K18" s="493">
        <v>23.51</v>
      </c>
      <c r="L18" s="95"/>
      <c r="M18" s="101" t="str">
        <f t="shared" si="3"/>
        <v/>
      </c>
      <c r="N18" s="87"/>
    </row>
    <row r="19" spans="1:14" ht="13.5" hidden="1" thickBot="1" x14ac:dyDescent="0.25">
      <c r="A19" s="87"/>
      <c r="B19" s="92">
        <v>8</v>
      </c>
      <c r="C19" s="498"/>
      <c r="D19" s="78"/>
      <c r="E19" s="93"/>
      <c r="F19" s="93"/>
      <c r="G19" s="449">
        <f t="shared" si="0"/>
        <v>0</v>
      </c>
      <c r="H19" s="450"/>
      <c r="I19" s="102"/>
      <c r="J19" s="492"/>
      <c r="K19" s="493">
        <v>23.52</v>
      </c>
      <c r="L19" s="95"/>
      <c r="M19" s="101" t="str">
        <f t="shared" si="3"/>
        <v/>
      </c>
      <c r="N19" s="87"/>
    </row>
    <row r="20" spans="1:14" ht="13.5" hidden="1" thickBot="1" x14ac:dyDescent="0.25">
      <c r="A20" s="87"/>
      <c r="B20" s="92">
        <v>9</v>
      </c>
      <c r="C20" s="498"/>
      <c r="D20" s="78"/>
      <c r="E20" s="93"/>
      <c r="F20" s="93"/>
      <c r="G20" s="449">
        <f t="shared" si="0"/>
        <v>0</v>
      </c>
      <c r="H20" s="450"/>
      <c r="I20" s="102"/>
      <c r="J20" s="492"/>
      <c r="K20" s="493"/>
      <c r="L20" s="95"/>
      <c r="M20" s="101" t="str">
        <f t="shared" si="3"/>
        <v/>
      </c>
      <c r="N20" s="87"/>
    </row>
    <row r="21" spans="1:14" ht="13.5" hidden="1" thickBot="1" x14ac:dyDescent="0.25">
      <c r="A21" s="87"/>
      <c r="B21" s="92">
        <v>10</v>
      </c>
      <c r="C21" s="498"/>
      <c r="D21" s="78"/>
      <c r="E21" s="93"/>
      <c r="F21" s="93"/>
      <c r="G21" s="449">
        <f t="shared" si="0"/>
        <v>0</v>
      </c>
      <c r="H21" s="450"/>
      <c r="I21" s="102"/>
      <c r="J21" s="492"/>
      <c r="K21" s="493"/>
      <c r="L21" s="95"/>
      <c r="M21" s="101" t="str">
        <f t="shared" si="3"/>
        <v/>
      </c>
      <c r="N21" s="87"/>
    </row>
    <row r="22" spans="1:14" ht="13.5" hidden="1" thickBot="1" x14ac:dyDescent="0.25">
      <c r="A22" s="87"/>
      <c r="B22" s="92">
        <v>11</v>
      </c>
      <c r="C22" s="498"/>
      <c r="D22" s="78"/>
      <c r="E22" s="93"/>
      <c r="F22" s="93"/>
      <c r="G22" s="449">
        <f t="shared" si="0"/>
        <v>0</v>
      </c>
      <c r="H22" s="450"/>
      <c r="I22" s="102"/>
      <c r="J22" s="492"/>
      <c r="K22" s="493"/>
      <c r="L22" s="95"/>
      <c r="M22" s="101" t="str">
        <f t="shared" si="3"/>
        <v/>
      </c>
      <c r="N22" s="87"/>
    </row>
    <row r="23" spans="1:14" ht="13.5" hidden="1" thickBot="1" x14ac:dyDescent="0.25">
      <c r="A23" s="87"/>
      <c r="B23" s="92">
        <v>12</v>
      </c>
      <c r="C23" s="498"/>
      <c r="D23" s="78"/>
      <c r="E23" s="93"/>
      <c r="F23" s="93"/>
      <c r="G23" s="449">
        <f t="shared" si="0"/>
        <v>0</v>
      </c>
      <c r="H23" s="450"/>
      <c r="I23" s="102"/>
      <c r="J23" s="492"/>
      <c r="K23" s="493"/>
      <c r="L23" s="95"/>
      <c r="M23" s="101" t="str">
        <f t="shared" si="3"/>
        <v/>
      </c>
      <c r="N23" s="87"/>
    </row>
    <row r="24" spans="1:14" ht="13.5" hidden="1" thickBot="1" x14ac:dyDescent="0.25">
      <c r="A24" s="87"/>
      <c r="B24" s="92">
        <v>13</v>
      </c>
      <c r="C24" s="498"/>
      <c r="D24" s="78"/>
      <c r="E24" s="93"/>
      <c r="F24" s="93"/>
      <c r="G24" s="449">
        <f t="shared" si="0"/>
        <v>0</v>
      </c>
      <c r="H24" s="450"/>
      <c r="I24" s="102"/>
      <c r="J24" s="492"/>
      <c r="K24" s="493"/>
      <c r="L24" s="95"/>
      <c r="M24" s="101" t="str">
        <f t="shared" si="3"/>
        <v/>
      </c>
      <c r="N24" s="87"/>
    </row>
    <row r="25" spans="1:14" ht="13.5" hidden="1" thickBot="1" x14ac:dyDescent="0.25">
      <c r="A25" s="87"/>
      <c r="B25" s="92">
        <v>14</v>
      </c>
      <c r="C25" s="498"/>
      <c r="D25" s="78"/>
      <c r="E25" s="93"/>
      <c r="F25" s="93"/>
      <c r="G25" s="449">
        <f t="shared" si="0"/>
        <v>0</v>
      </c>
      <c r="H25" s="450"/>
      <c r="I25" s="102"/>
      <c r="J25" s="492"/>
      <c r="K25" s="493"/>
      <c r="L25" s="95"/>
      <c r="M25" s="101" t="str">
        <f t="shared" si="3"/>
        <v/>
      </c>
      <c r="N25" s="87"/>
    </row>
    <row r="26" spans="1:14" ht="13.5" hidden="1" thickBot="1" x14ac:dyDescent="0.25">
      <c r="A26" s="87"/>
      <c r="B26" s="162">
        <v>15</v>
      </c>
      <c r="C26" s="499"/>
      <c r="D26" s="163"/>
      <c r="E26" s="164"/>
      <c r="F26" s="164"/>
      <c r="G26" s="488">
        <f t="shared" si="0"/>
        <v>0</v>
      </c>
      <c r="H26" s="489"/>
      <c r="I26" s="169"/>
      <c r="J26" s="519"/>
      <c r="K26" s="520"/>
      <c r="L26" s="166"/>
      <c r="M26" s="167" t="str">
        <f t="shared" si="3"/>
        <v/>
      </c>
      <c r="N26" s="87"/>
    </row>
    <row r="27" spans="1:14" ht="13.5" thickBot="1" x14ac:dyDescent="0.25">
      <c r="A27" s="85"/>
      <c r="B27" s="197"/>
      <c r="C27" s="197"/>
      <c r="D27" s="201"/>
      <c r="E27" s="197"/>
      <c r="F27" s="197"/>
      <c r="G27" s="85"/>
      <c r="H27" s="197"/>
      <c r="I27" s="197"/>
      <c r="J27" s="201"/>
      <c r="K27" s="197"/>
      <c r="L27" s="85"/>
      <c r="M27" s="197"/>
      <c r="N27" s="87"/>
    </row>
    <row r="28" spans="1:14" s="3" customFormat="1" x14ac:dyDescent="0.2">
      <c r="A28" s="52"/>
      <c r="B28" s="500" t="s">
        <v>13</v>
      </c>
      <c r="C28" s="501"/>
      <c r="D28" s="501"/>
      <c r="E28" s="501"/>
      <c r="F28" s="501"/>
      <c r="G28" s="501"/>
      <c r="H28" s="501"/>
      <c r="I28" s="501"/>
      <c r="J28" s="501"/>
      <c r="K28" s="501"/>
      <c r="L28" s="501"/>
      <c r="M28" s="502"/>
      <c r="N28" s="54"/>
    </row>
    <row r="29" spans="1:14" s="3" customFormat="1" ht="48" customHeight="1" thickBot="1" x14ac:dyDescent="0.25">
      <c r="A29" s="52"/>
      <c r="B29" s="503" t="s">
        <v>225</v>
      </c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5"/>
      <c r="N29" s="54"/>
    </row>
    <row r="30" spans="1:14" s="3" customFormat="1" ht="11.25" customHeight="1" x14ac:dyDescent="0.2">
      <c r="A30" s="52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4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12" customWidth="1"/>
    <col min="2" max="2" width="10.42578125" style="13" customWidth="1"/>
    <col min="3" max="3" width="6.42578125" style="13" customWidth="1"/>
    <col min="4" max="4" width="12.7109375" style="13" customWidth="1"/>
    <col min="5" max="7" width="15.5703125" style="12" customWidth="1"/>
    <col min="8" max="8" width="15.5703125" style="14" customWidth="1"/>
    <col min="9" max="9" width="15.5703125" style="12" customWidth="1"/>
    <col min="10" max="10" width="12.7109375" style="12" hidden="1" customWidth="1"/>
    <col min="11" max="19" width="11.140625" style="12" hidden="1" customWidth="1"/>
    <col min="20" max="20" width="2.28515625" style="20" customWidth="1"/>
    <col min="21" max="24" width="11.42578125" style="12"/>
    <col min="25" max="29" width="6.7109375" style="12" customWidth="1"/>
    <col min="30" max="16384" width="11.42578125" style="12"/>
  </cols>
  <sheetData>
    <row r="1" spans="1:20" ht="12.75" thickBot="1" x14ac:dyDescent="0.25">
      <c r="A1" s="20"/>
      <c r="B1" s="21"/>
      <c r="C1" s="21"/>
      <c r="D1" s="21"/>
      <c r="E1" s="20"/>
      <c r="F1" s="20"/>
      <c r="G1" s="20"/>
      <c r="H1" s="22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0" s="15" customFormat="1" ht="12" customHeight="1" x14ac:dyDescent="0.2">
      <c r="A2" s="23"/>
      <c r="B2" s="24"/>
      <c r="C2" s="25"/>
      <c r="D2" s="25"/>
      <c r="E2" s="529" t="s">
        <v>224</v>
      </c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1"/>
      <c r="T2" s="23"/>
    </row>
    <row r="3" spans="1:20" s="15" customFormat="1" ht="12" customHeight="1" x14ac:dyDescent="0.2">
      <c r="A3" s="23"/>
      <c r="B3" s="26"/>
      <c r="C3" s="27"/>
      <c r="D3" s="27"/>
      <c r="E3" s="532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533"/>
      <c r="T3" s="23"/>
    </row>
    <row r="4" spans="1:20" s="15" customFormat="1" ht="12" customHeight="1" x14ac:dyDescent="0.2">
      <c r="A4" s="23"/>
      <c r="B4" s="26"/>
      <c r="C4" s="27"/>
      <c r="D4" s="27"/>
      <c r="E4" s="532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533"/>
      <c r="T4" s="23"/>
    </row>
    <row r="5" spans="1:20" s="15" customFormat="1" ht="12" customHeight="1" thickBot="1" x14ac:dyDescent="0.25">
      <c r="A5" s="23"/>
      <c r="B5" s="28"/>
      <c r="C5" s="29"/>
      <c r="D5" s="29"/>
      <c r="E5" s="534"/>
      <c r="F5" s="535"/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6"/>
      <c r="T5" s="23"/>
    </row>
    <row r="6" spans="1:20" s="18" customFormat="1" ht="13.15" customHeight="1" x14ac:dyDescent="0.2">
      <c r="A6" s="30"/>
      <c r="B6" s="31"/>
      <c r="C6" s="31"/>
      <c r="D6" s="31"/>
      <c r="E6" s="32"/>
      <c r="F6" s="32"/>
      <c r="G6" s="32"/>
      <c r="H6" s="33"/>
      <c r="I6" s="33"/>
      <c r="J6" s="33"/>
      <c r="K6" s="34"/>
      <c r="L6" s="34"/>
      <c r="M6" s="34"/>
      <c r="N6" s="34"/>
      <c r="O6" s="34"/>
      <c r="P6" s="34"/>
      <c r="Q6" s="34"/>
      <c r="R6" s="34"/>
      <c r="S6" s="34"/>
      <c r="T6" s="30"/>
    </row>
    <row r="7" spans="1:20" s="15" customFormat="1" ht="36" customHeight="1" x14ac:dyDescent="0.2">
      <c r="A7" s="35"/>
      <c r="B7" s="541" t="s">
        <v>188</v>
      </c>
      <c r="C7" s="541"/>
      <c r="D7" s="541"/>
      <c r="E7" s="53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7"/>
      <c r="G7" s="537"/>
      <c r="H7" s="537"/>
      <c r="I7" s="537"/>
      <c r="J7" s="537"/>
      <c r="K7" s="537"/>
      <c r="L7" s="537"/>
      <c r="M7" s="537"/>
      <c r="N7" s="537"/>
      <c r="O7" s="537"/>
      <c r="P7" s="537"/>
      <c r="Q7" s="537"/>
      <c r="R7" s="537"/>
      <c r="S7" s="537"/>
      <c r="T7" s="23"/>
    </row>
    <row r="8" spans="1:20" s="15" customFormat="1" ht="9.6" customHeight="1" x14ac:dyDescent="0.2">
      <c r="A8" s="35"/>
      <c r="B8" s="187"/>
      <c r="C8" s="187"/>
      <c r="D8" s="187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23"/>
    </row>
    <row r="9" spans="1:20" s="15" customFormat="1" ht="15.6" customHeight="1" x14ac:dyDescent="0.2">
      <c r="A9" s="35"/>
      <c r="B9" s="402" t="s">
        <v>236</v>
      </c>
      <c r="C9" s="402"/>
      <c r="D9" s="402"/>
      <c r="E9" s="105" t="str">
        <f>+'A.2.1. Promedio meteorologia'!E8</f>
        <v>CA-VMP-6</v>
      </c>
      <c r="F9" s="154"/>
      <c r="G9" s="402" t="s">
        <v>189</v>
      </c>
      <c r="H9" s="402"/>
      <c r="I9" s="188" t="str">
        <f>+'A.2.3. Flujo promedio'!H9</f>
        <v>0001-7-2020-411</v>
      </c>
      <c r="J9" s="154"/>
      <c r="L9" s="185"/>
      <c r="M9" s="185"/>
      <c r="N9" s="185"/>
      <c r="O9" s="185"/>
      <c r="P9" s="185"/>
      <c r="Q9" s="185"/>
      <c r="R9" s="185"/>
      <c r="S9" s="185"/>
      <c r="T9" s="23"/>
    </row>
    <row r="10" spans="1:20" ht="13.15" customHeight="1" thickBot="1" x14ac:dyDescent="0.25">
      <c r="A10" s="20"/>
      <c r="B10" s="21"/>
      <c r="C10" s="21"/>
      <c r="D10" s="21"/>
      <c r="E10" s="20"/>
      <c r="F10" s="20"/>
      <c r="G10" s="20"/>
      <c r="H10" s="22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20" ht="12.75" customHeight="1" x14ac:dyDescent="0.2">
      <c r="A11" s="20"/>
      <c r="B11" s="525" t="s">
        <v>105</v>
      </c>
      <c r="C11" s="526"/>
      <c r="D11" s="526"/>
      <c r="E11" s="526"/>
      <c r="F11" s="526"/>
      <c r="G11" s="526"/>
      <c r="H11" s="526"/>
      <c r="I11" s="526"/>
      <c r="J11" s="526"/>
      <c r="K11" s="526"/>
      <c r="L11" s="526"/>
      <c r="M11" s="526"/>
      <c r="N11" s="526"/>
      <c r="O11" s="526"/>
      <c r="P11" s="526"/>
      <c r="Q11" s="526"/>
      <c r="R11" s="526"/>
      <c r="S11" s="527"/>
      <c r="T11" s="203"/>
    </row>
    <row r="12" spans="1:20" s="16" customFormat="1" ht="13.15" customHeight="1" x14ac:dyDescent="0.2">
      <c r="A12" s="36"/>
      <c r="B12" s="523" t="s">
        <v>190</v>
      </c>
      <c r="C12" s="524"/>
      <c r="D12" s="522" t="s">
        <v>104</v>
      </c>
      <c r="E12" s="524" t="s">
        <v>151</v>
      </c>
      <c r="F12" s="524"/>
      <c r="G12" s="524"/>
      <c r="H12" s="524"/>
      <c r="I12" s="524"/>
      <c r="J12" s="524"/>
      <c r="K12" s="524"/>
      <c r="L12" s="524"/>
      <c r="M12" s="524"/>
      <c r="N12" s="524"/>
      <c r="O12" s="524"/>
      <c r="P12" s="524"/>
      <c r="Q12" s="524"/>
      <c r="R12" s="524"/>
      <c r="S12" s="528"/>
      <c r="T12" s="204"/>
    </row>
    <row r="13" spans="1:20" ht="12.75" customHeight="1" x14ac:dyDescent="0.2">
      <c r="A13" s="20"/>
      <c r="B13" s="523"/>
      <c r="C13" s="524"/>
      <c r="D13" s="522"/>
      <c r="E13" s="37">
        <f>'A.2.4. Cálculo PM10 y VM'!$E12</f>
        <v>0</v>
      </c>
      <c r="F13" s="37">
        <f>'A.2.4. Cálculo PM10 y VM'!$E13</f>
        <v>0</v>
      </c>
      <c r="G13" s="37">
        <f>'A.2.4. Cálculo PM10 y VM'!$E14</f>
        <v>0</v>
      </c>
      <c r="H13" s="37">
        <f>'A.2.4. Cálculo PM10 y VM'!$E15</f>
        <v>0</v>
      </c>
      <c r="I13" s="37">
        <f>'A.2.4. Cálculo PM10 y VM'!$E16</f>
        <v>0</v>
      </c>
      <c r="J13" s="37" t="e">
        <f>'A.2.4. Cálculo PM10 y VM'!$E17</f>
        <v>#REF!</v>
      </c>
      <c r="K13" s="37" t="e">
        <f>'A.2.4. Cálculo PM10 y VM'!$E18</f>
        <v>#REF!</v>
      </c>
      <c r="L13" s="37" t="e">
        <f>'A.2.4. Cálculo PM10 y VM'!$E19</f>
        <v>#REF!</v>
      </c>
      <c r="M13" s="37" t="e">
        <f>'A.2.4. Cálculo PM10 y VM'!$E20</f>
        <v>#REF!</v>
      </c>
      <c r="N13" s="37" t="e">
        <f>'A.2.4. Cálculo PM10 y VM'!$E21</f>
        <v>#REF!</v>
      </c>
      <c r="O13" s="37" t="e">
        <f>'A.2.4. Cálculo PM10 y VM'!$E22</f>
        <v>#REF!</v>
      </c>
      <c r="P13" s="37" t="e">
        <f>'A.2.4. Cálculo PM10 y VM'!$E23</f>
        <v>#REF!</v>
      </c>
      <c r="Q13" s="37" t="e">
        <f>'A.2.4. Cálculo PM10 y VM'!$E24</f>
        <v>#REF!</v>
      </c>
      <c r="R13" s="37" t="e">
        <f>'A.2.4. Cálculo PM10 y VM'!$E25</f>
        <v>#REF!</v>
      </c>
      <c r="S13" s="170" t="e">
        <f>'A.2.4. Cálculo PM10 y VM'!$E26</f>
        <v>#REF!</v>
      </c>
      <c r="T13" s="203"/>
    </row>
    <row r="14" spans="1:20" x14ac:dyDescent="0.2">
      <c r="A14" s="20"/>
      <c r="B14" s="171" t="s">
        <v>101</v>
      </c>
      <c r="C14" s="38" t="s">
        <v>100</v>
      </c>
      <c r="D14" s="39" t="s">
        <v>132</v>
      </c>
      <c r="E14" s="40">
        <v>874.6</v>
      </c>
      <c r="F14" s="40">
        <v>629.1</v>
      </c>
      <c r="G14" s="40">
        <v>652.1</v>
      </c>
      <c r="H14" s="40">
        <v>892</v>
      </c>
      <c r="I14" s="40">
        <v>847</v>
      </c>
      <c r="J14" s="40"/>
      <c r="K14" s="40"/>
      <c r="L14" s="40"/>
      <c r="M14" s="40"/>
      <c r="N14" s="40"/>
      <c r="O14" s="40"/>
      <c r="P14" s="40"/>
      <c r="Q14" s="40"/>
      <c r="R14" s="40"/>
      <c r="S14" s="172"/>
      <c r="T14" s="203"/>
    </row>
    <row r="15" spans="1:20" x14ac:dyDescent="0.2">
      <c r="A15" s="20"/>
      <c r="B15" s="171" t="s">
        <v>79</v>
      </c>
      <c r="C15" s="38" t="s">
        <v>78</v>
      </c>
      <c r="D15" s="39" t="s">
        <v>132</v>
      </c>
      <c r="E15" s="40">
        <v>7.3630000000000004</v>
      </c>
      <c r="F15" s="40">
        <v>2.6339999999999999</v>
      </c>
      <c r="G15" s="40">
        <v>3.4590000000000001</v>
      </c>
      <c r="H15" s="40">
        <v>13.15</v>
      </c>
      <c r="I15" s="40">
        <v>15.43</v>
      </c>
      <c r="J15" s="40"/>
      <c r="K15" s="40"/>
      <c r="L15" s="40"/>
      <c r="M15" s="40"/>
      <c r="N15" s="40"/>
      <c r="O15" s="40"/>
      <c r="P15" s="40"/>
      <c r="Q15" s="40"/>
      <c r="R15" s="40"/>
      <c r="S15" s="172"/>
      <c r="T15" s="203"/>
    </row>
    <row r="16" spans="1:20" x14ac:dyDescent="0.2">
      <c r="A16" s="20"/>
      <c r="B16" s="171" t="s">
        <v>147</v>
      </c>
      <c r="C16" s="38" t="s">
        <v>99</v>
      </c>
      <c r="D16" s="39" t="s">
        <v>132</v>
      </c>
      <c r="E16" s="40">
        <v>6.4089999999999998</v>
      </c>
      <c r="F16" s="40">
        <v>10.42</v>
      </c>
      <c r="G16" s="40">
        <v>7.33</v>
      </c>
      <c r="H16" s="40">
        <v>9.6940000000000008</v>
      </c>
      <c r="I16" s="40">
        <v>10.3</v>
      </c>
      <c r="J16" s="40"/>
      <c r="K16" s="40"/>
      <c r="L16" s="40"/>
      <c r="M16" s="40"/>
      <c r="N16" s="40"/>
      <c r="O16" s="40"/>
      <c r="P16" s="40"/>
      <c r="Q16" s="40"/>
      <c r="R16" s="40"/>
      <c r="S16" s="172"/>
      <c r="T16" s="203"/>
    </row>
    <row r="17" spans="1:20" x14ac:dyDescent="0.2">
      <c r="A17" s="20"/>
      <c r="B17" s="171" t="s">
        <v>98</v>
      </c>
      <c r="C17" s="38" t="s">
        <v>97</v>
      </c>
      <c r="D17" s="39" t="s">
        <v>132</v>
      </c>
      <c r="E17" s="40">
        <v>31.61</v>
      </c>
      <c r="F17" s="40">
        <v>18.760000000000002</v>
      </c>
      <c r="G17" s="40">
        <v>22.94</v>
      </c>
      <c r="H17" s="40">
        <v>27.94</v>
      </c>
      <c r="I17" s="40">
        <v>35.549999999999997</v>
      </c>
      <c r="J17" s="40"/>
      <c r="K17" s="40"/>
      <c r="L17" s="40"/>
      <c r="M17" s="40"/>
      <c r="N17" s="40"/>
      <c r="O17" s="40"/>
      <c r="P17" s="40"/>
      <c r="Q17" s="40"/>
      <c r="R17" s="40"/>
      <c r="S17" s="172"/>
      <c r="T17" s="203"/>
    </row>
    <row r="18" spans="1:20" x14ac:dyDescent="0.2">
      <c r="A18" s="20"/>
      <c r="B18" s="171" t="s">
        <v>96</v>
      </c>
      <c r="C18" s="38" t="s">
        <v>95</v>
      </c>
      <c r="D18" s="39" t="s">
        <v>132</v>
      </c>
      <c r="E18" s="40" t="s">
        <v>213</v>
      </c>
      <c r="F18" s="40" t="s">
        <v>213</v>
      </c>
      <c r="G18" s="40" t="s">
        <v>213</v>
      </c>
      <c r="H18" s="40" t="s">
        <v>213</v>
      </c>
      <c r="I18" s="40" t="s">
        <v>213</v>
      </c>
      <c r="J18" s="40"/>
      <c r="K18" s="40"/>
      <c r="L18" s="40"/>
      <c r="M18" s="40"/>
      <c r="N18" s="40"/>
      <c r="O18" s="40"/>
      <c r="P18" s="40"/>
      <c r="Q18" s="40"/>
      <c r="R18" s="40"/>
      <c r="S18" s="172"/>
      <c r="T18" s="203"/>
    </row>
    <row r="19" spans="1:20" x14ac:dyDescent="0.2">
      <c r="A19" s="20"/>
      <c r="B19" s="171" t="s">
        <v>106</v>
      </c>
      <c r="C19" s="38" t="s">
        <v>118</v>
      </c>
      <c r="D19" s="39" t="s">
        <v>132</v>
      </c>
      <c r="E19" s="40">
        <v>0.82699999999999996</v>
      </c>
      <c r="F19" s="40">
        <v>0.54669999999999996</v>
      </c>
      <c r="G19" s="40">
        <v>0.49759999999999999</v>
      </c>
      <c r="H19" s="40">
        <v>0.7177</v>
      </c>
      <c r="I19" s="40">
        <v>0.92120000000000002</v>
      </c>
      <c r="J19" s="40"/>
      <c r="K19" s="40"/>
      <c r="L19" s="40"/>
      <c r="M19" s="40"/>
      <c r="N19" s="40"/>
      <c r="O19" s="40"/>
      <c r="P19" s="40"/>
      <c r="Q19" s="40"/>
      <c r="R19" s="40"/>
      <c r="S19" s="172"/>
      <c r="T19" s="203"/>
    </row>
    <row r="20" spans="1:20" x14ac:dyDescent="0.2">
      <c r="A20" s="20"/>
      <c r="B20" s="171" t="s">
        <v>107</v>
      </c>
      <c r="C20" s="38" t="s">
        <v>119</v>
      </c>
      <c r="D20" s="39" t="s">
        <v>132</v>
      </c>
      <c r="E20" s="40">
        <v>4.2</v>
      </c>
      <c r="F20" s="40">
        <v>3.37</v>
      </c>
      <c r="G20" s="40">
        <v>5.83</v>
      </c>
      <c r="H20" s="40">
        <v>5.31</v>
      </c>
      <c r="I20" s="40">
        <v>4.66</v>
      </c>
      <c r="J20" s="40"/>
      <c r="K20" s="40"/>
      <c r="L20" s="40"/>
      <c r="M20" s="40"/>
      <c r="N20" s="40"/>
      <c r="O20" s="40"/>
      <c r="P20" s="40"/>
      <c r="Q20" s="40"/>
      <c r="R20" s="40"/>
      <c r="S20" s="172"/>
      <c r="T20" s="203"/>
    </row>
    <row r="21" spans="1:20" x14ac:dyDescent="0.2">
      <c r="A21" s="20"/>
      <c r="B21" s="171" t="s">
        <v>94</v>
      </c>
      <c r="C21" s="38" t="s">
        <v>93</v>
      </c>
      <c r="D21" s="39" t="s">
        <v>132</v>
      </c>
      <c r="E21" s="40">
        <v>2.6059999999999999</v>
      </c>
      <c r="F21" s="40">
        <v>0.98199999999999998</v>
      </c>
      <c r="G21" s="40">
        <v>1.7110000000000001</v>
      </c>
      <c r="H21" s="40">
        <v>2.4</v>
      </c>
      <c r="I21" s="40">
        <v>2.508</v>
      </c>
      <c r="J21" s="40"/>
      <c r="K21" s="40"/>
      <c r="L21" s="40"/>
      <c r="M21" s="40"/>
      <c r="N21" s="40"/>
      <c r="O21" s="40"/>
      <c r="P21" s="40"/>
      <c r="Q21" s="40"/>
      <c r="R21" s="40"/>
      <c r="S21" s="172"/>
      <c r="T21" s="203"/>
    </row>
    <row r="22" spans="1:20" x14ac:dyDescent="0.2">
      <c r="A22" s="20"/>
      <c r="B22" s="171" t="s">
        <v>108</v>
      </c>
      <c r="C22" s="38" t="s">
        <v>121</v>
      </c>
      <c r="D22" s="39" t="s">
        <v>132</v>
      </c>
      <c r="E22" s="40">
        <v>3550</v>
      </c>
      <c r="F22" s="40">
        <v>3724</v>
      </c>
      <c r="G22" s="40">
        <v>3165</v>
      </c>
      <c r="H22" s="40">
        <v>3805</v>
      </c>
      <c r="I22" s="40">
        <v>4707</v>
      </c>
      <c r="J22" s="40"/>
      <c r="K22" s="40"/>
      <c r="L22" s="40"/>
      <c r="M22" s="40"/>
      <c r="N22" s="40"/>
      <c r="O22" s="40"/>
      <c r="P22" s="40"/>
      <c r="Q22" s="40"/>
      <c r="R22" s="40"/>
      <c r="S22" s="172"/>
      <c r="T22" s="203"/>
    </row>
    <row r="23" spans="1:20" x14ac:dyDescent="0.2">
      <c r="A23" s="20"/>
      <c r="B23" s="171" t="s">
        <v>92</v>
      </c>
      <c r="C23" s="38" t="s">
        <v>91</v>
      </c>
      <c r="D23" s="39" t="s">
        <v>132</v>
      </c>
      <c r="E23" s="40">
        <v>1.2290000000000001</v>
      </c>
      <c r="F23" s="40">
        <v>0.94099999999999995</v>
      </c>
      <c r="G23" s="40">
        <v>0.83199999999999996</v>
      </c>
      <c r="H23" s="40">
        <v>1.1759999999999999</v>
      </c>
      <c r="I23" s="40">
        <v>1.47</v>
      </c>
      <c r="J23" s="40"/>
      <c r="K23" s="40"/>
      <c r="L23" s="40"/>
      <c r="M23" s="40"/>
      <c r="N23" s="40"/>
      <c r="O23" s="40"/>
      <c r="P23" s="40"/>
      <c r="Q23" s="40"/>
      <c r="R23" s="40"/>
      <c r="S23" s="172"/>
      <c r="T23" s="203"/>
    </row>
    <row r="24" spans="1:20" x14ac:dyDescent="0.2">
      <c r="A24" s="20"/>
      <c r="B24" s="171" t="s">
        <v>88</v>
      </c>
      <c r="C24" s="38" t="s">
        <v>87</v>
      </c>
      <c r="D24" s="39" t="s">
        <v>132</v>
      </c>
      <c r="E24" s="40">
        <v>129.9</v>
      </c>
      <c r="F24" s="40">
        <v>71.47</v>
      </c>
      <c r="G24" s="40">
        <v>64.260000000000005</v>
      </c>
      <c r="H24" s="40">
        <v>105.7</v>
      </c>
      <c r="I24" s="40">
        <v>160.80000000000001</v>
      </c>
      <c r="J24" s="40"/>
      <c r="K24" s="40"/>
      <c r="L24" s="40"/>
      <c r="M24" s="40"/>
      <c r="N24" s="40"/>
      <c r="O24" s="40"/>
      <c r="P24" s="40"/>
      <c r="Q24" s="40"/>
      <c r="R24" s="40"/>
      <c r="S24" s="172"/>
      <c r="T24" s="203"/>
    </row>
    <row r="25" spans="1:20" x14ac:dyDescent="0.2">
      <c r="A25" s="20"/>
      <c r="B25" s="171" t="s">
        <v>90</v>
      </c>
      <c r="C25" s="38" t="s">
        <v>89</v>
      </c>
      <c r="D25" s="39" t="s">
        <v>132</v>
      </c>
      <c r="E25" s="40" t="s">
        <v>214</v>
      </c>
      <c r="F25" s="40" t="s">
        <v>214</v>
      </c>
      <c r="G25" s="40" t="s">
        <v>214</v>
      </c>
      <c r="H25" s="40" t="s">
        <v>214</v>
      </c>
      <c r="I25" s="40" t="s">
        <v>214</v>
      </c>
      <c r="J25" s="40"/>
      <c r="K25" s="40"/>
      <c r="L25" s="40"/>
      <c r="M25" s="40"/>
      <c r="N25" s="40"/>
      <c r="O25" s="40"/>
      <c r="P25" s="40"/>
      <c r="Q25" s="40"/>
      <c r="R25" s="40"/>
      <c r="S25" s="172"/>
      <c r="T25" s="203"/>
    </row>
    <row r="26" spans="1:20" x14ac:dyDescent="0.2">
      <c r="A26" s="20"/>
      <c r="B26" s="171" t="s">
        <v>109</v>
      </c>
      <c r="C26" s="38" t="s">
        <v>122</v>
      </c>
      <c r="D26" s="39" t="s">
        <v>132</v>
      </c>
      <c r="E26" s="40">
        <v>5.4580000000000002</v>
      </c>
      <c r="F26" s="40">
        <v>2.1070000000000002</v>
      </c>
      <c r="G26" s="40">
        <v>4.0439999999999996</v>
      </c>
      <c r="H26" s="40">
        <v>5.96</v>
      </c>
      <c r="I26" s="40">
        <v>8.2949999999999999</v>
      </c>
      <c r="J26" s="40"/>
      <c r="K26" s="40"/>
      <c r="L26" s="40"/>
      <c r="M26" s="40"/>
      <c r="N26" s="40"/>
      <c r="O26" s="40"/>
      <c r="P26" s="40"/>
      <c r="Q26" s="40"/>
      <c r="R26" s="40"/>
      <c r="S26" s="172"/>
      <c r="T26" s="203"/>
    </row>
    <row r="27" spans="1:20" x14ac:dyDescent="0.2">
      <c r="A27" s="20"/>
      <c r="B27" s="171" t="s">
        <v>110</v>
      </c>
      <c r="C27" s="38" t="s">
        <v>123</v>
      </c>
      <c r="D27" s="39" t="s">
        <v>132</v>
      </c>
      <c r="E27" s="40">
        <v>13.96</v>
      </c>
      <c r="F27" s="40">
        <v>13.7</v>
      </c>
      <c r="G27" s="40">
        <v>12.97</v>
      </c>
      <c r="H27" s="40">
        <v>16.7</v>
      </c>
      <c r="I27" s="40">
        <v>16.22</v>
      </c>
      <c r="J27" s="40"/>
      <c r="K27" s="40"/>
      <c r="L27" s="40"/>
      <c r="M27" s="40"/>
      <c r="N27" s="40"/>
      <c r="O27" s="40"/>
      <c r="P27" s="40"/>
      <c r="Q27" s="40"/>
      <c r="R27" s="40"/>
      <c r="S27" s="172"/>
      <c r="T27" s="203"/>
    </row>
    <row r="28" spans="1:20" x14ac:dyDescent="0.2">
      <c r="A28" s="20"/>
      <c r="B28" s="171" t="s">
        <v>148</v>
      </c>
      <c r="C28" s="38" t="s">
        <v>120</v>
      </c>
      <c r="D28" s="39" t="s">
        <v>132</v>
      </c>
      <c r="E28" s="40">
        <v>349.2</v>
      </c>
      <c r="F28" s="40">
        <v>333.8</v>
      </c>
      <c r="G28" s="40">
        <v>438.6</v>
      </c>
      <c r="H28" s="40">
        <v>391.6</v>
      </c>
      <c r="I28" s="40">
        <v>566.1</v>
      </c>
      <c r="J28" s="40"/>
      <c r="K28" s="40"/>
      <c r="L28" s="40"/>
      <c r="M28" s="40"/>
      <c r="N28" s="40"/>
      <c r="O28" s="40"/>
      <c r="P28" s="40"/>
      <c r="Q28" s="40"/>
      <c r="R28" s="40"/>
      <c r="S28" s="172"/>
      <c r="T28" s="203"/>
    </row>
    <row r="29" spans="1:20" x14ac:dyDescent="0.2">
      <c r="A29" s="20"/>
      <c r="B29" s="171" t="s">
        <v>111</v>
      </c>
      <c r="C29" s="38" t="s">
        <v>124</v>
      </c>
      <c r="D29" s="39" t="s">
        <v>132</v>
      </c>
      <c r="E29" s="40">
        <v>1570</v>
      </c>
      <c r="F29" s="40">
        <v>1060</v>
      </c>
      <c r="G29" s="40">
        <v>1115</v>
      </c>
      <c r="H29" s="40">
        <v>1572</v>
      </c>
      <c r="I29" s="40">
        <v>1600</v>
      </c>
      <c r="J29" s="40"/>
      <c r="K29" s="40"/>
      <c r="L29" s="40"/>
      <c r="M29" s="40"/>
      <c r="N29" s="40"/>
      <c r="O29" s="40"/>
      <c r="P29" s="40"/>
      <c r="Q29" s="40"/>
      <c r="R29" s="40"/>
      <c r="S29" s="172"/>
      <c r="T29" s="203"/>
    </row>
    <row r="30" spans="1:20" x14ac:dyDescent="0.2">
      <c r="A30" s="20"/>
      <c r="B30" s="171" t="s">
        <v>112</v>
      </c>
      <c r="C30" s="38" t="s">
        <v>125</v>
      </c>
      <c r="D30" s="39" t="s">
        <v>132</v>
      </c>
      <c r="E30" s="40">
        <v>0.77</v>
      </c>
      <c r="F30" s="40">
        <v>0.47</v>
      </c>
      <c r="G30" s="40">
        <v>0.71</v>
      </c>
      <c r="H30" s="40">
        <v>0.85</v>
      </c>
      <c r="I30" s="40">
        <v>0.65</v>
      </c>
      <c r="J30" s="40"/>
      <c r="K30" s="40"/>
      <c r="L30" s="40"/>
      <c r="M30" s="40"/>
      <c r="N30" s="40"/>
      <c r="O30" s="40"/>
      <c r="P30" s="40"/>
      <c r="Q30" s="40"/>
      <c r="R30" s="40"/>
      <c r="S30" s="172"/>
      <c r="T30" s="203"/>
    </row>
    <row r="31" spans="1:20" x14ac:dyDescent="0.2">
      <c r="A31" s="20"/>
      <c r="B31" s="171" t="s">
        <v>113</v>
      </c>
      <c r="C31" s="38" t="s">
        <v>126</v>
      </c>
      <c r="D31" s="39" t="s">
        <v>132</v>
      </c>
      <c r="E31" s="40">
        <v>961</v>
      </c>
      <c r="F31" s="40">
        <v>1076</v>
      </c>
      <c r="G31" s="40">
        <v>947.7</v>
      </c>
      <c r="H31" s="40">
        <v>1270</v>
      </c>
      <c r="I31" s="40">
        <v>1268</v>
      </c>
      <c r="J31" s="40"/>
      <c r="K31" s="40"/>
      <c r="L31" s="40"/>
      <c r="M31" s="40"/>
      <c r="N31" s="40"/>
      <c r="O31" s="40"/>
      <c r="P31" s="40"/>
      <c r="Q31" s="40"/>
      <c r="R31" s="40"/>
      <c r="S31" s="172"/>
      <c r="T31" s="203"/>
    </row>
    <row r="32" spans="1:20" x14ac:dyDescent="0.2">
      <c r="A32" s="20"/>
      <c r="B32" s="171" t="s">
        <v>86</v>
      </c>
      <c r="C32" s="38" t="s">
        <v>85</v>
      </c>
      <c r="D32" s="39" t="s">
        <v>132</v>
      </c>
      <c r="E32" s="40">
        <v>39.18</v>
      </c>
      <c r="F32" s="40">
        <v>27.31</v>
      </c>
      <c r="G32" s="40">
        <v>31.31</v>
      </c>
      <c r="H32" s="40">
        <v>38.74</v>
      </c>
      <c r="I32" s="40">
        <v>41.76</v>
      </c>
      <c r="J32" s="40"/>
      <c r="K32" s="40"/>
      <c r="L32" s="40"/>
      <c r="M32" s="40"/>
      <c r="N32" s="40"/>
      <c r="O32" s="40"/>
      <c r="P32" s="40"/>
      <c r="Q32" s="40"/>
      <c r="R32" s="40"/>
      <c r="S32" s="172"/>
      <c r="T32" s="203"/>
    </row>
    <row r="33" spans="1:20" x14ac:dyDescent="0.2">
      <c r="A33" s="20"/>
      <c r="B33" s="171" t="s">
        <v>69</v>
      </c>
      <c r="C33" s="38" t="s">
        <v>68</v>
      </c>
      <c r="D33" s="39" t="s">
        <v>132</v>
      </c>
      <c r="E33" s="40" t="s">
        <v>252</v>
      </c>
      <c r="F33" s="40" t="s">
        <v>252</v>
      </c>
      <c r="G33" s="40">
        <v>0.17100000000000001</v>
      </c>
      <c r="H33" s="40" t="s">
        <v>252</v>
      </c>
      <c r="I33" s="40">
        <v>0.36399999999999999</v>
      </c>
      <c r="J33" s="40"/>
      <c r="K33" s="40"/>
      <c r="L33" s="40"/>
      <c r="M33" s="40"/>
      <c r="N33" s="40"/>
      <c r="O33" s="40"/>
      <c r="P33" s="40"/>
      <c r="Q33" s="40"/>
      <c r="R33" s="40"/>
      <c r="S33" s="172"/>
      <c r="T33" s="203"/>
    </row>
    <row r="34" spans="1:20" x14ac:dyDescent="0.2">
      <c r="A34" s="20"/>
      <c r="B34" s="171" t="s">
        <v>84</v>
      </c>
      <c r="C34" s="38" t="s">
        <v>83</v>
      </c>
      <c r="D34" s="39" t="s">
        <v>132</v>
      </c>
      <c r="E34" s="40">
        <v>3.665</v>
      </c>
      <c r="F34" s="40">
        <v>3.3359999999999999</v>
      </c>
      <c r="G34" s="40">
        <v>3.0939999999999999</v>
      </c>
      <c r="H34" s="40">
        <v>3.9950000000000001</v>
      </c>
      <c r="I34" s="40">
        <v>4.2750000000000004</v>
      </c>
      <c r="J34" s="40"/>
      <c r="K34" s="40"/>
      <c r="L34" s="40"/>
      <c r="M34" s="40"/>
      <c r="N34" s="40"/>
      <c r="O34" s="40"/>
      <c r="P34" s="40"/>
      <c r="Q34" s="40"/>
      <c r="R34" s="40"/>
      <c r="S34" s="172"/>
      <c r="T34" s="203"/>
    </row>
    <row r="35" spans="1:20" x14ac:dyDescent="0.2">
      <c r="A35" s="20"/>
      <c r="B35" s="171" t="s">
        <v>150</v>
      </c>
      <c r="C35" s="38" t="s">
        <v>82</v>
      </c>
      <c r="D35" s="39" t="s">
        <v>132</v>
      </c>
      <c r="E35" s="40">
        <v>8.3789999999999996</v>
      </c>
      <c r="F35" s="40">
        <v>4.468</v>
      </c>
      <c r="G35" s="40">
        <v>3.7759999999999998</v>
      </c>
      <c r="H35" s="40">
        <v>4.3550000000000004</v>
      </c>
      <c r="I35" s="40">
        <v>6.3170000000000002</v>
      </c>
      <c r="J35" s="40"/>
      <c r="K35" s="40"/>
      <c r="L35" s="40"/>
      <c r="M35" s="40"/>
      <c r="N35" s="40"/>
      <c r="O35" s="40"/>
      <c r="P35" s="40"/>
      <c r="Q35" s="40"/>
      <c r="R35" s="40"/>
      <c r="S35" s="172"/>
      <c r="T35" s="203"/>
    </row>
    <row r="36" spans="1:20" x14ac:dyDescent="0.2">
      <c r="A36" s="20"/>
      <c r="B36" s="171" t="s">
        <v>103</v>
      </c>
      <c r="C36" s="38" t="s">
        <v>102</v>
      </c>
      <c r="D36" s="39" t="s">
        <v>132</v>
      </c>
      <c r="E36" s="40">
        <v>0.33510000000000001</v>
      </c>
      <c r="F36" s="40">
        <v>0.253</v>
      </c>
      <c r="G36" s="40">
        <v>0.20280000000000001</v>
      </c>
      <c r="H36" s="40">
        <v>0.251</v>
      </c>
      <c r="I36" s="40">
        <v>0.48120000000000002</v>
      </c>
      <c r="J36" s="40"/>
      <c r="K36" s="40"/>
      <c r="L36" s="40"/>
      <c r="M36" s="40"/>
      <c r="N36" s="40"/>
      <c r="O36" s="40"/>
      <c r="P36" s="40"/>
      <c r="Q36" s="40"/>
      <c r="R36" s="40"/>
      <c r="S36" s="172"/>
      <c r="T36" s="203"/>
    </row>
    <row r="37" spans="1:20" x14ac:dyDescent="0.2">
      <c r="A37" s="20"/>
      <c r="B37" s="171" t="s">
        <v>81</v>
      </c>
      <c r="C37" s="38" t="s">
        <v>80</v>
      </c>
      <c r="D37" s="39" t="s">
        <v>132</v>
      </c>
      <c r="E37" s="40">
        <v>137</v>
      </c>
      <c r="F37" s="40">
        <v>26.86</v>
      </c>
      <c r="G37" s="40">
        <v>44.37</v>
      </c>
      <c r="H37" s="40">
        <v>195.6</v>
      </c>
      <c r="I37" s="40">
        <v>205.7</v>
      </c>
      <c r="J37" s="40"/>
      <c r="K37" s="40"/>
      <c r="L37" s="40"/>
      <c r="M37" s="40"/>
      <c r="N37" s="40"/>
      <c r="O37" s="40"/>
      <c r="P37" s="40"/>
      <c r="Q37" s="40"/>
      <c r="R37" s="40"/>
      <c r="S37" s="172"/>
      <c r="T37" s="203"/>
    </row>
    <row r="38" spans="1:20" x14ac:dyDescent="0.2">
      <c r="A38" s="20"/>
      <c r="B38" s="171" t="s">
        <v>114</v>
      </c>
      <c r="C38" s="38" t="s">
        <v>127</v>
      </c>
      <c r="D38" s="39" t="s">
        <v>132</v>
      </c>
      <c r="E38" s="40">
        <v>565</v>
      </c>
      <c r="F38" s="40">
        <v>478.5</v>
      </c>
      <c r="G38" s="40">
        <v>502.6</v>
      </c>
      <c r="H38" s="40">
        <v>618.20000000000005</v>
      </c>
      <c r="I38" s="40">
        <v>594.29999999999995</v>
      </c>
      <c r="J38" s="40"/>
      <c r="K38" s="40"/>
      <c r="L38" s="40"/>
      <c r="M38" s="40"/>
      <c r="N38" s="40"/>
      <c r="O38" s="40"/>
      <c r="P38" s="40"/>
      <c r="Q38" s="40"/>
      <c r="R38" s="40"/>
      <c r="S38" s="172"/>
      <c r="T38" s="203"/>
    </row>
    <row r="39" spans="1:20" x14ac:dyDescent="0.2">
      <c r="A39" s="20"/>
      <c r="B39" s="171" t="s">
        <v>77</v>
      </c>
      <c r="C39" s="38" t="s">
        <v>76</v>
      </c>
      <c r="D39" s="39" t="s">
        <v>132</v>
      </c>
      <c r="E39" s="40">
        <v>4.3680000000000003</v>
      </c>
      <c r="F39" s="40">
        <v>2.2029999999999998</v>
      </c>
      <c r="G39" s="40">
        <v>4.0949999999999998</v>
      </c>
      <c r="H39" s="40">
        <v>3.6760000000000002</v>
      </c>
      <c r="I39" s="40">
        <v>4.8609999999999998</v>
      </c>
      <c r="J39" s="40"/>
      <c r="K39" s="40"/>
      <c r="L39" s="40"/>
      <c r="M39" s="40"/>
      <c r="N39" s="40"/>
      <c r="O39" s="40"/>
      <c r="P39" s="40"/>
      <c r="Q39" s="40"/>
      <c r="R39" s="40"/>
      <c r="S39" s="172"/>
      <c r="T39" s="203"/>
    </row>
    <row r="40" spans="1:20" x14ac:dyDescent="0.2">
      <c r="A40" s="20"/>
      <c r="B40" s="171" t="s">
        <v>115</v>
      </c>
      <c r="C40" s="38" t="s">
        <v>128</v>
      </c>
      <c r="D40" s="39" t="s">
        <v>132</v>
      </c>
      <c r="E40" s="40">
        <v>1173</v>
      </c>
      <c r="F40" s="40">
        <v>978.3</v>
      </c>
      <c r="G40" s="40">
        <v>1377</v>
      </c>
      <c r="H40" s="40">
        <v>1405</v>
      </c>
      <c r="I40" s="40">
        <v>1168</v>
      </c>
      <c r="J40" s="40"/>
      <c r="K40" s="40"/>
      <c r="L40" s="40"/>
      <c r="M40" s="40"/>
      <c r="N40" s="40"/>
      <c r="O40" s="40"/>
      <c r="P40" s="40"/>
      <c r="Q40" s="40"/>
      <c r="R40" s="40"/>
      <c r="S40" s="172"/>
      <c r="T40" s="203"/>
    </row>
    <row r="41" spans="1:20" x14ac:dyDescent="0.2">
      <c r="A41" s="20"/>
      <c r="B41" s="171" t="s">
        <v>116</v>
      </c>
      <c r="C41" s="38" t="s">
        <v>129</v>
      </c>
      <c r="D41" s="39" t="s">
        <v>132</v>
      </c>
      <c r="E41" s="40">
        <v>3612</v>
      </c>
      <c r="F41" s="40">
        <v>5643</v>
      </c>
      <c r="G41" s="40">
        <v>4879</v>
      </c>
      <c r="H41" s="40">
        <v>5796</v>
      </c>
      <c r="I41" s="40">
        <v>5998</v>
      </c>
      <c r="J41" s="40"/>
      <c r="K41" s="40"/>
      <c r="L41" s="40"/>
      <c r="M41" s="40"/>
      <c r="N41" s="40"/>
      <c r="O41" s="40"/>
      <c r="P41" s="40"/>
      <c r="Q41" s="40"/>
      <c r="R41" s="40"/>
      <c r="S41" s="172"/>
      <c r="T41" s="203"/>
    </row>
    <row r="42" spans="1:20" x14ac:dyDescent="0.2">
      <c r="A42" s="20"/>
      <c r="B42" s="171" t="s">
        <v>75</v>
      </c>
      <c r="C42" s="38" t="s">
        <v>74</v>
      </c>
      <c r="D42" s="39" t="s">
        <v>132</v>
      </c>
      <c r="E42" s="40">
        <v>0.22</v>
      </c>
      <c r="F42" s="40" t="s">
        <v>253</v>
      </c>
      <c r="G42" s="40" t="s">
        <v>253</v>
      </c>
      <c r="H42" s="40">
        <v>0.29399999999999998</v>
      </c>
      <c r="I42" s="40">
        <v>0.18099999999999999</v>
      </c>
      <c r="J42" s="40"/>
      <c r="K42" s="40"/>
      <c r="L42" s="40"/>
      <c r="M42" s="40"/>
      <c r="N42" s="40"/>
      <c r="O42" s="40"/>
      <c r="P42" s="40"/>
      <c r="Q42" s="40"/>
      <c r="R42" s="40"/>
      <c r="S42" s="172"/>
      <c r="T42" s="203"/>
    </row>
    <row r="43" spans="1:20" x14ac:dyDescent="0.2">
      <c r="A43" s="20"/>
      <c r="B43" s="171" t="s">
        <v>117</v>
      </c>
      <c r="C43" s="38" t="s">
        <v>130</v>
      </c>
      <c r="D43" s="39" t="s">
        <v>132</v>
      </c>
      <c r="E43" s="40">
        <v>42</v>
      </c>
      <c r="F43" s="40">
        <v>31.34</v>
      </c>
      <c r="G43" s="40">
        <v>32.619999999999997</v>
      </c>
      <c r="H43" s="40">
        <v>43</v>
      </c>
      <c r="I43" s="40">
        <v>43.02</v>
      </c>
      <c r="J43" s="40"/>
      <c r="K43" s="40"/>
      <c r="L43" s="40"/>
      <c r="M43" s="40"/>
      <c r="N43" s="40"/>
      <c r="O43" s="40"/>
      <c r="P43" s="40"/>
      <c r="Q43" s="40"/>
      <c r="R43" s="40"/>
      <c r="S43" s="172"/>
      <c r="T43" s="203"/>
    </row>
    <row r="44" spans="1:20" x14ac:dyDescent="0.2">
      <c r="A44" s="20"/>
      <c r="B44" s="171" t="s">
        <v>194</v>
      </c>
      <c r="C44" s="38" t="s">
        <v>195</v>
      </c>
      <c r="D44" s="39" t="s">
        <v>132</v>
      </c>
      <c r="E44" s="40" t="s">
        <v>254</v>
      </c>
      <c r="F44" s="40" t="s">
        <v>254</v>
      </c>
      <c r="G44" s="40" t="s">
        <v>254</v>
      </c>
      <c r="H44" s="40" t="s">
        <v>254</v>
      </c>
      <c r="I44" s="40">
        <v>0.17510000000000001</v>
      </c>
      <c r="J44" s="40"/>
      <c r="K44" s="40"/>
      <c r="L44" s="40"/>
      <c r="M44" s="40"/>
      <c r="N44" s="40"/>
      <c r="O44" s="40"/>
      <c r="P44" s="40"/>
      <c r="Q44" s="40"/>
      <c r="R44" s="40"/>
      <c r="S44" s="172"/>
      <c r="T44" s="203"/>
    </row>
    <row r="45" spans="1:20" x14ac:dyDescent="0.2">
      <c r="A45" s="20"/>
      <c r="B45" s="171" t="s">
        <v>73</v>
      </c>
      <c r="C45" s="38" t="s">
        <v>72</v>
      </c>
      <c r="D45" s="39" t="s">
        <v>132</v>
      </c>
      <c r="E45" s="40">
        <v>5.569</v>
      </c>
      <c r="F45" s="40">
        <v>4.2069999999999999</v>
      </c>
      <c r="G45" s="40">
        <v>3.9830000000000001</v>
      </c>
      <c r="H45" s="40">
        <v>5.22</v>
      </c>
      <c r="I45" s="40">
        <v>6.3949999999999996</v>
      </c>
      <c r="J45" s="40"/>
      <c r="K45" s="40"/>
      <c r="L45" s="40"/>
      <c r="M45" s="40"/>
      <c r="N45" s="40"/>
      <c r="O45" s="40"/>
      <c r="P45" s="40"/>
      <c r="Q45" s="40"/>
      <c r="R45" s="40"/>
      <c r="S45" s="172"/>
      <c r="T45" s="203"/>
    </row>
    <row r="46" spans="1:20" ht="12.75" thickBot="1" x14ac:dyDescent="0.25">
      <c r="A46" s="20"/>
      <c r="B46" s="173" t="s">
        <v>71</v>
      </c>
      <c r="C46" s="174" t="s">
        <v>70</v>
      </c>
      <c r="D46" s="175" t="s">
        <v>132</v>
      </c>
      <c r="E46" s="176">
        <v>215.1</v>
      </c>
      <c r="F46" s="176">
        <v>107.3</v>
      </c>
      <c r="G46" s="176">
        <v>123.8</v>
      </c>
      <c r="H46" s="176">
        <v>155</v>
      </c>
      <c r="I46" s="176">
        <v>326.89999999999998</v>
      </c>
      <c r="J46" s="176"/>
      <c r="K46" s="176"/>
      <c r="L46" s="176"/>
      <c r="M46" s="176"/>
      <c r="N46" s="176"/>
      <c r="O46" s="176"/>
      <c r="P46" s="176"/>
      <c r="Q46" s="176"/>
      <c r="R46" s="176"/>
      <c r="S46" s="177"/>
      <c r="T46" s="203"/>
    </row>
    <row r="47" spans="1:20" ht="4.5" customHeight="1" x14ac:dyDescent="0.2">
      <c r="A47" s="20"/>
      <c r="B47" s="41"/>
      <c r="C47" s="42"/>
      <c r="D47" s="43"/>
      <c r="E47" s="41"/>
      <c r="F47" s="44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1:20" x14ac:dyDescent="0.2">
      <c r="A48" s="20"/>
      <c r="B48" s="186" t="s">
        <v>256</v>
      </c>
      <c r="C48" s="20" t="s">
        <v>145</v>
      </c>
      <c r="D48" s="43"/>
      <c r="E48" s="45"/>
      <c r="F48" s="20"/>
      <c r="G48" s="20"/>
      <c r="H48" s="22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spans="1:30" x14ac:dyDescent="0.2">
      <c r="A49" s="20"/>
      <c r="B49" s="23" t="s">
        <v>255</v>
      </c>
      <c r="C49" s="42"/>
      <c r="D49" s="43"/>
      <c r="E49" s="20"/>
      <c r="F49" s="23"/>
      <c r="G49" s="46"/>
      <c r="H49" s="22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1:30" ht="12.75" thickBot="1" x14ac:dyDescent="0.25">
      <c r="A50" s="20"/>
      <c r="B50" s="41"/>
      <c r="C50" s="42"/>
      <c r="D50" s="43"/>
      <c r="E50" s="46"/>
      <c r="F50" s="23"/>
      <c r="G50" s="46"/>
      <c r="H50" s="22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30" ht="12.6" customHeight="1" x14ac:dyDescent="0.2">
      <c r="A51" s="20"/>
      <c r="B51" s="538" t="s">
        <v>196</v>
      </c>
      <c r="C51" s="539"/>
      <c r="D51" s="539"/>
      <c r="E51" s="539"/>
      <c r="F51" s="539"/>
      <c r="G51" s="539"/>
      <c r="H51" s="539"/>
      <c r="I51" s="539"/>
      <c r="J51" s="539"/>
      <c r="K51" s="539"/>
      <c r="L51" s="539"/>
      <c r="M51" s="539"/>
      <c r="N51" s="539"/>
      <c r="O51" s="539"/>
      <c r="P51" s="539"/>
      <c r="Q51" s="539"/>
      <c r="R51" s="539"/>
      <c r="S51" s="540"/>
      <c r="T51" s="203"/>
    </row>
    <row r="52" spans="1:30" s="16" customFormat="1" ht="12.6" customHeight="1" x14ac:dyDescent="0.2">
      <c r="A52" s="36"/>
      <c r="B52" s="523" t="s">
        <v>190</v>
      </c>
      <c r="C52" s="524"/>
      <c r="D52" s="522" t="s">
        <v>104</v>
      </c>
      <c r="E52" s="524" t="str">
        <f>E12</f>
        <v>Fecha</v>
      </c>
      <c r="F52" s="524"/>
      <c r="G52" s="524"/>
      <c r="H52" s="524"/>
      <c r="I52" s="524"/>
      <c r="J52" s="524"/>
      <c r="K52" s="524"/>
      <c r="L52" s="524"/>
      <c r="M52" s="524"/>
      <c r="N52" s="524"/>
      <c r="O52" s="524"/>
      <c r="P52" s="524"/>
      <c r="Q52" s="524"/>
      <c r="R52" s="524"/>
      <c r="S52" s="528"/>
      <c r="T52" s="204"/>
    </row>
    <row r="53" spans="1:30" ht="12.75" customHeight="1" x14ac:dyDescent="0.2">
      <c r="A53" s="20"/>
      <c r="B53" s="523"/>
      <c r="C53" s="524"/>
      <c r="D53" s="522"/>
      <c r="E53" s="37">
        <f>'A.2.4. Cálculo PM10 y VM'!$E12</f>
        <v>0</v>
      </c>
      <c r="F53" s="37">
        <f>'A.2.4. Cálculo PM10 y VM'!$E13</f>
        <v>0</v>
      </c>
      <c r="G53" s="37">
        <f>'A.2.4. Cálculo PM10 y VM'!$E14</f>
        <v>0</v>
      </c>
      <c r="H53" s="37">
        <f>'A.2.4. Cálculo PM10 y VM'!$E15</f>
        <v>0</v>
      </c>
      <c r="I53" s="37">
        <f>'A.2.4. Cálculo PM10 y VM'!$E16</f>
        <v>0</v>
      </c>
      <c r="J53" s="37" t="e">
        <f>'A.2.4. Cálculo PM10 y VM'!$E17</f>
        <v>#REF!</v>
      </c>
      <c r="K53" s="37" t="e">
        <f>'A.2.4. Cálculo PM10 y VM'!$E18</f>
        <v>#REF!</v>
      </c>
      <c r="L53" s="37" t="e">
        <f>'A.2.4. Cálculo PM10 y VM'!$E19</f>
        <v>#REF!</v>
      </c>
      <c r="M53" s="37" t="e">
        <f>'A.2.4. Cálculo PM10 y VM'!$E20</f>
        <v>#REF!</v>
      </c>
      <c r="N53" s="37" t="e">
        <f>'A.2.4. Cálculo PM10 y VM'!$E21</f>
        <v>#REF!</v>
      </c>
      <c r="O53" s="37" t="e">
        <f>'A.2.4. Cálculo PM10 y VM'!$E22</f>
        <v>#REF!</v>
      </c>
      <c r="P53" s="37" t="e">
        <f>'A.2.4. Cálculo PM10 y VM'!$E23</f>
        <v>#REF!</v>
      </c>
      <c r="Q53" s="37" t="e">
        <f>'A.2.4. Cálculo PM10 y VM'!$E24</f>
        <v>#REF!</v>
      </c>
      <c r="R53" s="37" t="e">
        <f>'A.2.4. Cálculo PM10 y VM'!$E25</f>
        <v>#REF!</v>
      </c>
      <c r="S53" s="170" t="e">
        <f>'A.2.4. Cálculo PM10 y VM'!$E26</f>
        <v>#REF!</v>
      </c>
      <c r="T53" s="203"/>
    </row>
    <row r="54" spans="1:30" s="16" customFormat="1" ht="13.5" x14ac:dyDescent="0.2">
      <c r="A54" s="36"/>
      <c r="B54" s="521" t="s">
        <v>187</v>
      </c>
      <c r="C54" s="522"/>
      <c r="D54" s="522"/>
      <c r="E54" s="47" t="e">
        <f>'A.2.7. Cálculo Vol E'!M12</f>
        <v>#DIV/0!</v>
      </c>
      <c r="F54" s="47" t="e">
        <f>'A.2.7. Cálculo Vol E'!M13</f>
        <v>#DIV/0!</v>
      </c>
      <c r="G54" s="47" t="e">
        <f>'A.2.7. Cálculo Vol E'!M14</f>
        <v>#DIV/0!</v>
      </c>
      <c r="H54" s="47" t="e">
        <f>'A.2.7. Cálculo Vol E'!M15</f>
        <v>#DIV/0!</v>
      </c>
      <c r="I54" s="47" t="e">
        <f>'A.2.7. Cálculo Vol E'!M16</f>
        <v>#DIV/0!</v>
      </c>
      <c r="J54" s="47" t="e">
        <f>'A.2.4. Cálculo PM10 y VM'!#REF!</f>
        <v>#REF!</v>
      </c>
      <c r="K54" s="47" t="e">
        <f>'A.2.4. Cálculo PM10 y VM'!#REF!</f>
        <v>#REF!</v>
      </c>
      <c r="L54" s="47" t="e">
        <f>'A.2.4. Cálculo PM10 y VM'!#REF!</f>
        <v>#REF!</v>
      </c>
      <c r="M54" s="47" t="e">
        <f>'A.2.4. Cálculo PM10 y VM'!#REF!</f>
        <v>#REF!</v>
      </c>
      <c r="N54" s="47" t="e">
        <f>'A.2.4. Cálculo PM10 y VM'!#REF!</f>
        <v>#REF!</v>
      </c>
      <c r="O54" s="47" t="e">
        <f>'A.2.4. Cálculo PM10 y VM'!#REF!</f>
        <v>#REF!</v>
      </c>
      <c r="P54" s="47" t="e">
        <f>'A.2.4. Cálculo PM10 y VM'!#REF!</f>
        <v>#REF!</v>
      </c>
      <c r="Q54" s="47" t="e">
        <f>'A.2.4. Cálculo PM10 y VM'!#REF!</f>
        <v>#REF!</v>
      </c>
      <c r="R54" s="47" t="e">
        <f>'A.2.4. Cálculo PM10 y VM'!#REF!</f>
        <v>#REF!</v>
      </c>
      <c r="S54" s="178" t="e">
        <f>'A.2.4. Cálculo PM10 y VM'!#REF!</f>
        <v>#REF!</v>
      </c>
      <c r="T54" s="204"/>
      <c r="U54" s="237"/>
      <c r="V54" s="216" t="s">
        <v>237</v>
      </c>
      <c r="W54" s="216" t="s">
        <v>232</v>
      </c>
      <c r="X54" s="216" t="s">
        <v>233</v>
      </c>
      <c r="Y54" s="237"/>
      <c r="Z54" s="237"/>
      <c r="AA54" s="237"/>
      <c r="AB54" s="237"/>
      <c r="AC54" s="237"/>
    </row>
    <row r="55" spans="1:30" ht="13.5" x14ac:dyDescent="0.2">
      <c r="A55" s="20"/>
      <c r="B55" s="171" t="s">
        <v>101</v>
      </c>
      <c r="C55" s="38" t="s">
        <v>100</v>
      </c>
      <c r="D55" s="39" t="s">
        <v>135</v>
      </c>
      <c r="E55" s="48" t="e">
        <f t="shared" ref="E55:E87" si="0">IF(ISNUMBER(FIND("&lt;",E14)),"N.D.",PRODUCT(E14,1/E$54))</f>
        <v>#DIV/0!</v>
      </c>
      <c r="F55" s="48" t="e">
        <f t="shared" ref="F55:S70" si="1">IF(ISNUMBER(FIND("&lt;",F14)),"N.D.",PRODUCT(F14,1/F$54))</f>
        <v>#DIV/0!</v>
      </c>
      <c r="G55" s="48" t="e">
        <f t="shared" si="1"/>
        <v>#DIV/0!</v>
      </c>
      <c r="H55" s="48" t="e">
        <f t="shared" si="1"/>
        <v>#DIV/0!</v>
      </c>
      <c r="I55" s="48" t="e">
        <f t="shared" si="1"/>
        <v>#DIV/0!</v>
      </c>
      <c r="J55" s="48" t="e">
        <f t="shared" si="1"/>
        <v>#REF!</v>
      </c>
      <c r="K55" s="48" t="e">
        <f t="shared" si="1"/>
        <v>#REF!</v>
      </c>
      <c r="L55" s="48" t="e">
        <f t="shared" si="1"/>
        <v>#REF!</v>
      </c>
      <c r="M55" s="48" t="e">
        <f t="shared" si="1"/>
        <v>#REF!</v>
      </c>
      <c r="N55" s="48" t="e">
        <f t="shared" si="1"/>
        <v>#REF!</v>
      </c>
      <c r="O55" s="48" t="e">
        <f t="shared" si="1"/>
        <v>#REF!</v>
      </c>
      <c r="P55" s="48" t="e">
        <f t="shared" si="1"/>
        <v>#REF!</v>
      </c>
      <c r="Q55" s="48" t="e">
        <f t="shared" si="1"/>
        <v>#REF!</v>
      </c>
      <c r="R55" s="48" t="e">
        <f t="shared" si="1"/>
        <v>#REF!</v>
      </c>
      <c r="S55" s="179" t="e">
        <f t="shared" si="1"/>
        <v>#REF!</v>
      </c>
      <c r="T55" s="203"/>
      <c r="U55" s="14" t="s">
        <v>131</v>
      </c>
      <c r="V55" s="238" t="e">
        <f>MAX(E55:I55)</f>
        <v>#DIV/0!</v>
      </c>
      <c r="W55" s="14" t="e">
        <f>IF(V55&gt;U55,"Supera","No Supera")</f>
        <v>#DIV/0!</v>
      </c>
      <c r="X55" s="233"/>
      <c r="Y55" s="233"/>
      <c r="Z55" s="233"/>
      <c r="AA55" s="233"/>
      <c r="AB55" s="233"/>
      <c r="AC55" s="233"/>
    </row>
    <row r="56" spans="1:30" ht="13.5" x14ac:dyDescent="0.2">
      <c r="A56" s="20"/>
      <c r="B56" s="171" t="s">
        <v>79</v>
      </c>
      <c r="C56" s="38" t="s">
        <v>78</v>
      </c>
      <c r="D56" s="39" t="s">
        <v>135</v>
      </c>
      <c r="E56" s="48" t="e">
        <f t="shared" si="0"/>
        <v>#DIV/0!</v>
      </c>
      <c r="F56" s="48" t="e">
        <f t="shared" si="1"/>
        <v>#DIV/0!</v>
      </c>
      <c r="G56" s="48" t="e">
        <f t="shared" ref="G56:S56" si="2">IF(ISNUMBER(FIND("&lt;",G15)),"N.D.",PRODUCT(G15,1/G$54))</f>
        <v>#DIV/0!</v>
      </c>
      <c r="H56" s="48" t="e">
        <f t="shared" si="2"/>
        <v>#DIV/0!</v>
      </c>
      <c r="I56" s="48" t="e">
        <f t="shared" si="2"/>
        <v>#DIV/0!</v>
      </c>
      <c r="J56" s="48" t="e">
        <f t="shared" si="2"/>
        <v>#REF!</v>
      </c>
      <c r="K56" s="48" t="e">
        <f t="shared" si="2"/>
        <v>#REF!</v>
      </c>
      <c r="L56" s="48" t="e">
        <f t="shared" si="2"/>
        <v>#REF!</v>
      </c>
      <c r="M56" s="48" t="e">
        <f t="shared" si="2"/>
        <v>#REF!</v>
      </c>
      <c r="N56" s="48" t="e">
        <f t="shared" si="2"/>
        <v>#REF!</v>
      </c>
      <c r="O56" s="48" t="e">
        <f t="shared" si="2"/>
        <v>#REF!</v>
      </c>
      <c r="P56" s="48" t="e">
        <f t="shared" si="2"/>
        <v>#REF!</v>
      </c>
      <c r="Q56" s="48" t="e">
        <f t="shared" si="2"/>
        <v>#REF!</v>
      </c>
      <c r="R56" s="48" t="e">
        <f t="shared" si="2"/>
        <v>#REF!</v>
      </c>
      <c r="S56" s="179" t="e">
        <f t="shared" si="2"/>
        <v>#REF!</v>
      </c>
      <c r="T56" s="203"/>
      <c r="U56" s="14">
        <v>25</v>
      </c>
      <c r="V56" s="238" t="e">
        <f t="shared" ref="V56:V87" si="3">MAX(E56:I56)</f>
        <v>#DIV/0!</v>
      </c>
      <c r="W56" s="14" t="e">
        <f t="shared" ref="W56:W87" si="4">IF(V56&gt;U56,"Supera","No Supera")</f>
        <v>#DIV/0!</v>
      </c>
      <c r="X56" s="233"/>
      <c r="Y56" s="233"/>
      <c r="Z56" s="233"/>
      <c r="AA56" s="233"/>
      <c r="AB56" s="233"/>
      <c r="AC56" s="233"/>
    </row>
    <row r="57" spans="1:30" ht="13.5" x14ac:dyDescent="0.2">
      <c r="A57" s="20"/>
      <c r="B57" s="171" t="s">
        <v>147</v>
      </c>
      <c r="C57" s="38" t="s">
        <v>99</v>
      </c>
      <c r="D57" s="39" t="s">
        <v>135</v>
      </c>
      <c r="E57" s="48" t="e">
        <f t="shared" si="0"/>
        <v>#DIV/0!</v>
      </c>
      <c r="F57" s="48" t="e">
        <f t="shared" si="1"/>
        <v>#DIV/0!</v>
      </c>
      <c r="G57" s="48" t="e">
        <f t="shared" si="1"/>
        <v>#DIV/0!</v>
      </c>
      <c r="H57" s="48" t="e">
        <f t="shared" si="1"/>
        <v>#DIV/0!</v>
      </c>
      <c r="I57" s="48" t="e">
        <f t="shared" si="1"/>
        <v>#DIV/0!</v>
      </c>
      <c r="J57" s="48" t="e">
        <f t="shared" si="1"/>
        <v>#REF!</v>
      </c>
      <c r="K57" s="48" t="e">
        <f t="shared" si="1"/>
        <v>#REF!</v>
      </c>
      <c r="L57" s="48" t="e">
        <f t="shared" si="1"/>
        <v>#REF!</v>
      </c>
      <c r="M57" s="48" t="e">
        <f t="shared" si="1"/>
        <v>#REF!</v>
      </c>
      <c r="N57" s="48" t="e">
        <f t="shared" si="1"/>
        <v>#REF!</v>
      </c>
      <c r="O57" s="48" t="e">
        <f t="shared" si="1"/>
        <v>#REF!</v>
      </c>
      <c r="P57" s="48" t="e">
        <f t="shared" si="1"/>
        <v>#REF!</v>
      </c>
      <c r="Q57" s="48" t="e">
        <f t="shared" si="1"/>
        <v>#REF!</v>
      </c>
      <c r="R57" s="48" t="e">
        <f t="shared" si="1"/>
        <v>#REF!</v>
      </c>
      <c r="S57" s="179" t="e">
        <f t="shared" si="1"/>
        <v>#REF!</v>
      </c>
      <c r="T57" s="203"/>
      <c r="U57" s="14">
        <v>0.3</v>
      </c>
      <c r="V57" s="238" t="e">
        <f t="shared" si="3"/>
        <v>#DIV/0!</v>
      </c>
      <c r="W57" s="14" t="e">
        <f t="shared" si="4"/>
        <v>#DIV/0!</v>
      </c>
      <c r="X57" s="233"/>
      <c r="Y57" s="233"/>
      <c r="Z57" s="233"/>
      <c r="AA57" s="233"/>
      <c r="AB57" s="233"/>
      <c r="AC57" s="233"/>
    </row>
    <row r="58" spans="1:30" ht="13.5" x14ac:dyDescent="0.2">
      <c r="A58" s="20"/>
      <c r="B58" s="171" t="s">
        <v>98</v>
      </c>
      <c r="C58" s="38" t="s">
        <v>97</v>
      </c>
      <c r="D58" s="39" t="s">
        <v>135</v>
      </c>
      <c r="E58" s="48" t="e">
        <f t="shared" si="0"/>
        <v>#DIV/0!</v>
      </c>
      <c r="F58" s="48" t="e">
        <f t="shared" si="1"/>
        <v>#DIV/0!</v>
      </c>
      <c r="G58" s="48" t="e">
        <f t="shared" si="1"/>
        <v>#DIV/0!</v>
      </c>
      <c r="H58" s="48" t="e">
        <f t="shared" si="1"/>
        <v>#DIV/0!</v>
      </c>
      <c r="I58" s="48" t="e">
        <f t="shared" si="1"/>
        <v>#DIV/0!</v>
      </c>
      <c r="J58" s="48" t="e">
        <f t="shared" si="1"/>
        <v>#REF!</v>
      </c>
      <c r="K58" s="48" t="e">
        <f t="shared" si="1"/>
        <v>#REF!</v>
      </c>
      <c r="L58" s="48" t="e">
        <f t="shared" si="1"/>
        <v>#REF!</v>
      </c>
      <c r="M58" s="48" t="e">
        <f t="shared" si="1"/>
        <v>#REF!</v>
      </c>
      <c r="N58" s="48" t="e">
        <f t="shared" si="1"/>
        <v>#REF!</v>
      </c>
      <c r="O58" s="48" t="e">
        <f t="shared" si="1"/>
        <v>#REF!</v>
      </c>
      <c r="P58" s="48" t="e">
        <f t="shared" si="1"/>
        <v>#REF!</v>
      </c>
      <c r="Q58" s="48" t="e">
        <f t="shared" si="1"/>
        <v>#REF!</v>
      </c>
      <c r="R58" s="48" t="e">
        <f t="shared" si="1"/>
        <v>#REF!</v>
      </c>
      <c r="S58" s="179" t="e">
        <f t="shared" si="1"/>
        <v>#REF!</v>
      </c>
      <c r="T58" s="203"/>
      <c r="U58" s="14" t="s">
        <v>131</v>
      </c>
      <c r="V58" s="238" t="e">
        <f t="shared" si="3"/>
        <v>#DIV/0!</v>
      </c>
      <c r="W58" s="14" t="e">
        <f t="shared" si="4"/>
        <v>#DIV/0!</v>
      </c>
      <c r="X58" s="233"/>
      <c r="Y58" s="233"/>
      <c r="Z58" s="233"/>
      <c r="AA58" s="233"/>
      <c r="AB58" s="233"/>
      <c r="AC58" s="233"/>
    </row>
    <row r="59" spans="1:30" ht="13.5" x14ac:dyDescent="0.2">
      <c r="A59" s="20"/>
      <c r="B59" s="171" t="s">
        <v>96</v>
      </c>
      <c r="C59" s="38" t="s">
        <v>95</v>
      </c>
      <c r="D59" s="39" t="s">
        <v>135</v>
      </c>
      <c r="E59" s="223" t="str">
        <f t="shared" si="0"/>
        <v>N.D.</v>
      </c>
      <c r="F59" s="223" t="str">
        <f t="shared" si="1"/>
        <v>N.D.</v>
      </c>
      <c r="G59" s="223" t="str">
        <f t="shared" si="1"/>
        <v>N.D.</v>
      </c>
      <c r="H59" s="223" t="str">
        <f t="shared" si="1"/>
        <v>N.D.</v>
      </c>
      <c r="I59" s="48" t="str">
        <f t="shared" si="1"/>
        <v>N.D.</v>
      </c>
      <c r="J59" s="48" t="e">
        <f t="shared" si="1"/>
        <v>#REF!</v>
      </c>
      <c r="K59" s="48" t="e">
        <f t="shared" si="1"/>
        <v>#REF!</v>
      </c>
      <c r="L59" s="48" t="e">
        <f t="shared" si="1"/>
        <v>#REF!</v>
      </c>
      <c r="M59" s="48" t="e">
        <f t="shared" si="1"/>
        <v>#REF!</v>
      </c>
      <c r="N59" s="48" t="e">
        <f t="shared" si="1"/>
        <v>#REF!</v>
      </c>
      <c r="O59" s="48" t="e">
        <f t="shared" si="1"/>
        <v>#REF!</v>
      </c>
      <c r="P59" s="48" t="e">
        <f t="shared" si="1"/>
        <v>#REF!</v>
      </c>
      <c r="Q59" s="48" t="e">
        <f t="shared" si="1"/>
        <v>#REF!</v>
      </c>
      <c r="R59" s="48" t="e">
        <f t="shared" si="1"/>
        <v>#REF!</v>
      </c>
      <c r="S59" s="179" t="e">
        <f t="shared" si="1"/>
        <v>#REF!</v>
      </c>
      <c r="T59" s="203"/>
      <c r="U59" s="14">
        <v>0.01</v>
      </c>
      <c r="V59" s="238">
        <f t="shared" si="3"/>
        <v>0</v>
      </c>
      <c r="W59" s="14" t="str">
        <f t="shared" si="4"/>
        <v>No Supera</v>
      </c>
      <c r="X59" s="233"/>
      <c r="Y59" s="233"/>
      <c r="Z59" s="233"/>
      <c r="AA59" s="233"/>
      <c r="AB59" s="233"/>
      <c r="AC59" s="233"/>
    </row>
    <row r="60" spans="1:30" ht="13.5" x14ac:dyDescent="0.2">
      <c r="A60" s="20"/>
      <c r="B60" s="171" t="s">
        <v>106</v>
      </c>
      <c r="C60" s="38" t="s">
        <v>118</v>
      </c>
      <c r="D60" s="39" t="s">
        <v>135</v>
      </c>
      <c r="E60" s="48" t="e">
        <f t="shared" si="0"/>
        <v>#DIV/0!</v>
      </c>
      <c r="F60" s="48" t="e">
        <f t="shared" si="1"/>
        <v>#DIV/0!</v>
      </c>
      <c r="G60" s="48" t="e">
        <f t="shared" si="1"/>
        <v>#DIV/0!</v>
      </c>
      <c r="H60" s="48" t="e">
        <f t="shared" si="1"/>
        <v>#DIV/0!</v>
      </c>
      <c r="I60" s="48" t="e">
        <f t="shared" si="1"/>
        <v>#DIV/0!</v>
      </c>
      <c r="J60" s="48" t="e">
        <f t="shared" si="1"/>
        <v>#REF!</v>
      </c>
      <c r="K60" s="48" t="e">
        <f t="shared" si="1"/>
        <v>#REF!</v>
      </c>
      <c r="L60" s="48" t="e">
        <f t="shared" si="1"/>
        <v>#REF!</v>
      </c>
      <c r="M60" s="48" t="e">
        <f t="shared" si="1"/>
        <v>#REF!</v>
      </c>
      <c r="N60" s="48" t="e">
        <f t="shared" si="1"/>
        <v>#REF!</v>
      </c>
      <c r="O60" s="48" t="e">
        <f t="shared" si="1"/>
        <v>#REF!</v>
      </c>
      <c r="P60" s="48" t="e">
        <f t="shared" si="1"/>
        <v>#REF!</v>
      </c>
      <c r="Q60" s="48" t="e">
        <f t="shared" si="1"/>
        <v>#REF!</v>
      </c>
      <c r="R60" s="48" t="e">
        <f t="shared" si="1"/>
        <v>#REF!</v>
      </c>
      <c r="S60" s="179" t="e">
        <f t="shared" si="1"/>
        <v>#REF!</v>
      </c>
      <c r="T60" s="203"/>
      <c r="U60" s="14" t="s">
        <v>131</v>
      </c>
      <c r="V60" s="238" t="e">
        <f t="shared" si="3"/>
        <v>#DIV/0!</v>
      </c>
      <c r="W60" s="14" t="e">
        <f t="shared" si="4"/>
        <v>#DIV/0!</v>
      </c>
      <c r="X60" s="233"/>
      <c r="Y60" s="233"/>
      <c r="Z60" s="233"/>
      <c r="AA60" s="233"/>
      <c r="AB60" s="233"/>
      <c r="AC60" s="233"/>
    </row>
    <row r="61" spans="1:30" ht="13.5" x14ac:dyDescent="0.2">
      <c r="A61" s="20"/>
      <c r="B61" s="171" t="s">
        <v>107</v>
      </c>
      <c r="C61" s="38" t="s">
        <v>119</v>
      </c>
      <c r="D61" s="39" t="s">
        <v>135</v>
      </c>
      <c r="E61" s="48" t="e">
        <f t="shared" si="0"/>
        <v>#DIV/0!</v>
      </c>
      <c r="F61" s="48" t="e">
        <f t="shared" si="1"/>
        <v>#DIV/0!</v>
      </c>
      <c r="G61" s="48" t="e">
        <f t="shared" si="1"/>
        <v>#DIV/0!</v>
      </c>
      <c r="H61" s="48" t="e">
        <f t="shared" si="1"/>
        <v>#DIV/0!</v>
      </c>
      <c r="I61" s="48" t="e">
        <f t="shared" si="1"/>
        <v>#DIV/0!</v>
      </c>
      <c r="J61" s="48" t="e">
        <f t="shared" si="1"/>
        <v>#REF!</v>
      </c>
      <c r="K61" s="48" t="e">
        <f t="shared" si="1"/>
        <v>#REF!</v>
      </c>
      <c r="L61" s="48" t="e">
        <f t="shared" si="1"/>
        <v>#REF!</v>
      </c>
      <c r="M61" s="48" t="e">
        <f t="shared" si="1"/>
        <v>#REF!</v>
      </c>
      <c r="N61" s="48" t="e">
        <f t="shared" si="1"/>
        <v>#REF!</v>
      </c>
      <c r="O61" s="48" t="e">
        <f t="shared" si="1"/>
        <v>#REF!</v>
      </c>
      <c r="P61" s="48" t="e">
        <f t="shared" si="1"/>
        <v>#REF!</v>
      </c>
      <c r="Q61" s="48" t="e">
        <f t="shared" si="1"/>
        <v>#REF!</v>
      </c>
      <c r="R61" s="48" t="e">
        <f t="shared" si="1"/>
        <v>#REF!</v>
      </c>
      <c r="S61" s="179" t="e">
        <f t="shared" si="1"/>
        <v>#REF!</v>
      </c>
      <c r="T61" s="203"/>
      <c r="U61" s="14">
        <v>120</v>
      </c>
      <c r="V61" s="238" t="e">
        <f t="shared" si="3"/>
        <v>#DIV/0!</v>
      </c>
      <c r="W61" s="14" t="e">
        <f t="shared" si="4"/>
        <v>#DIV/0!</v>
      </c>
      <c r="X61" s="233"/>
      <c r="Y61" s="233"/>
      <c r="Z61" s="233"/>
      <c r="AA61" s="233"/>
      <c r="AB61" s="233"/>
      <c r="AC61" s="233"/>
    </row>
    <row r="62" spans="1:30" ht="13.5" x14ac:dyDescent="0.2">
      <c r="A62" s="20"/>
      <c r="B62" s="171" t="s">
        <v>94</v>
      </c>
      <c r="C62" s="38" t="s">
        <v>93</v>
      </c>
      <c r="D62" s="39" t="s">
        <v>135</v>
      </c>
      <c r="E62" s="48" t="e">
        <f t="shared" si="0"/>
        <v>#DIV/0!</v>
      </c>
      <c r="F62" s="48" t="e">
        <f t="shared" si="1"/>
        <v>#DIV/0!</v>
      </c>
      <c r="G62" s="48" t="e">
        <f t="shared" si="1"/>
        <v>#DIV/0!</v>
      </c>
      <c r="H62" s="48" t="e">
        <f t="shared" si="1"/>
        <v>#DIV/0!</v>
      </c>
      <c r="I62" s="48" t="e">
        <f t="shared" si="1"/>
        <v>#DIV/0!</v>
      </c>
      <c r="J62" s="48" t="e">
        <f t="shared" si="1"/>
        <v>#REF!</v>
      </c>
      <c r="K62" s="48" t="e">
        <f t="shared" si="1"/>
        <v>#REF!</v>
      </c>
      <c r="L62" s="48" t="e">
        <f t="shared" si="1"/>
        <v>#REF!</v>
      </c>
      <c r="M62" s="48" t="e">
        <f t="shared" si="1"/>
        <v>#REF!</v>
      </c>
      <c r="N62" s="48" t="e">
        <f t="shared" si="1"/>
        <v>#REF!</v>
      </c>
      <c r="O62" s="48" t="e">
        <f t="shared" si="1"/>
        <v>#REF!</v>
      </c>
      <c r="P62" s="48" t="e">
        <f t="shared" si="1"/>
        <v>#REF!</v>
      </c>
      <c r="Q62" s="48" t="e">
        <f t="shared" si="1"/>
        <v>#REF!</v>
      </c>
      <c r="R62" s="48" t="e">
        <f t="shared" si="1"/>
        <v>#REF!</v>
      </c>
      <c r="S62" s="179" t="e">
        <f t="shared" si="1"/>
        <v>#REF!</v>
      </c>
      <c r="T62" s="203"/>
      <c r="U62" s="14">
        <v>2.5000000000000001E-2</v>
      </c>
      <c r="V62" s="238" t="e">
        <f t="shared" si="3"/>
        <v>#DIV/0!</v>
      </c>
      <c r="W62" s="14" t="e">
        <f t="shared" si="4"/>
        <v>#DIV/0!</v>
      </c>
      <c r="X62" s="14">
        <f>COUNTIF(E62:I62,"&gt;0,025")</f>
        <v>0</v>
      </c>
      <c r="Y62" s="239" t="e">
        <f>E62/$U$62</f>
        <v>#DIV/0!</v>
      </c>
      <c r="Z62" s="239" t="e">
        <f t="shared" ref="Z62:AC62" si="5">F62/$U$62</f>
        <v>#DIV/0!</v>
      </c>
      <c r="AA62" s="239" t="e">
        <f t="shared" si="5"/>
        <v>#DIV/0!</v>
      </c>
      <c r="AB62" s="239" t="e">
        <f t="shared" si="5"/>
        <v>#DIV/0!</v>
      </c>
      <c r="AC62" s="239" t="e">
        <f t="shared" si="5"/>
        <v>#DIV/0!</v>
      </c>
      <c r="AD62" s="240" t="e">
        <f>MAX(Y62:AC62)</f>
        <v>#DIV/0!</v>
      </c>
    </row>
    <row r="63" spans="1:30" ht="13.5" x14ac:dyDescent="0.2">
      <c r="A63" s="20"/>
      <c r="B63" s="171" t="s">
        <v>108</v>
      </c>
      <c r="C63" s="38" t="s">
        <v>121</v>
      </c>
      <c r="D63" s="39" t="s">
        <v>135</v>
      </c>
      <c r="E63" s="48" t="e">
        <f t="shared" si="0"/>
        <v>#DIV/0!</v>
      </c>
      <c r="F63" s="48" t="e">
        <f t="shared" si="1"/>
        <v>#DIV/0!</v>
      </c>
      <c r="G63" s="48" t="e">
        <f t="shared" si="1"/>
        <v>#DIV/0!</v>
      </c>
      <c r="H63" s="48" t="e">
        <f t="shared" si="1"/>
        <v>#DIV/0!</v>
      </c>
      <c r="I63" s="48" t="e">
        <f t="shared" si="1"/>
        <v>#DIV/0!</v>
      </c>
      <c r="J63" s="48" t="e">
        <f t="shared" si="1"/>
        <v>#REF!</v>
      </c>
      <c r="K63" s="48" t="e">
        <f t="shared" si="1"/>
        <v>#REF!</v>
      </c>
      <c r="L63" s="48" t="e">
        <f t="shared" si="1"/>
        <v>#REF!</v>
      </c>
      <c r="M63" s="48" t="e">
        <f t="shared" si="1"/>
        <v>#REF!</v>
      </c>
      <c r="N63" s="48" t="e">
        <f t="shared" si="1"/>
        <v>#REF!</v>
      </c>
      <c r="O63" s="48" t="e">
        <f t="shared" si="1"/>
        <v>#REF!</v>
      </c>
      <c r="P63" s="48" t="e">
        <f t="shared" si="1"/>
        <v>#REF!</v>
      </c>
      <c r="Q63" s="48" t="e">
        <f t="shared" si="1"/>
        <v>#REF!</v>
      </c>
      <c r="R63" s="48" t="e">
        <f t="shared" si="1"/>
        <v>#REF!</v>
      </c>
      <c r="S63" s="179" t="e">
        <f t="shared" si="1"/>
        <v>#REF!</v>
      </c>
      <c r="T63" s="203"/>
      <c r="U63" s="14" t="s">
        <v>131</v>
      </c>
      <c r="V63" s="238" t="e">
        <f t="shared" si="3"/>
        <v>#DIV/0!</v>
      </c>
      <c r="W63" s="14" t="e">
        <f t="shared" si="4"/>
        <v>#DIV/0!</v>
      </c>
      <c r="X63" s="14"/>
      <c r="Y63" s="239"/>
      <c r="Z63" s="239"/>
      <c r="AA63" s="239"/>
      <c r="AB63" s="239"/>
      <c r="AC63" s="239"/>
      <c r="AD63" s="241"/>
    </row>
    <row r="64" spans="1:30" ht="13.5" x14ac:dyDescent="0.2">
      <c r="A64" s="20"/>
      <c r="B64" s="171" t="s">
        <v>92</v>
      </c>
      <c r="C64" s="38" t="s">
        <v>91</v>
      </c>
      <c r="D64" s="39" t="s">
        <v>135</v>
      </c>
      <c r="E64" s="48" t="e">
        <f t="shared" si="0"/>
        <v>#DIV/0!</v>
      </c>
      <c r="F64" s="48" t="e">
        <f t="shared" si="1"/>
        <v>#DIV/0!</v>
      </c>
      <c r="G64" s="48" t="e">
        <f t="shared" si="1"/>
        <v>#DIV/0!</v>
      </c>
      <c r="H64" s="48" t="e">
        <f t="shared" si="1"/>
        <v>#DIV/0!</v>
      </c>
      <c r="I64" s="48" t="e">
        <f t="shared" si="1"/>
        <v>#DIV/0!</v>
      </c>
      <c r="J64" s="48" t="e">
        <f t="shared" si="1"/>
        <v>#REF!</v>
      </c>
      <c r="K64" s="48" t="e">
        <f t="shared" si="1"/>
        <v>#REF!</v>
      </c>
      <c r="L64" s="48" t="e">
        <f t="shared" si="1"/>
        <v>#REF!</v>
      </c>
      <c r="M64" s="48" t="e">
        <f t="shared" si="1"/>
        <v>#REF!</v>
      </c>
      <c r="N64" s="48" t="e">
        <f t="shared" si="1"/>
        <v>#REF!</v>
      </c>
      <c r="O64" s="48" t="e">
        <f t="shared" si="1"/>
        <v>#REF!</v>
      </c>
      <c r="P64" s="48" t="e">
        <f t="shared" si="1"/>
        <v>#REF!</v>
      </c>
      <c r="Q64" s="48" t="e">
        <f t="shared" si="1"/>
        <v>#REF!</v>
      </c>
      <c r="R64" s="48" t="e">
        <f t="shared" si="1"/>
        <v>#REF!</v>
      </c>
      <c r="S64" s="179" t="e">
        <f t="shared" si="1"/>
        <v>#REF!</v>
      </c>
      <c r="T64" s="203"/>
      <c r="U64" s="14">
        <v>0.1</v>
      </c>
      <c r="V64" s="238" t="e">
        <f t="shared" si="3"/>
        <v>#DIV/0!</v>
      </c>
      <c r="W64" s="14" t="e">
        <f t="shared" si="4"/>
        <v>#DIV/0!</v>
      </c>
      <c r="X64" s="233"/>
      <c r="Y64" s="233"/>
      <c r="Z64" s="233"/>
      <c r="AA64" s="233"/>
      <c r="AB64" s="233"/>
      <c r="AC64" s="233"/>
      <c r="AD64" s="241"/>
    </row>
    <row r="65" spans="1:30" ht="13.5" x14ac:dyDescent="0.2">
      <c r="A65" s="20"/>
      <c r="B65" s="171" t="s">
        <v>88</v>
      </c>
      <c r="C65" s="38" t="s">
        <v>87</v>
      </c>
      <c r="D65" s="39" t="s">
        <v>135</v>
      </c>
      <c r="E65" s="48" t="e">
        <f t="shared" si="0"/>
        <v>#DIV/0!</v>
      </c>
      <c r="F65" s="48" t="e">
        <f t="shared" si="1"/>
        <v>#DIV/0!</v>
      </c>
      <c r="G65" s="48" t="e">
        <f t="shared" si="1"/>
        <v>#DIV/0!</v>
      </c>
      <c r="H65" s="48" t="e">
        <f t="shared" si="1"/>
        <v>#DIV/0!</v>
      </c>
      <c r="I65" s="48" t="e">
        <f t="shared" si="1"/>
        <v>#DIV/0!</v>
      </c>
      <c r="J65" s="48" t="e">
        <f t="shared" si="1"/>
        <v>#REF!</v>
      </c>
      <c r="K65" s="48" t="e">
        <f t="shared" si="1"/>
        <v>#REF!</v>
      </c>
      <c r="L65" s="48" t="e">
        <f t="shared" si="1"/>
        <v>#REF!</v>
      </c>
      <c r="M65" s="48" t="e">
        <f t="shared" si="1"/>
        <v>#REF!</v>
      </c>
      <c r="N65" s="48" t="e">
        <f t="shared" si="1"/>
        <v>#REF!</v>
      </c>
      <c r="O65" s="48" t="e">
        <f t="shared" si="1"/>
        <v>#REF!</v>
      </c>
      <c r="P65" s="48" t="e">
        <f t="shared" si="1"/>
        <v>#REF!</v>
      </c>
      <c r="Q65" s="48" t="e">
        <f t="shared" si="1"/>
        <v>#REF!</v>
      </c>
      <c r="R65" s="48" t="e">
        <f t="shared" si="1"/>
        <v>#REF!</v>
      </c>
      <c r="S65" s="179" t="e">
        <f t="shared" si="1"/>
        <v>#REF!</v>
      </c>
      <c r="T65" s="203"/>
      <c r="U65" s="14">
        <v>50</v>
      </c>
      <c r="V65" s="238" t="e">
        <f t="shared" si="3"/>
        <v>#DIV/0!</v>
      </c>
      <c r="W65" s="14" t="e">
        <f t="shared" si="4"/>
        <v>#DIV/0!</v>
      </c>
      <c r="X65" s="233"/>
      <c r="Y65" s="233"/>
      <c r="Z65" s="233"/>
      <c r="AA65" s="233"/>
      <c r="AB65" s="233"/>
      <c r="AC65" s="233"/>
      <c r="AD65" s="241"/>
    </row>
    <row r="66" spans="1:30" ht="13.5" x14ac:dyDescent="0.2">
      <c r="A66" s="20"/>
      <c r="B66" s="171" t="s">
        <v>90</v>
      </c>
      <c r="C66" s="38" t="s">
        <v>89</v>
      </c>
      <c r="D66" s="39" t="s">
        <v>135</v>
      </c>
      <c r="E66" s="48" t="str">
        <f t="shared" si="0"/>
        <v>N.D.</v>
      </c>
      <c r="F66" s="48" t="str">
        <f t="shared" si="1"/>
        <v>N.D.</v>
      </c>
      <c r="G66" s="48" t="str">
        <f t="shared" si="1"/>
        <v>N.D.</v>
      </c>
      <c r="H66" s="48" t="str">
        <f t="shared" si="1"/>
        <v>N.D.</v>
      </c>
      <c r="I66" s="48" t="str">
        <f t="shared" si="1"/>
        <v>N.D.</v>
      </c>
      <c r="J66" s="48" t="e">
        <f t="shared" si="1"/>
        <v>#REF!</v>
      </c>
      <c r="K66" s="48" t="e">
        <f t="shared" si="1"/>
        <v>#REF!</v>
      </c>
      <c r="L66" s="48" t="e">
        <f t="shared" si="1"/>
        <v>#REF!</v>
      </c>
      <c r="M66" s="48" t="e">
        <f t="shared" si="1"/>
        <v>#REF!</v>
      </c>
      <c r="N66" s="48" t="e">
        <f t="shared" si="1"/>
        <v>#REF!</v>
      </c>
      <c r="O66" s="48" t="e">
        <f t="shared" si="1"/>
        <v>#REF!</v>
      </c>
      <c r="P66" s="48" t="e">
        <f t="shared" si="1"/>
        <v>#REF!</v>
      </c>
      <c r="Q66" s="48" t="e">
        <f t="shared" si="1"/>
        <v>#REF!</v>
      </c>
      <c r="R66" s="48" t="e">
        <f t="shared" si="1"/>
        <v>#REF!</v>
      </c>
      <c r="S66" s="179" t="e">
        <f t="shared" si="1"/>
        <v>#REF!</v>
      </c>
      <c r="T66" s="203"/>
      <c r="U66" s="14">
        <v>0.5</v>
      </c>
      <c r="V66" s="238">
        <f t="shared" si="3"/>
        <v>0</v>
      </c>
      <c r="W66" s="14" t="str">
        <f t="shared" si="4"/>
        <v>No Supera</v>
      </c>
      <c r="X66" s="233"/>
      <c r="Y66" s="233"/>
      <c r="Z66" s="233"/>
      <c r="AA66" s="233"/>
      <c r="AB66" s="233"/>
      <c r="AC66" s="233"/>
      <c r="AD66" s="241"/>
    </row>
    <row r="67" spans="1:30" s="17" customFormat="1" ht="13.5" x14ac:dyDescent="0.2">
      <c r="A67" s="20"/>
      <c r="B67" s="171" t="s">
        <v>109</v>
      </c>
      <c r="C67" s="38" t="s">
        <v>122</v>
      </c>
      <c r="D67" s="39" t="s">
        <v>135</v>
      </c>
      <c r="E67" s="48" t="e">
        <f t="shared" si="0"/>
        <v>#DIV/0!</v>
      </c>
      <c r="F67" s="48" t="e">
        <f t="shared" si="1"/>
        <v>#DIV/0!</v>
      </c>
      <c r="G67" s="48" t="e">
        <f t="shared" si="1"/>
        <v>#DIV/0!</v>
      </c>
      <c r="H67" s="48" t="e">
        <f t="shared" si="1"/>
        <v>#DIV/0!</v>
      </c>
      <c r="I67" s="48" t="e">
        <f t="shared" si="1"/>
        <v>#DIV/0!</v>
      </c>
      <c r="J67" s="48" t="e">
        <f t="shared" si="1"/>
        <v>#REF!</v>
      </c>
      <c r="K67" s="48" t="e">
        <f t="shared" si="1"/>
        <v>#REF!</v>
      </c>
      <c r="L67" s="48" t="e">
        <f t="shared" si="1"/>
        <v>#REF!</v>
      </c>
      <c r="M67" s="48" t="e">
        <f t="shared" si="1"/>
        <v>#REF!</v>
      </c>
      <c r="N67" s="48" t="e">
        <f t="shared" si="1"/>
        <v>#REF!</v>
      </c>
      <c r="O67" s="48" t="e">
        <f t="shared" si="1"/>
        <v>#REF!</v>
      </c>
      <c r="P67" s="48" t="e">
        <f t="shared" si="1"/>
        <v>#REF!</v>
      </c>
      <c r="Q67" s="48" t="e">
        <f t="shared" si="1"/>
        <v>#REF!</v>
      </c>
      <c r="R67" s="48" t="e">
        <f t="shared" si="1"/>
        <v>#REF!</v>
      </c>
      <c r="S67" s="179" t="e">
        <f t="shared" si="1"/>
        <v>#REF!</v>
      </c>
      <c r="T67" s="203"/>
      <c r="U67" s="14">
        <v>10</v>
      </c>
      <c r="V67" s="238" t="e">
        <f t="shared" si="3"/>
        <v>#DIV/0!</v>
      </c>
      <c r="W67" s="14" t="e">
        <f t="shared" si="4"/>
        <v>#DIV/0!</v>
      </c>
      <c r="X67" s="14"/>
      <c r="Y67" s="235"/>
      <c r="Z67" s="235"/>
      <c r="AA67" s="235"/>
      <c r="AB67" s="235"/>
      <c r="AC67" s="235"/>
      <c r="AD67" s="242"/>
    </row>
    <row r="68" spans="1:30" ht="13.5" x14ac:dyDescent="0.2">
      <c r="A68" s="20"/>
      <c r="B68" s="171" t="s">
        <v>110</v>
      </c>
      <c r="C68" s="38" t="s">
        <v>123</v>
      </c>
      <c r="D68" s="39" t="s">
        <v>135</v>
      </c>
      <c r="E68" s="48" t="e">
        <f t="shared" si="0"/>
        <v>#DIV/0!</v>
      </c>
      <c r="F68" s="48" t="e">
        <f t="shared" si="1"/>
        <v>#DIV/0!</v>
      </c>
      <c r="G68" s="48" t="e">
        <f t="shared" si="1"/>
        <v>#DIV/0!</v>
      </c>
      <c r="H68" s="48" t="e">
        <f t="shared" si="1"/>
        <v>#DIV/0!</v>
      </c>
      <c r="I68" s="48" t="e">
        <f t="shared" si="1"/>
        <v>#DIV/0!</v>
      </c>
      <c r="J68" s="48" t="e">
        <f t="shared" si="1"/>
        <v>#REF!</v>
      </c>
      <c r="K68" s="48" t="e">
        <f t="shared" si="1"/>
        <v>#REF!</v>
      </c>
      <c r="L68" s="48" t="e">
        <f t="shared" si="1"/>
        <v>#REF!</v>
      </c>
      <c r="M68" s="48" t="e">
        <f t="shared" si="1"/>
        <v>#REF!</v>
      </c>
      <c r="N68" s="48" t="e">
        <f t="shared" si="1"/>
        <v>#REF!</v>
      </c>
      <c r="O68" s="48" t="e">
        <f t="shared" si="1"/>
        <v>#REF!</v>
      </c>
      <c r="P68" s="48" t="e">
        <f t="shared" si="1"/>
        <v>#REF!</v>
      </c>
      <c r="Q68" s="48" t="e">
        <f t="shared" si="1"/>
        <v>#REF!</v>
      </c>
      <c r="R68" s="48" t="e">
        <f t="shared" si="1"/>
        <v>#REF!</v>
      </c>
      <c r="S68" s="179" t="e">
        <f t="shared" si="1"/>
        <v>#REF!</v>
      </c>
      <c r="T68" s="203"/>
      <c r="U68" s="14">
        <v>120</v>
      </c>
      <c r="V68" s="238" t="e">
        <f t="shared" si="3"/>
        <v>#DIV/0!</v>
      </c>
      <c r="W68" s="14" t="e">
        <f t="shared" si="4"/>
        <v>#DIV/0!</v>
      </c>
      <c r="X68" s="14"/>
      <c r="Y68" s="233"/>
      <c r="Z68" s="233"/>
      <c r="AA68" s="233"/>
      <c r="AB68" s="233"/>
      <c r="AC68" s="233"/>
      <c r="AD68" s="241"/>
    </row>
    <row r="69" spans="1:30" ht="13.5" x14ac:dyDescent="0.2">
      <c r="A69" s="20"/>
      <c r="B69" s="171" t="s">
        <v>148</v>
      </c>
      <c r="C69" s="38" t="s">
        <v>120</v>
      </c>
      <c r="D69" s="39" t="s">
        <v>135</v>
      </c>
      <c r="E69" s="48" t="e">
        <f t="shared" si="0"/>
        <v>#DIV/0!</v>
      </c>
      <c r="F69" s="48" t="e">
        <f t="shared" si="1"/>
        <v>#DIV/0!</v>
      </c>
      <c r="G69" s="48" t="e">
        <f t="shared" si="1"/>
        <v>#DIV/0!</v>
      </c>
      <c r="H69" s="48" t="e">
        <f t="shared" si="1"/>
        <v>#DIV/0!</v>
      </c>
      <c r="I69" s="223" t="e">
        <f t="shared" si="1"/>
        <v>#DIV/0!</v>
      </c>
      <c r="J69" s="48" t="e">
        <f t="shared" si="1"/>
        <v>#REF!</v>
      </c>
      <c r="K69" s="48" t="e">
        <f t="shared" si="1"/>
        <v>#REF!</v>
      </c>
      <c r="L69" s="48" t="e">
        <f t="shared" si="1"/>
        <v>#REF!</v>
      </c>
      <c r="M69" s="48" t="e">
        <f t="shared" si="1"/>
        <v>#REF!</v>
      </c>
      <c r="N69" s="48" t="e">
        <f t="shared" si="1"/>
        <v>#REF!</v>
      </c>
      <c r="O69" s="48" t="e">
        <f t="shared" si="1"/>
        <v>#REF!</v>
      </c>
      <c r="P69" s="48" t="e">
        <f t="shared" si="1"/>
        <v>#REF!</v>
      </c>
      <c r="Q69" s="48" t="e">
        <f t="shared" si="1"/>
        <v>#REF!</v>
      </c>
      <c r="R69" s="48" t="e">
        <f t="shared" si="1"/>
        <v>#REF!</v>
      </c>
      <c r="S69" s="179" t="e">
        <f t="shared" si="1"/>
        <v>#REF!</v>
      </c>
      <c r="T69" s="203"/>
      <c r="U69" s="14" t="s">
        <v>131</v>
      </c>
      <c r="V69" s="238" t="e">
        <f t="shared" si="3"/>
        <v>#DIV/0!</v>
      </c>
      <c r="W69" s="14" t="e">
        <f t="shared" si="4"/>
        <v>#DIV/0!</v>
      </c>
      <c r="X69" s="14"/>
      <c r="Y69" s="233"/>
      <c r="Z69" s="233"/>
      <c r="AA69" s="233"/>
      <c r="AB69" s="233"/>
      <c r="AC69" s="233"/>
      <c r="AD69" s="241"/>
    </row>
    <row r="70" spans="1:30" ht="13.5" x14ac:dyDescent="0.2">
      <c r="A70" s="20"/>
      <c r="B70" s="171" t="s">
        <v>111</v>
      </c>
      <c r="C70" s="38" t="s">
        <v>124</v>
      </c>
      <c r="D70" s="39" t="s">
        <v>135</v>
      </c>
      <c r="E70" s="48" t="e">
        <f t="shared" si="0"/>
        <v>#DIV/0!</v>
      </c>
      <c r="F70" s="48" t="e">
        <f t="shared" si="1"/>
        <v>#DIV/0!</v>
      </c>
      <c r="G70" s="48" t="e">
        <f t="shared" si="1"/>
        <v>#DIV/0!</v>
      </c>
      <c r="H70" s="48" t="e">
        <f t="shared" si="1"/>
        <v>#DIV/0!</v>
      </c>
      <c r="I70" s="48" t="e">
        <f t="shared" si="1"/>
        <v>#DIV/0!</v>
      </c>
      <c r="J70" s="48" t="e">
        <f t="shared" si="1"/>
        <v>#REF!</v>
      </c>
      <c r="K70" s="48" t="e">
        <f t="shared" si="1"/>
        <v>#REF!</v>
      </c>
      <c r="L70" s="48" t="e">
        <f t="shared" si="1"/>
        <v>#REF!</v>
      </c>
      <c r="M70" s="48" t="e">
        <f t="shared" si="1"/>
        <v>#REF!</v>
      </c>
      <c r="N70" s="48" t="e">
        <f t="shared" si="1"/>
        <v>#REF!</v>
      </c>
      <c r="O70" s="48" t="e">
        <f t="shared" si="1"/>
        <v>#REF!</v>
      </c>
      <c r="P70" s="48" t="e">
        <f t="shared" si="1"/>
        <v>#REF!</v>
      </c>
      <c r="Q70" s="48" t="e">
        <f t="shared" si="1"/>
        <v>#REF!</v>
      </c>
      <c r="R70" s="48" t="e">
        <f t="shared" si="1"/>
        <v>#REF!</v>
      </c>
      <c r="S70" s="179" t="e">
        <f t="shared" si="1"/>
        <v>#REF!</v>
      </c>
      <c r="T70" s="203"/>
      <c r="U70" s="14">
        <v>4</v>
      </c>
      <c r="V70" s="238" t="e">
        <f t="shared" si="3"/>
        <v>#DIV/0!</v>
      </c>
      <c r="W70" s="14" t="e">
        <f t="shared" si="4"/>
        <v>#DIV/0!</v>
      </c>
      <c r="X70" s="14">
        <f>COUNTIF(E70:I70,"&gt;4")</f>
        <v>0</v>
      </c>
      <c r="Y70" s="239" t="e">
        <f>E70/$U$70</f>
        <v>#DIV/0!</v>
      </c>
      <c r="Z70" s="239" t="e">
        <f t="shared" ref="Z70:AC70" si="6">F70/$U$70</f>
        <v>#DIV/0!</v>
      </c>
      <c r="AA70" s="239" t="e">
        <f t="shared" si="6"/>
        <v>#DIV/0!</v>
      </c>
      <c r="AB70" s="239" t="e">
        <f t="shared" si="6"/>
        <v>#DIV/0!</v>
      </c>
      <c r="AC70" s="239" t="e">
        <f t="shared" si="6"/>
        <v>#DIV/0!</v>
      </c>
      <c r="AD70" s="240" t="e">
        <f>MAX(Y70:AC70)</f>
        <v>#DIV/0!</v>
      </c>
    </row>
    <row r="71" spans="1:30" ht="13.5" x14ac:dyDescent="0.2">
      <c r="A71" s="20"/>
      <c r="B71" s="171" t="s">
        <v>112</v>
      </c>
      <c r="C71" s="38" t="s">
        <v>125</v>
      </c>
      <c r="D71" s="39" t="s">
        <v>135</v>
      </c>
      <c r="E71" s="48" t="e">
        <f t="shared" si="0"/>
        <v>#DIV/0!</v>
      </c>
      <c r="F71" s="48" t="e">
        <f t="shared" ref="F71:F87" si="7">IF(ISNUMBER(FIND("&lt;",F30)),"N.D.",PRODUCT(F30,1/F$54))</f>
        <v>#DIV/0!</v>
      </c>
      <c r="G71" s="48" t="e">
        <f t="shared" ref="G71:S71" si="8">IF(ISNUMBER(FIND("&lt;",G30)),"N.D.",PRODUCT(G30,1/G$54))</f>
        <v>#DIV/0!</v>
      </c>
      <c r="H71" s="48" t="e">
        <f t="shared" si="8"/>
        <v>#DIV/0!</v>
      </c>
      <c r="I71" s="48" t="e">
        <f t="shared" si="8"/>
        <v>#DIV/0!</v>
      </c>
      <c r="J71" s="48" t="e">
        <f t="shared" si="8"/>
        <v>#REF!</v>
      </c>
      <c r="K71" s="48" t="e">
        <f t="shared" si="8"/>
        <v>#REF!</v>
      </c>
      <c r="L71" s="48" t="e">
        <f t="shared" si="8"/>
        <v>#REF!</v>
      </c>
      <c r="M71" s="48" t="e">
        <f t="shared" si="8"/>
        <v>#REF!</v>
      </c>
      <c r="N71" s="48" t="e">
        <f t="shared" si="8"/>
        <v>#REF!</v>
      </c>
      <c r="O71" s="48" t="e">
        <f t="shared" si="8"/>
        <v>#REF!</v>
      </c>
      <c r="P71" s="48" t="e">
        <f t="shared" si="8"/>
        <v>#REF!</v>
      </c>
      <c r="Q71" s="48" t="e">
        <f t="shared" si="8"/>
        <v>#REF!</v>
      </c>
      <c r="R71" s="48" t="e">
        <f t="shared" si="8"/>
        <v>#REF!</v>
      </c>
      <c r="S71" s="179" t="e">
        <f t="shared" si="8"/>
        <v>#REF!</v>
      </c>
      <c r="T71" s="203"/>
      <c r="U71" s="14" t="s">
        <v>131</v>
      </c>
      <c r="V71" s="238" t="e">
        <f t="shared" si="3"/>
        <v>#DIV/0!</v>
      </c>
      <c r="W71" s="14" t="e">
        <f t="shared" si="4"/>
        <v>#DIV/0!</v>
      </c>
      <c r="X71" s="233"/>
      <c r="Y71" s="233"/>
      <c r="Z71" s="233"/>
      <c r="AA71" s="233"/>
      <c r="AB71" s="233"/>
      <c r="AC71" s="233"/>
      <c r="AD71" s="241"/>
    </row>
    <row r="72" spans="1:30" ht="13.5" x14ac:dyDescent="0.2">
      <c r="A72" s="20"/>
      <c r="B72" s="171" t="s">
        <v>113</v>
      </c>
      <c r="C72" s="38" t="s">
        <v>126</v>
      </c>
      <c r="D72" s="39" t="s">
        <v>135</v>
      </c>
      <c r="E72" s="48" t="e">
        <f t="shared" si="0"/>
        <v>#DIV/0!</v>
      </c>
      <c r="F72" s="48" t="e">
        <f t="shared" si="7"/>
        <v>#DIV/0!</v>
      </c>
      <c r="G72" s="48" t="e">
        <f t="shared" ref="G72:S72" si="9">IF(ISNUMBER(FIND("&lt;",G31)),"N.D.",PRODUCT(G31,1/G$54))</f>
        <v>#DIV/0!</v>
      </c>
      <c r="H72" s="48" t="e">
        <f t="shared" si="9"/>
        <v>#DIV/0!</v>
      </c>
      <c r="I72" s="48" t="e">
        <f t="shared" si="9"/>
        <v>#DIV/0!</v>
      </c>
      <c r="J72" s="48" t="e">
        <f t="shared" si="9"/>
        <v>#REF!</v>
      </c>
      <c r="K72" s="48" t="e">
        <f t="shared" si="9"/>
        <v>#REF!</v>
      </c>
      <c r="L72" s="48" t="e">
        <f t="shared" si="9"/>
        <v>#REF!</v>
      </c>
      <c r="M72" s="48" t="e">
        <f t="shared" si="9"/>
        <v>#REF!</v>
      </c>
      <c r="N72" s="48" t="e">
        <f t="shared" si="9"/>
        <v>#REF!</v>
      </c>
      <c r="O72" s="48" t="e">
        <f t="shared" si="9"/>
        <v>#REF!</v>
      </c>
      <c r="P72" s="48" t="e">
        <f t="shared" si="9"/>
        <v>#REF!</v>
      </c>
      <c r="Q72" s="48" t="e">
        <f t="shared" si="9"/>
        <v>#REF!</v>
      </c>
      <c r="R72" s="48" t="e">
        <f t="shared" si="9"/>
        <v>#REF!</v>
      </c>
      <c r="S72" s="179" t="e">
        <f t="shared" si="9"/>
        <v>#REF!</v>
      </c>
      <c r="T72" s="203"/>
      <c r="U72" s="14" t="s">
        <v>131</v>
      </c>
      <c r="V72" s="238" t="e">
        <f t="shared" si="3"/>
        <v>#DIV/0!</v>
      </c>
      <c r="W72" s="14" t="e">
        <f t="shared" si="4"/>
        <v>#DIV/0!</v>
      </c>
      <c r="X72" s="233"/>
      <c r="Y72" s="233"/>
      <c r="Z72" s="233"/>
      <c r="AA72" s="233"/>
      <c r="AB72" s="233"/>
      <c r="AC72" s="233"/>
      <c r="AD72" s="241"/>
    </row>
    <row r="73" spans="1:30" ht="13.5" x14ac:dyDescent="0.2">
      <c r="A73" s="20"/>
      <c r="B73" s="171" t="s">
        <v>86</v>
      </c>
      <c r="C73" s="38" t="s">
        <v>85</v>
      </c>
      <c r="D73" s="39" t="s">
        <v>135</v>
      </c>
      <c r="E73" s="48" t="e">
        <f t="shared" si="0"/>
        <v>#DIV/0!</v>
      </c>
      <c r="F73" s="48" t="e">
        <f t="shared" si="7"/>
        <v>#DIV/0!</v>
      </c>
      <c r="G73" s="48" t="e">
        <f t="shared" ref="G73:S73" si="10">IF(ISNUMBER(FIND("&lt;",G32)),"N.D.",PRODUCT(G32,1/G$54))</f>
        <v>#DIV/0!</v>
      </c>
      <c r="H73" s="48" t="e">
        <f t="shared" si="10"/>
        <v>#DIV/0!</v>
      </c>
      <c r="I73" s="48" t="e">
        <f t="shared" si="10"/>
        <v>#DIV/0!</v>
      </c>
      <c r="J73" s="48" t="e">
        <f t="shared" si="10"/>
        <v>#REF!</v>
      </c>
      <c r="K73" s="48" t="e">
        <f t="shared" si="10"/>
        <v>#REF!</v>
      </c>
      <c r="L73" s="48" t="e">
        <f t="shared" si="10"/>
        <v>#REF!</v>
      </c>
      <c r="M73" s="48" t="e">
        <f t="shared" si="10"/>
        <v>#REF!</v>
      </c>
      <c r="N73" s="48" t="e">
        <f t="shared" si="10"/>
        <v>#REF!</v>
      </c>
      <c r="O73" s="48" t="e">
        <f t="shared" si="10"/>
        <v>#REF!</v>
      </c>
      <c r="P73" s="48" t="e">
        <f t="shared" si="10"/>
        <v>#REF!</v>
      </c>
      <c r="Q73" s="48" t="e">
        <f t="shared" si="10"/>
        <v>#REF!</v>
      </c>
      <c r="R73" s="48" t="e">
        <f t="shared" si="10"/>
        <v>#REF!</v>
      </c>
      <c r="S73" s="179" t="e">
        <f t="shared" si="10"/>
        <v>#REF!</v>
      </c>
      <c r="T73" s="203"/>
      <c r="U73" s="14">
        <v>0.2</v>
      </c>
      <c r="V73" s="238" t="e">
        <f t="shared" si="3"/>
        <v>#DIV/0!</v>
      </c>
      <c r="W73" s="14" t="e">
        <f t="shared" si="4"/>
        <v>#DIV/0!</v>
      </c>
      <c r="X73" s="233"/>
      <c r="Y73" s="233"/>
      <c r="Z73" s="233"/>
      <c r="AA73" s="233"/>
      <c r="AB73" s="233"/>
      <c r="AC73" s="233"/>
      <c r="AD73" s="241"/>
    </row>
    <row r="74" spans="1:30" ht="13.5" x14ac:dyDescent="0.2">
      <c r="A74" s="20"/>
      <c r="B74" s="171" t="s">
        <v>69</v>
      </c>
      <c r="C74" s="38" t="s">
        <v>68</v>
      </c>
      <c r="D74" s="39" t="s">
        <v>135</v>
      </c>
      <c r="E74" s="48" t="str">
        <f t="shared" si="0"/>
        <v>N.D.</v>
      </c>
      <c r="F74" s="48" t="str">
        <f t="shared" si="7"/>
        <v>N.D.</v>
      </c>
      <c r="G74" s="48" t="e">
        <f t="shared" ref="G74:S74" si="11">IF(ISNUMBER(FIND("&lt;",G33)),"N.D.",PRODUCT(G33,1/G$54))</f>
        <v>#DIV/0!</v>
      </c>
      <c r="H74" s="48" t="str">
        <f t="shared" si="11"/>
        <v>N.D.</v>
      </c>
      <c r="I74" s="48" t="e">
        <f t="shared" si="11"/>
        <v>#DIV/0!</v>
      </c>
      <c r="J74" s="48" t="e">
        <f t="shared" si="11"/>
        <v>#REF!</v>
      </c>
      <c r="K74" s="48" t="e">
        <f t="shared" si="11"/>
        <v>#REF!</v>
      </c>
      <c r="L74" s="48" t="e">
        <f t="shared" si="11"/>
        <v>#REF!</v>
      </c>
      <c r="M74" s="48" t="e">
        <f t="shared" si="11"/>
        <v>#REF!</v>
      </c>
      <c r="N74" s="48" t="e">
        <f t="shared" si="11"/>
        <v>#REF!</v>
      </c>
      <c r="O74" s="48" t="e">
        <f t="shared" si="11"/>
        <v>#REF!</v>
      </c>
      <c r="P74" s="48" t="e">
        <f t="shared" si="11"/>
        <v>#REF!</v>
      </c>
      <c r="Q74" s="48" t="e">
        <f t="shared" si="11"/>
        <v>#REF!</v>
      </c>
      <c r="R74" s="48" t="e">
        <f t="shared" si="11"/>
        <v>#REF!</v>
      </c>
      <c r="S74" s="179" t="e">
        <f t="shared" si="11"/>
        <v>#REF!</v>
      </c>
      <c r="T74" s="203"/>
      <c r="U74" s="14">
        <v>2</v>
      </c>
      <c r="V74" s="238" t="e">
        <f t="shared" si="3"/>
        <v>#DIV/0!</v>
      </c>
      <c r="W74" s="14" t="e">
        <f t="shared" si="4"/>
        <v>#DIV/0!</v>
      </c>
      <c r="X74" s="233"/>
      <c r="Y74" s="233"/>
      <c r="Z74" s="233"/>
      <c r="AA74" s="233"/>
      <c r="AB74" s="233"/>
      <c r="AC74" s="233"/>
      <c r="AD74" s="241"/>
    </row>
    <row r="75" spans="1:30" ht="13.5" x14ac:dyDescent="0.2">
      <c r="A75" s="20"/>
      <c r="B75" s="171" t="s">
        <v>84</v>
      </c>
      <c r="C75" s="38" t="s">
        <v>83</v>
      </c>
      <c r="D75" s="39" t="s">
        <v>135</v>
      </c>
      <c r="E75" s="48" t="e">
        <f t="shared" si="0"/>
        <v>#DIV/0!</v>
      </c>
      <c r="F75" s="48" t="e">
        <f t="shared" si="7"/>
        <v>#DIV/0!</v>
      </c>
      <c r="G75" s="48" t="e">
        <f t="shared" ref="G75:S75" si="12">IF(ISNUMBER(FIND("&lt;",G34)),"N.D.",PRODUCT(G34,1/G$54))</f>
        <v>#DIV/0!</v>
      </c>
      <c r="H75" s="48" t="e">
        <f t="shared" si="12"/>
        <v>#DIV/0!</v>
      </c>
      <c r="I75" s="48" t="e">
        <f t="shared" si="12"/>
        <v>#DIV/0!</v>
      </c>
      <c r="J75" s="48" t="e">
        <f t="shared" si="12"/>
        <v>#REF!</v>
      </c>
      <c r="K75" s="48" t="e">
        <f t="shared" si="12"/>
        <v>#REF!</v>
      </c>
      <c r="L75" s="48" t="e">
        <f t="shared" si="12"/>
        <v>#REF!</v>
      </c>
      <c r="M75" s="48" t="e">
        <f t="shared" si="12"/>
        <v>#REF!</v>
      </c>
      <c r="N75" s="48" t="e">
        <f t="shared" si="12"/>
        <v>#REF!</v>
      </c>
      <c r="O75" s="48" t="e">
        <f t="shared" si="12"/>
        <v>#REF!</v>
      </c>
      <c r="P75" s="48" t="e">
        <f t="shared" si="12"/>
        <v>#REF!</v>
      </c>
      <c r="Q75" s="48" t="e">
        <f t="shared" si="12"/>
        <v>#REF!</v>
      </c>
      <c r="R75" s="48" t="e">
        <f t="shared" si="12"/>
        <v>#REF!</v>
      </c>
      <c r="S75" s="179" t="e">
        <f t="shared" si="12"/>
        <v>#REF!</v>
      </c>
      <c r="T75" s="203"/>
      <c r="U75" s="14">
        <v>120</v>
      </c>
      <c r="V75" s="238" t="e">
        <f t="shared" si="3"/>
        <v>#DIV/0!</v>
      </c>
      <c r="W75" s="14" t="e">
        <f t="shared" si="4"/>
        <v>#DIV/0!</v>
      </c>
      <c r="X75" s="233"/>
      <c r="Y75" s="233"/>
      <c r="Z75" s="233"/>
      <c r="AA75" s="233"/>
      <c r="AB75" s="233"/>
      <c r="AC75" s="233"/>
      <c r="AD75" s="241"/>
    </row>
    <row r="76" spans="1:30" ht="13.5" x14ac:dyDescent="0.2">
      <c r="A76" s="20"/>
      <c r="B76" s="171" t="s">
        <v>150</v>
      </c>
      <c r="C76" s="38" t="s">
        <v>82</v>
      </c>
      <c r="D76" s="39" t="s">
        <v>135</v>
      </c>
      <c r="E76" s="48" t="e">
        <f t="shared" si="0"/>
        <v>#DIV/0!</v>
      </c>
      <c r="F76" s="48" t="e">
        <f t="shared" si="7"/>
        <v>#DIV/0!</v>
      </c>
      <c r="G76" s="48" t="e">
        <f t="shared" ref="G76:S76" si="13">IF(ISNUMBER(FIND("&lt;",G35)),"N.D.",PRODUCT(G35,1/G$54))</f>
        <v>#DIV/0!</v>
      </c>
      <c r="H76" s="48" t="e">
        <f t="shared" si="13"/>
        <v>#DIV/0!</v>
      </c>
      <c r="I76" s="179" t="e">
        <f t="shared" si="13"/>
        <v>#DIV/0!</v>
      </c>
      <c r="J76" s="205" t="e">
        <f t="shared" si="13"/>
        <v>#REF!</v>
      </c>
      <c r="K76" s="48" t="e">
        <f t="shared" si="13"/>
        <v>#REF!</v>
      </c>
      <c r="L76" s="48" t="e">
        <f t="shared" si="13"/>
        <v>#REF!</v>
      </c>
      <c r="M76" s="48" t="e">
        <f t="shared" si="13"/>
        <v>#REF!</v>
      </c>
      <c r="N76" s="48" t="e">
        <f t="shared" si="13"/>
        <v>#REF!</v>
      </c>
      <c r="O76" s="48" t="e">
        <f t="shared" si="13"/>
        <v>#REF!</v>
      </c>
      <c r="P76" s="48" t="e">
        <f t="shared" si="13"/>
        <v>#REF!</v>
      </c>
      <c r="Q76" s="48" t="e">
        <f t="shared" si="13"/>
        <v>#REF!</v>
      </c>
      <c r="R76" s="48" t="e">
        <f t="shared" si="13"/>
        <v>#REF!</v>
      </c>
      <c r="S76" s="179" t="e">
        <f t="shared" si="13"/>
        <v>#REF!</v>
      </c>
      <c r="U76" s="14">
        <v>0.1</v>
      </c>
      <c r="V76" s="238" t="e">
        <f t="shared" si="3"/>
        <v>#DIV/0!</v>
      </c>
      <c r="W76" s="14" t="e">
        <f t="shared" si="4"/>
        <v>#DIV/0!</v>
      </c>
      <c r="X76" s="233"/>
      <c r="Y76" s="233"/>
      <c r="Z76" s="233"/>
      <c r="AA76" s="233"/>
      <c r="AB76" s="233"/>
      <c r="AC76" s="233"/>
      <c r="AD76" s="241"/>
    </row>
    <row r="77" spans="1:30" ht="13.5" x14ac:dyDescent="0.2">
      <c r="A77" s="20"/>
      <c r="B77" s="171" t="s">
        <v>103</v>
      </c>
      <c r="C77" s="38" t="s">
        <v>102</v>
      </c>
      <c r="D77" s="39" t="s">
        <v>135</v>
      </c>
      <c r="E77" s="48" t="e">
        <f t="shared" si="0"/>
        <v>#DIV/0!</v>
      </c>
      <c r="F77" s="48" t="e">
        <f t="shared" si="7"/>
        <v>#DIV/0!</v>
      </c>
      <c r="G77" s="48" t="e">
        <f t="shared" ref="G77:S77" si="14">IF(ISNUMBER(FIND("&lt;",G36)),"N.D.",PRODUCT(G36,1/G$54))</f>
        <v>#DIV/0!</v>
      </c>
      <c r="H77" s="48" t="e">
        <f t="shared" si="14"/>
        <v>#DIV/0!</v>
      </c>
      <c r="I77" s="179" t="e">
        <f t="shared" si="14"/>
        <v>#DIV/0!</v>
      </c>
      <c r="J77" s="205" t="e">
        <f t="shared" si="14"/>
        <v>#REF!</v>
      </c>
      <c r="K77" s="48" t="e">
        <f t="shared" si="14"/>
        <v>#REF!</v>
      </c>
      <c r="L77" s="48" t="e">
        <f t="shared" si="14"/>
        <v>#REF!</v>
      </c>
      <c r="M77" s="48" t="e">
        <f t="shared" si="14"/>
        <v>#REF!</v>
      </c>
      <c r="N77" s="48" t="e">
        <f t="shared" si="14"/>
        <v>#REF!</v>
      </c>
      <c r="O77" s="48" t="e">
        <f t="shared" si="14"/>
        <v>#REF!</v>
      </c>
      <c r="P77" s="48" t="e">
        <f t="shared" si="14"/>
        <v>#REF!</v>
      </c>
      <c r="Q77" s="48" t="e">
        <f t="shared" si="14"/>
        <v>#REF!</v>
      </c>
      <c r="R77" s="48" t="e">
        <f t="shared" si="14"/>
        <v>#REF!</v>
      </c>
      <c r="S77" s="179" t="e">
        <f t="shared" si="14"/>
        <v>#REF!</v>
      </c>
      <c r="U77" s="14">
        <v>1</v>
      </c>
      <c r="V77" s="238" t="e">
        <f>MAX(E77:I77)</f>
        <v>#DIV/0!</v>
      </c>
      <c r="W77" s="14" t="e">
        <f t="shared" si="4"/>
        <v>#DIV/0!</v>
      </c>
      <c r="X77" s="14"/>
      <c r="Y77" s="239"/>
      <c r="Z77" s="239"/>
      <c r="AA77" s="239"/>
      <c r="AB77" s="239"/>
      <c r="AC77" s="239"/>
      <c r="AD77" s="241"/>
    </row>
    <row r="78" spans="1:30" ht="13.5" x14ac:dyDescent="0.2">
      <c r="A78" s="20"/>
      <c r="B78" s="171" t="s">
        <v>81</v>
      </c>
      <c r="C78" s="38" t="s">
        <v>80</v>
      </c>
      <c r="D78" s="39" t="s">
        <v>135</v>
      </c>
      <c r="E78" s="48" t="e">
        <f t="shared" si="0"/>
        <v>#DIV/0!</v>
      </c>
      <c r="F78" s="48" t="e">
        <f t="shared" si="7"/>
        <v>#DIV/0!</v>
      </c>
      <c r="G78" s="48" t="e">
        <f t="shared" ref="G78:S78" si="15">IF(ISNUMBER(FIND("&lt;",G37)),"N.D.",PRODUCT(G37,1/G$54))</f>
        <v>#DIV/0!</v>
      </c>
      <c r="H78" s="48" t="e">
        <f t="shared" si="15"/>
        <v>#DIV/0!</v>
      </c>
      <c r="I78" s="179" t="e">
        <f t="shared" si="15"/>
        <v>#DIV/0!</v>
      </c>
      <c r="J78" s="205" t="e">
        <f t="shared" si="15"/>
        <v>#REF!</v>
      </c>
      <c r="K78" s="48" t="e">
        <f t="shared" si="15"/>
        <v>#REF!</v>
      </c>
      <c r="L78" s="48" t="e">
        <f t="shared" si="15"/>
        <v>#REF!</v>
      </c>
      <c r="M78" s="48" t="e">
        <f t="shared" si="15"/>
        <v>#REF!</v>
      </c>
      <c r="N78" s="48" t="e">
        <f t="shared" si="15"/>
        <v>#REF!</v>
      </c>
      <c r="O78" s="48" t="e">
        <f t="shared" si="15"/>
        <v>#REF!</v>
      </c>
      <c r="P78" s="48" t="e">
        <f t="shared" si="15"/>
        <v>#REF!</v>
      </c>
      <c r="Q78" s="48" t="e">
        <f t="shared" si="15"/>
        <v>#REF!</v>
      </c>
      <c r="R78" s="48" t="e">
        <f t="shared" si="15"/>
        <v>#REF!</v>
      </c>
      <c r="S78" s="179" t="e">
        <f t="shared" si="15"/>
        <v>#REF!</v>
      </c>
      <c r="U78" s="14">
        <v>0.5</v>
      </c>
      <c r="V78" s="238" t="e">
        <f t="shared" si="3"/>
        <v>#DIV/0!</v>
      </c>
      <c r="W78" s="14" t="e">
        <f t="shared" si="4"/>
        <v>#DIV/0!</v>
      </c>
      <c r="X78" s="14">
        <f>COUNTIF(E78:I78,"&gt;0,5")</f>
        <v>0</v>
      </c>
      <c r="Y78" s="239" t="e">
        <f>E78/$U$78</f>
        <v>#DIV/0!</v>
      </c>
      <c r="Z78" s="239" t="e">
        <f t="shared" ref="Z78:AC78" si="16">F78/$U$78</f>
        <v>#DIV/0!</v>
      </c>
      <c r="AA78" s="239" t="e">
        <f t="shared" si="16"/>
        <v>#DIV/0!</v>
      </c>
      <c r="AB78" s="239" t="e">
        <f t="shared" si="16"/>
        <v>#DIV/0!</v>
      </c>
      <c r="AC78" s="239" t="e">
        <f t="shared" si="16"/>
        <v>#DIV/0!</v>
      </c>
      <c r="AD78" s="240" t="e">
        <f>MAX(Y78:AC78)</f>
        <v>#DIV/0!</v>
      </c>
    </row>
    <row r="79" spans="1:30" ht="13.5" x14ac:dyDescent="0.2">
      <c r="A79" s="20"/>
      <c r="B79" s="171" t="s">
        <v>114</v>
      </c>
      <c r="C79" s="38" t="s">
        <v>127</v>
      </c>
      <c r="D79" s="39" t="s">
        <v>135</v>
      </c>
      <c r="E79" s="48" t="e">
        <f t="shared" si="0"/>
        <v>#DIV/0!</v>
      </c>
      <c r="F79" s="48" t="e">
        <f t="shared" si="7"/>
        <v>#DIV/0!</v>
      </c>
      <c r="G79" s="48" t="e">
        <f t="shared" ref="G79:S79" si="17">IF(ISNUMBER(FIND("&lt;",G38)),"N.D.",PRODUCT(G38,1/G$54))</f>
        <v>#DIV/0!</v>
      </c>
      <c r="H79" s="48" t="e">
        <f t="shared" si="17"/>
        <v>#DIV/0!</v>
      </c>
      <c r="I79" s="179" t="e">
        <f t="shared" si="17"/>
        <v>#DIV/0!</v>
      </c>
      <c r="J79" s="205" t="e">
        <f t="shared" si="17"/>
        <v>#REF!</v>
      </c>
      <c r="K79" s="48" t="e">
        <f t="shared" si="17"/>
        <v>#REF!</v>
      </c>
      <c r="L79" s="48" t="e">
        <f t="shared" si="17"/>
        <v>#REF!</v>
      </c>
      <c r="M79" s="48" t="e">
        <f t="shared" si="17"/>
        <v>#REF!</v>
      </c>
      <c r="N79" s="48" t="e">
        <f t="shared" si="17"/>
        <v>#REF!</v>
      </c>
      <c r="O79" s="48" t="e">
        <f t="shared" si="17"/>
        <v>#REF!</v>
      </c>
      <c r="P79" s="48" t="e">
        <f t="shared" si="17"/>
        <v>#REF!</v>
      </c>
      <c r="Q79" s="48" t="e">
        <f t="shared" si="17"/>
        <v>#REF!</v>
      </c>
      <c r="R79" s="48" t="e">
        <f t="shared" si="17"/>
        <v>#REF!</v>
      </c>
      <c r="S79" s="179" t="e">
        <f t="shared" si="17"/>
        <v>#REF!</v>
      </c>
      <c r="U79" s="14" t="s">
        <v>131</v>
      </c>
      <c r="V79" s="238" t="e">
        <f t="shared" si="3"/>
        <v>#DIV/0!</v>
      </c>
      <c r="W79" s="14" t="e">
        <f t="shared" si="4"/>
        <v>#DIV/0!</v>
      </c>
      <c r="X79" s="233"/>
      <c r="Y79" s="233"/>
      <c r="Z79" s="233"/>
      <c r="AA79" s="233"/>
      <c r="AB79" s="233"/>
      <c r="AC79" s="233"/>
    </row>
    <row r="80" spans="1:30" ht="13.5" x14ac:dyDescent="0.2">
      <c r="A80" s="20"/>
      <c r="B80" s="171" t="s">
        <v>77</v>
      </c>
      <c r="C80" s="38" t="s">
        <v>76</v>
      </c>
      <c r="D80" s="39" t="s">
        <v>135</v>
      </c>
      <c r="E80" s="48" t="e">
        <f t="shared" si="0"/>
        <v>#DIV/0!</v>
      </c>
      <c r="F80" s="48" t="e">
        <f t="shared" si="7"/>
        <v>#DIV/0!</v>
      </c>
      <c r="G80" s="48" t="e">
        <f t="shared" ref="G80:S80" si="18">IF(ISNUMBER(FIND("&lt;",G39)),"N.D.",PRODUCT(G39,1/G$54))</f>
        <v>#DIV/0!</v>
      </c>
      <c r="H80" s="48" t="e">
        <f t="shared" si="18"/>
        <v>#DIV/0!</v>
      </c>
      <c r="I80" s="179" t="e">
        <f t="shared" si="18"/>
        <v>#DIV/0!</v>
      </c>
      <c r="J80" s="205" t="e">
        <f t="shared" si="18"/>
        <v>#REF!</v>
      </c>
      <c r="K80" s="48" t="e">
        <f t="shared" si="18"/>
        <v>#REF!</v>
      </c>
      <c r="L80" s="48" t="e">
        <f t="shared" si="18"/>
        <v>#REF!</v>
      </c>
      <c r="M80" s="48" t="e">
        <f t="shared" si="18"/>
        <v>#REF!</v>
      </c>
      <c r="N80" s="48" t="e">
        <f t="shared" si="18"/>
        <v>#REF!</v>
      </c>
      <c r="O80" s="48" t="e">
        <f t="shared" si="18"/>
        <v>#REF!</v>
      </c>
      <c r="P80" s="48" t="e">
        <f t="shared" si="18"/>
        <v>#REF!</v>
      </c>
      <c r="Q80" s="48" t="e">
        <f t="shared" si="18"/>
        <v>#REF!</v>
      </c>
      <c r="R80" s="48" t="e">
        <f t="shared" si="18"/>
        <v>#REF!</v>
      </c>
      <c r="S80" s="179" t="e">
        <f t="shared" si="18"/>
        <v>#REF!</v>
      </c>
      <c r="U80" s="14">
        <v>10</v>
      </c>
      <c r="V80" s="238" t="e">
        <f t="shared" si="3"/>
        <v>#DIV/0!</v>
      </c>
      <c r="W80" s="14" t="e">
        <f t="shared" si="4"/>
        <v>#DIV/0!</v>
      </c>
      <c r="X80" s="233"/>
      <c r="Y80" s="233"/>
      <c r="Z80" s="233"/>
      <c r="AA80" s="233"/>
      <c r="AB80" s="233"/>
      <c r="AC80" s="233"/>
    </row>
    <row r="81" spans="1:29" ht="13.5" x14ac:dyDescent="0.2">
      <c r="A81" s="20"/>
      <c r="B81" s="171" t="s">
        <v>115</v>
      </c>
      <c r="C81" s="38" t="s">
        <v>128</v>
      </c>
      <c r="D81" s="39" t="s">
        <v>135</v>
      </c>
      <c r="E81" s="48" t="e">
        <f t="shared" si="0"/>
        <v>#DIV/0!</v>
      </c>
      <c r="F81" s="48" t="e">
        <f t="shared" si="7"/>
        <v>#DIV/0!</v>
      </c>
      <c r="G81" s="48" t="e">
        <f t="shared" ref="G81:S81" si="19">IF(ISNUMBER(FIND("&lt;",G40)),"N.D.",PRODUCT(G40,1/G$54))</f>
        <v>#DIV/0!</v>
      </c>
      <c r="H81" s="48" t="e">
        <f t="shared" si="19"/>
        <v>#DIV/0!</v>
      </c>
      <c r="I81" s="179" t="e">
        <f t="shared" si="19"/>
        <v>#DIV/0!</v>
      </c>
      <c r="J81" s="205" t="e">
        <f t="shared" si="19"/>
        <v>#REF!</v>
      </c>
      <c r="K81" s="48" t="e">
        <f t="shared" si="19"/>
        <v>#REF!</v>
      </c>
      <c r="L81" s="48" t="e">
        <f t="shared" si="19"/>
        <v>#REF!</v>
      </c>
      <c r="M81" s="48" t="e">
        <f t="shared" si="19"/>
        <v>#REF!</v>
      </c>
      <c r="N81" s="48" t="e">
        <f t="shared" si="19"/>
        <v>#REF!</v>
      </c>
      <c r="O81" s="48" t="e">
        <f t="shared" si="19"/>
        <v>#REF!</v>
      </c>
      <c r="P81" s="48" t="e">
        <f t="shared" si="19"/>
        <v>#REF!</v>
      </c>
      <c r="Q81" s="48" t="e">
        <f t="shared" si="19"/>
        <v>#REF!</v>
      </c>
      <c r="R81" s="48" t="e">
        <f t="shared" si="19"/>
        <v>#REF!</v>
      </c>
      <c r="S81" s="179" t="e">
        <f t="shared" si="19"/>
        <v>#REF!</v>
      </c>
      <c r="U81" s="14" t="s">
        <v>131</v>
      </c>
      <c r="V81" s="238" t="e">
        <f t="shared" si="3"/>
        <v>#DIV/0!</v>
      </c>
      <c r="W81" s="14" t="e">
        <f t="shared" si="4"/>
        <v>#DIV/0!</v>
      </c>
      <c r="X81" s="233"/>
      <c r="Y81" s="233"/>
      <c r="Z81" s="233"/>
      <c r="AA81" s="233"/>
      <c r="AB81" s="233"/>
      <c r="AC81" s="233"/>
    </row>
    <row r="82" spans="1:29" ht="13.5" x14ac:dyDescent="0.2">
      <c r="A82" s="20"/>
      <c r="B82" s="171" t="s">
        <v>116</v>
      </c>
      <c r="C82" s="38" t="s">
        <v>129</v>
      </c>
      <c r="D82" s="39" t="s">
        <v>135</v>
      </c>
      <c r="E82" s="48" t="e">
        <f t="shared" si="0"/>
        <v>#DIV/0!</v>
      </c>
      <c r="F82" s="48" t="e">
        <f t="shared" si="7"/>
        <v>#DIV/0!</v>
      </c>
      <c r="G82" s="48" t="e">
        <f t="shared" ref="G82:S82" si="20">IF(ISNUMBER(FIND("&lt;",G41)),"N.D.",PRODUCT(G41,1/G$54))</f>
        <v>#DIV/0!</v>
      </c>
      <c r="H82" s="48" t="e">
        <f t="shared" si="20"/>
        <v>#DIV/0!</v>
      </c>
      <c r="I82" s="179" t="e">
        <f t="shared" si="20"/>
        <v>#DIV/0!</v>
      </c>
      <c r="J82" s="205" t="e">
        <f t="shared" si="20"/>
        <v>#REF!</v>
      </c>
      <c r="K82" s="48" t="e">
        <f t="shared" si="20"/>
        <v>#REF!</v>
      </c>
      <c r="L82" s="48" t="e">
        <f t="shared" si="20"/>
        <v>#REF!</v>
      </c>
      <c r="M82" s="48" t="e">
        <f t="shared" si="20"/>
        <v>#REF!</v>
      </c>
      <c r="N82" s="48" t="e">
        <f t="shared" si="20"/>
        <v>#REF!</v>
      </c>
      <c r="O82" s="48" t="e">
        <f t="shared" si="20"/>
        <v>#REF!</v>
      </c>
      <c r="P82" s="48" t="e">
        <f t="shared" si="20"/>
        <v>#REF!</v>
      </c>
      <c r="Q82" s="48" t="e">
        <f t="shared" si="20"/>
        <v>#REF!</v>
      </c>
      <c r="R82" s="48" t="e">
        <f t="shared" si="20"/>
        <v>#REF!</v>
      </c>
      <c r="S82" s="179" t="e">
        <f t="shared" si="20"/>
        <v>#REF!</v>
      </c>
      <c r="U82" s="14" t="s">
        <v>131</v>
      </c>
      <c r="V82" s="238" t="e">
        <f t="shared" si="3"/>
        <v>#DIV/0!</v>
      </c>
      <c r="W82" s="14" t="e">
        <f t="shared" si="4"/>
        <v>#DIV/0!</v>
      </c>
      <c r="X82" s="233"/>
      <c r="Y82" s="233"/>
      <c r="Z82" s="233"/>
      <c r="AA82" s="233"/>
      <c r="AB82" s="233"/>
      <c r="AC82" s="233"/>
    </row>
    <row r="83" spans="1:29" ht="13.5" x14ac:dyDescent="0.2">
      <c r="A83" s="20"/>
      <c r="B83" s="171" t="s">
        <v>75</v>
      </c>
      <c r="C83" s="38" t="s">
        <v>74</v>
      </c>
      <c r="D83" s="39" t="s">
        <v>135</v>
      </c>
      <c r="E83" s="48" t="e">
        <f t="shared" si="0"/>
        <v>#DIV/0!</v>
      </c>
      <c r="F83" s="48" t="str">
        <f t="shared" si="7"/>
        <v>N.D.</v>
      </c>
      <c r="G83" s="48" t="str">
        <f t="shared" ref="G83:S83" si="21">IF(ISNUMBER(FIND("&lt;",G42)),"N.D.",PRODUCT(G42,1/G$54))</f>
        <v>N.D.</v>
      </c>
      <c r="H83" s="48" t="e">
        <f t="shared" si="21"/>
        <v>#DIV/0!</v>
      </c>
      <c r="I83" s="179" t="e">
        <f t="shared" si="21"/>
        <v>#DIV/0!</v>
      </c>
      <c r="J83" s="205" t="e">
        <f t="shared" si="21"/>
        <v>#REF!</v>
      </c>
      <c r="K83" s="48" t="e">
        <f t="shared" si="21"/>
        <v>#REF!</v>
      </c>
      <c r="L83" s="48" t="e">
        <f t="shared" si="21"/>
        <v>#REF!</v>
      </c>
      <c r="M83" s="48" t="e">
        <f t="shared" si="21"/>
        <v>#REF!</v>
      </c>
      <c r="N83" s="48" t="e">
        <f t="shared" si="21"/>
        <v>#REF!</v>
      </c>
      <c r="O83" s="48" t="e">
        <f t="shared" si="21"/>
        <v>#REF!</v>
      </c>
      <c r="P83" s="48" t="e">
        <f t="shared" si="21"/>
        <v>#REF!</v>
      </c>
      <c r="Q83" s="48" t="e">
        <f t="shared" si="21"/>
        <v>#REF!</v>
      </c>
      <c r="R83" s="48" t="e">
        <f t="shared" si="21"/>
        <v>#REF!</v>
      </c>
      <c r="S83" s="179" t="e">
        <f t="shared" si="21"/>
        <v>#REF!</v>
      </c>
      <c r="U83" s="14" t="s">
        <v>131</v>
      </c>
      <c r="V83" s="238" t="e">
        <f t="shared" si="3"/>
        <v>#DIV/0!</v>
      </c>
      <c r="W83" s="14" t="e">
        <f t="shared" si="4"/>
        <v>#DIV/0!</v>
      </c>
      <c r="X83" s="233"/>
      <c r="Y83" s="233"/>
      <c r="Z83" s="233"/>
      <c r="AA83" s="233"/>
      <c r="AB83" s="233"/>
      <c r="AC83" s="233"/>
    </row>
    <row r="84" spans="1:29" ht="13.5" x14ac:dyDescent="0.2">
      <c r="A84" s="20"/>
      <c r="B84" s="171" t="s">
        <v>117</v>
      </c>
      <c r="C84" s="38" t="s">
        <v>130</v>
      </c>
      <c r="D84" s="39" t="s">
        <v>135</v>
      </c>
      <c r="E84" s="223" t="e">
        <f t="shared" si="0"/>
        <v>#DIV/0!</v>
      </c>
      <c r="F84" s="223" t="e">
        <f t="shared" si="7"/>
        <v>#DIV/0!</v>
      </c>
      <c r="G84" s="48" t="e">
        <f t="shared" ref="G84:S84" si="22">IF(ISNUMBER(FIND("&lt;",G43)),"N.D.",PRODUCT(G43,1/G$54))</f>
        <v>#DIV/0!</v>
      </c>
      <c r="H84" s="48" t="e">
        <f t="shared" si="22"/>
        <v>#DIV/0!</v>
      </c>
      <c r="I84" s="179" t="e">
        <f t="shared" si="22"/>
        <v>#DIV/0!</v>
      </c>
      <c r="J84" s="205" t="e">
        <f t="shared" si="22"/>
        <v>#REF!</v>
      </c>
      <c r="K84" s="48" t="e">
        <f t="shared" si="22"/>
        <v>#REF!</v>
      </c>
      <c r="L84" s="48" t="e">
        <f t="shared" si="22"/>
        <v>#REF!</v>
      </c>
      <c r="M84" s="48" t="e">
        <f t="shared" si="22"/>
        <v>#REF!</v>
      </c>
      <c r="N84" s="48" t="e">
        <f t="shared" si="22"/>
        <v>#REF!</v>
      </c>
      <c r="O84" s="48" t="e">
        <f t="shared" si="22"/>
        <v>#REF!</v>
      </c>
      <c r="P84" s="48" t="e">
        <f t="shared" si="22"/>
        <v>#REF!</v>
      </c>
      <c r="Q84" s="48" t="e">
        <f t="shared" si="22"/>
        <v>#REF!</v>
      </c>
      <c r="R84" s="48" t="e">
        <f t="shared" si="22"/>
        <v>#REF!</v>
      </c>
      <c r="S84" s="179" t="e">
        <f t="shared" si="22"/>
        <v>#REF!</v>
      </c>
      <c r="U84" s="14">
        <v>120</v>
      </c>
      <c r="V84" s="238" t="e">
        <f t="shared" si="3"/>
        <v>#DIV/0!</v>
      </c>
      <c r="W84" s="14" t="e">
        <f t="shared" si="4"/>
        <v>#DIV/0!</v>
      </c>
      <c r="X84" s="233"/>
      <c r="Y84" s="233"/>
      <c r="Z84" s="233"/>
      <c r="AA84" s="233"/>
      <c r="AB84" s="233"/>
      <c r="AC84" s="233"/>
    </row>
    <row r="85" spans="1:29" ht="13.5" x14ac:dyDescent="0.2">
      <c r="A85" s="20"/>
      <c r="B85" s="171" t="s">
        <v>194</v>
      </c>
      <c r="C85" s="38" t="s">
        <v>195</v>
      </c>
      <c r="D85" s="39" t="s">
        <v>135</v>
      </c>
      <c r="E85" s="48" t="str">
        <f t="shared" si="0"/>
        <v>N.D.</v>
      </c>
      <c r="F85" s="48" t="str">
        <f t="shared" si="7"/>
        <v>N.D.</v>
      </c>
      <c r="G85" s="48" t="str">
        <f t="shared" ref="G85:I87" si="23">IF(ISNUMBER(FIND("&lt;",G44)),"N.D.",PRODUCT(G44,1/G$54))</f>
        <v>N.D.</v>
      </c>
      <c r="H85" s="48" t="str">
        <f t="shared" si="23"/>
        <v>N.D.</v>
      </c>
      <c r="I85" s="179" t="e">
        <f t="shared" si="23"/>
        <v>#DIV/0!</v>
      </c>
      <c r="J85" s="205"/>
      <c r="K85" s="48"/>
      <c r="L85" s="48"/>
      <c r="M85" s="48"/>
      <c r="N85" s="48"/>
      <c r="O85" s="48"/>
      <c r="P85" s="48"/>
      <c r="Q85" s="48"/>
      <c r="R85" s="48"/>
      <c r="S85" s="179"/>
      <c r="U85" s="14">
        <v>0.15</v>
      </c>
      <c r="V85" s="238" t="e">
        <f t="shared" si="3"/>
        <v>#DIV/0!</v>
      </c>
      <c r="W85" s="14" t="e">
        <f t="shared" si="4"/>
        <v>#DIV/0!</v>
      </c>
      <c r="X85" s="233"/>
      <c r="Y85" s="233"/>
      <c r="Z85" s="233"/>
      <c r="AA85" s="233"/>
      <c r="AB85" s="233"/>
      <c r="AC85" s="233"/>
    </row>
    <row r="86" spans="1:29" ht="13.5" x14ac:dyDescent="0.2">
      <c r="A86" s="20"/>
      <c r="B86" s="171" t="s">
        <v>73</v>
      </c>
      <c r="C86" s="38" t="s">
        <v>72</v>
      </c>
      <c r="D86" s="39" t="s">
        <v>135</v>
      </c>
      <c r="E86" s="48" t="e">
        <f t="shared" si="0"/>
        <v>#DIV/0!</v>
      </c>
      <c r="F86" s="48" t="e">
        <f t="shared" si="7"/>
        <v>#DIV/0!</v>
      </c>
      <c r="G86" s="48" t="e">
        <f t="shared" si="23"/>
        <v>#DIV/0!</v>
      </c>
      <c r="H86" s="48" t="e">
        <f t="shared" si="23"/>
        <v>#DIV/0!</v>
      </c>
      <c r="I86" s="179" t="e">
        <f t="shared" si="23"/>
        <v>#DIV/0!</v>
      </c>
      <c r="J86" s="205" t="e">
        <f t="shared" ref="J86:S86" si="24">IF(ISNUMBER(FIND("&lt;",J45)),"N.D.",PRODUCT(J45,1/J$54))</f>
        <v>#REF!</v>
      </c>
      <c r="K86" s="48" t="e">
        <f t="shared" si="24"/>
        <v>#REF!</v>
      </c>
      <c r="L86" s="48" t="e">
        <f t="shared" si="24"/>
        <v>#REF!</v>
      </c>
      <c r="M86" s="48" t="e">
        <f t="shared" si="24"/>
        <v>#REF!</v>
      </c>
      <c r="N86" s="48" t="e">
        <f t="shared" si="24"/>
        <v>#REF!</v>
      </c>
      <c r="O86" s="48" t="e">
        <f t="shared" si="24"/>
        <v>#REF!</v>
      </c>
      <c r="P86" s="48" t="e">
        <f t="shared" si="24"/>
        <v>#REF!</v>
      </c>
      <c r="Q86" s="48" t="e">
        <f t="shared" si="24"/>
        <v>#REF!</v>
      </c>
      <c r="R86" s="48" t="e">
        <f t="shared" si="24"/>
        <v>#REF!</v>
      </c>
      <c r="S86" s="179" t="e">
        <f t="shared" si="24"/>
        <v>#REF!</v>
      </c>
      <c r="U86" s="14">
        <v>2</v>
      </c>
      <c r="V86" s="238" t="e">
        <f t="shared" si="3"/>
        <v>#DIV/0!</v>
      </c>
      <c r="W86" s="14" t="e">
        <f t="shared" si="4"/>
        <v>#DIV/0!</v>
      </c>
      <c r="X86" s="233"/>
      <c r="Y86" s="233"/>
      <c r="Z86" s="233"/>
      <c r="AA86" s="233"/>
      <c r="AB86" s="233"/>
      <c r="AC86" s="233"/>
    </row>
    <row r="87" spans="1:29" ht="14.25" thickBot="1" x14ac:dyDescent="0.25">
      <c r="A87" s="20"/>
      <c r="B87" s="173" t="s">
        <v>71</v>
      </c>
      <c r="C87" s="174" t="s">
        <v>70</v>
      </c>
      <c r="D87" s="175" t="s">
        <v>135</v>
      </c>
      <c r="E87" s="180" t="e">
        <f t="shared" si="0"/>
        <v>#DIV/0!</v>
      </c>
      <c r="F87" s="180" t="e">
        <f t="shared" si="7"/>
        <v>#DIV/0!</v>
      </c>
      <c r="G87" s="180" t="e">
        <f t="shared" si="23"/>
        <v>#DIV/0!</v>
      </c>
      <c r="H87" s="180" t="e">
        <f t="shared" si="23"/>
        <v>#DIV/0!</v>
      </c>
      <c r="I87" s="181" t="e">
        <f t="shared" si="23"/>
        <v>#DIV/0!</v>
      </c>
      <c r="J87" s="206" t="e">
        <f t="shared" ref="J87:S87" si="25">IF(ISNUMBER(FIND("&lt;",J46)),"N.D.",PRODUCT(J46,1/J$54))</f>
        <v>#REF!</v>
      </c>
      <c r="K87" s="180" t="e">
        <f t="shared" si="25"/>
        <v>#REF!</v>
      </c>
      <c r="L87" s="180" t="e">
        <f t="shared" si="25"/>
        <v>#REF!</v>
      </c>
      <c r="M87" s="180" t="e">
        <f t="shared" si="25"/>
        <v>#REF!</v>
      </c>
      <c r="N87" s="180" t="e">
        <f t="shared" si="25"/>
        <v>#REF!</v>
      </c>
      <c r="O87" s="180" t="e">
        <f t="shared" si="25"/>
        <v>#REF!</v>
      </c>
      <c r="P87" s="180" t="e">
        <f t="shared" si="25"/>
        <v>#REF!</v>
      </c>
      <c r="Q87" s="180" t="e">
        <f t="shared" si="25"/>
        <v>#REF!</v>
      </c>
      <c r="R87" s="180" t="e">
        <f t="shared" si="25"/>
        <v>#REF!</v>
      </c>
      <c r="S87" s="181" t="e">
        <f t="shared" si="25"/>
        <v>#REF!</v>
      </c>
      <c r="U87" s="14">
        <v>120</v>
      </c>
      <c r="V87" s="238" t="e">
        <f t="shared" si="3"/>
        <v>#DIV/0!</v>
      </c>
      <c r="W87" s="14" t="e">
        <f t="shared" si="4"/>
        <v>#DIV/0!</v>
      </c>
      <c r="X87" s="233"/>
      <c r="Y87" s="233"/>
      <c r="Z87" s="233"/>
      <c r="AA87" s="233"/>
      <c r="AB87" s="233"/>
      <c r="AC87" s="233"/>
    </row>
    <row r="88" spans="1:29" ht="13.15" customHeight="1" thickBot="1" x14ac:dyDescent="0.25">
      <c r="A88" s="20"/>
      <c r="B88" s="41"/>
      <c r="C88" s="42"/>
      <c r="D88" s="43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</row>
    <row r="89" spans="1:29" ht="13.15" customHeight="1" x14ac:dyDescent="0.2">
      <c r="A89" s="20"/>
      <c r="B89" s="500" t="s">
        <v>13</v>
      </c>
      <c r="C89" s="501"/>
      <c r="D89" s="501"/>
      <c r="E89" s="501"/>
      <c r="F89" s="501"/>
      <c r="G89" s="501"/>
      <c r="H89" s="501"/>
      <c r="I89" s="502"/>
      <c r="J89" s="183"/>
      <c r="K89" s="183"/>
      <c r="L89" s="183"/>
      <c r="M89" s="184"/>
      <c r="N89" s="49"/>
      <c r="O89" s="49"/>
      <c r="P89" s="49"/>
      <c r="Q89" s="49"/>
      <c r="R89" s="49"/>
      <c r="S89" s="49"/>
    </row>
    <row r="90" spans="1:29" ht="48" customHeight="1" thickBot="1" x14ac:dyDescent="0.25">
      <c r="A90" s="20"/>
      <c r="B90" s="543" t="s">
        <v>226</v>
      </c>
      <c r="C90" s="544"/>
      <c r="D90" s="544"/>
      <c r="E90" s="544"/>
      <c r="F90" s="544"/>
      <c r="G90" s="544"/>
      <c r="H90" s="544"/>
      <c r="I90" s="545"/>
      <c r="J90" s="214"/>
      <c r="K90" s="214"/>
      <c r="L90" s="214"/>
      <c r="M90" s="215"/>
      <c r="N90" s="49"/>
      <c r="O90" s="49"/>
      <c r="P90" s="49"/>
      <c r="Q90" s="49"/>
      <c r="R90" s="49"/>
      <c r="S90" s="49"/>
    </row>
    <row r="91" spans="1:29" ht="10.9" customHeight="1" x14ac:dyDescent="0.2">
      <c r="A91" s="20"/>
      <c r="B91" s="41"/>
      <c r="C91" s="42"/>
      <c r="D91" s="43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3">
    <cfRule type="cellIs" dxfId="11" priority="9" operator="greaterThan">
      <formula>$U$63</formula>
    </cfRule>
  </conditionalFormatting>
  <conditionalFormatting sqref="V67">
    <cfRule type="cellIs" dxfId="10" priority="8" operator="greaterThan">
      <formula>$U$67</formula>
    </cfRule>
  </conditionalFormatting>
  <conditionalFormatting sqref="V77">
    <cfRule type="cellIs" dxfId="9" priority="7" operator="greaterThan">
      <formula>$U$77</formula>
    </cfRule>
  </conditionalFormatting>
  <conditionalFormatting sqref="V62">
    <cfRule type="cellIs" dxfId="8" priority="6" operator="greaterThan">
      <formula>$U$62</formula>
    </cfRule>
  </conditionalFormatting>
  <conditionalFormatting sqref="V78">
    <cfRule type="cellIs" dxfId="7" priority="5" operator="greaterThan">
      <formula>$U$78</formula>
    </cfRule>
  </conditionalFormatting>
  <conditionalFormatting sqref="V70">
    <cfRule type="cellIs" dxfId="6" priority="4" operator="greaterThan">
      <formula>$U$70</formula>
    </cfRule>
  </conditionalFormatting>
  <conditionalFormatting sqref="Y62:AC62">
    <cfRule type="cellIs" dxfId="5" priority="3" operator="equal">
      <formula>$AD$62</formula>
    </cfRule>
  </conditionalFormatting>
  <conditionalFormatting sqref="Y78:AC78">
    <cfRule type="cellIs" dxfId="4" priority="2" operator="equal">
      <formula>$AD$78</formula>
    </cfRule>
  </conditionalFormatting>
  <conditionalFormatting sqref="Y70:AC70">
    <cfRule type="cellIs" dxfId="3" priority="1" operator="equal">
      <formula>$AD$70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4"/>
  <sheetViews>
    <sheetView showGridLines="0" zoomScale="89" zoomScaleNormal="89" zoomScaleSheetLayoutView="87" workbookViewId="0">
      <selection activeCell="B43" sqref="B43:B44"/>
    </sheetView>
  </sheetViews>
  <sheetFormatPr baseColWidth="10" defaultColWidth="11.42578125" defaultRowHeight="12.75" x14ac:dyDescent="0.2"/>
  <cols>
    <col min="1" max="1" width="2.140625" style="278" customWidth="1"/>
    <col min="2" max="2" width="17.5703125" style="278" customWidth="1"/>
    <col min="3" max="4" width="6.7109375" style="278" bestFit="1" customWidth="1"/>
    <col min="5" max="5" width="5.7109375" style="278" bestFit="1" customWidth="1"/>
    <col min="6" max="6" width="7" style="278" customWidth="1"/>
    <col min="7" max="7" width="6.5703125" style="278" customWidth="1"/>
    <col min="8" max="8" width="6.42578125" style="278" customWidth="1"/>
    <col min="9" max="9" width="5.5703125" style="278" bestFit="1" customWidth="1"/>
    <col min="10" max="14" width="6.7109375" style="278" bestFit="1" customWidth="1"/>
    <col min="15" max="15" width="6.42578125" style="278" bestFit="1" customWidth="1"/>
    <col min="16" max="16" width="5.7109375" style="278" bestFit="1" customWidth="1"/>
    <col min="17" max="17" width="6.5703125" style="278" customWidth="1"/>
    <col min="18" max="18" width="5.7109375" style="278" bestFit="1" customWidth="1"/>
    <col min="19" max="19" width="6.42578125" style="278" bestFit="1" customWidth="1"/>
    <col min="20" max="20" width="5.85546875" style="278" bestFit="1" customWidth="1"/>
    <col min="21" max="21" width="6.42578125" style="278" bestFit="1" customWidth="1"/>
    <col min="22" max="22" width="6.5703125" style="278" customWidth="1"/>
    <col min="23" max="23" width="6.42578125" style="278" bestFit="1" customWidth="1"/>
    <col min="24" max="24" width="6.7109375" style="278" customWidth="1"/>
    <col min="25" max="25" width="6.85546875" style="278" customWidth="1"/>
    <col min="26" max="26" width="6.42578125" style="278" bestFit="1" customWidth="1"/>
    <col min="27" max="27" width="6.28515625" style="278" customWidth="1"/>
    <col min="28" max="28" width="7.28515625" style="278" customWidth="1"/>
    <col min="29" max="29" width="6.7109375" style="278" bestFit="1" customWidth="1"/>
    <col min="30" max="30" width="6.42578125" style="278" bestFit="1" customWidth="1"/>
    <col min="31" max="32" width="6.42578125" style="278" customWidth="1"/>
    <col min="33" max="33" width="6.140625" style="278" customWidth="1"/>
    <col min="34" max="16384" width="11.42578125" style="278"/>
  </cols>
  <sheetData>
    <row r="1" spans="2:33" ht="15.75" customHeight="1" x14ac:dyDescent="0.2"/>
    <row r="2" spans="2:33" ht="15.75" customHeight="1" x14ac:dyDescent="0.2">
      <c r="B2" s="358"/>
      <c r="C2" s="358"/>
      <c r="D2" s="358"/>
      <c r="E2" s="358"/>
      <c r="F2" s="359" t="s">
        <v>344</v>
      </c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</row>
    <row r="3" spans="2:33" ht="15.75" customHeight="1" x14ac:dyDescent="0.2">
      <c r="B3" s="358"/>
      <c r="C3" s="358"/>
      <c r="D3" s="358"/>
      <c r="E3" s="358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</row>
    <row r="4" spans="2:33" ht="15.75" customHeight="1" x14ac:dyDescent="0.2">
      <c r="B4" s="358"/>
      <c r="C4" s="358"/>
      <c r="D4" s="358"/>
      <c r="E4" s="358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</row>
    <row r="5" spans="2:33" ht="11.25" customHeight="1" x14ac:dyDescent="0.2">
      <c r="B5" s="279"/>
      <c r="C5" s="279"/>
      <c r="D5" s="279"/>
      <c r="E5" s="279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</row>
    <row r="6" spans="2:33" ht="27.6" customHeight="1" x14ac:dyDescent="0.2">
      <c r="B6" s="360" t="s">
        <v>188</v>
      </c>
      <c r="C6" s="360"/>
      <c r="D6" s="281"/>
      <c r="E6" s="281"/>
      <c r="F6" s="282" t="str">
        <f>'PM10_CA-ILO-03'!F6</f>
        <v>Evaluación de seguimiento de la calidad del aire en el CEBA Jose Pardo, distrito Ilo, provincia Ilo, departamento Moquegua, en marzo 2021</v>
      </c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</row>
    <row r="7" spans="2:33" ht="8.25" customHeight="1" x14ac:dyDescent="0.2">
      <c r="B7" s="283"/>
      <c r="C7" s="283"/>
      <c r="D7" s="283"/>
      <c r="E7" s="283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</row>
    <row r="8" spans="2:33" ht="15.75" customHeight="1" x14ac:dyDescent="0.2">
      <c r="B8" s="281" t="s">
        <v>236</v>
      </c>
      <c r="C8" s="281"/>
      <c r="D8" s="281"/>
      <c r="E8" s="281"/>
      <c r="F8" s="282" t="s">
        <v>334</v>
      </c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139" t="s">
        <v>189</v>
      </c>
      <c r="R8" s="281"/>
      <c r="S8" s="281"/>
      <c r="T8" s="281"/>
      <c r="U8" s="281"/>
      <c r="V8" s="286"/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</row>
    <row r="9" spans="2:33" ht="7.5" customHeight="1" x14ac:dyDescent="0.2">
      <c r="B9" s="283"/>
      <c r="C9" s="283"/>
      <c r="D9" s="283"/>
      <c r="E9" s="283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</row>
    <row r="10" spans="2:33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ht="7.5" customHeight="1" x14ac:dyDescent="0.2">
      <c r="B11" s="283"/>
      <c r="C11" s="283"/>
      <c r="D11" s="283"/>
      <c r="E11" s="283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</row>
    <row r="12" spans="2:33" ht="15.75" customHeight="1" x14ac:dyDescent="0.2">
      <c r="B12" s="281" t="s">
        <v>33</v>
      </c>
      <c r="C12" s="281"/>
      <c r="D12" s="281"/>
      <c r="E12" s="281"/>
      <c r="F12" s="285" t="s">
        <v>258</v>
      </c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1" t="s">
        <v>8</v>
      </c>
      <c r="R12" s="281"/>
      <c r="S12" s="281"/>
      <c r="T12" s="281"/>
      <c r="U12" s="281"/>
      <c r="V12" s="322" t="s">
        <v>14</v>
      </c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</row>
    <row r="13" spans="2:33" ht="7.5" customHeight="1" x14ac:dyDescent="0.2">
      <c r="B13" s="283"/>
      <c r="C13" s="283"/>
      <c r="D13" s="283"/>
      <c r="E13" s="283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</row>
    <row r="14" spans="2:33" ht="15.75" customHeight="1" x14ac:dyDescent="0.2">
      <c r="B14" s="281" t="s">
        <v>9</v>
      </c>
      <c r="C14" s="281"/>
      <c r="D14" s="281"/>
      <c r="E14" s="281"/>
      <c r="F14" s="285" t="s">
        <v>313</v>
      </c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1" t="s">
        <v>10</v>
      </c>
      <c r="R14" s="281"/>
      <c r="S14" s="281"/>
      <c r="T14" s="281"/>
      <c r="U14" s="281"/>
      <c r="V14" s="363" t="s">
        <v>336</v>
      </c>
      <c r="W14" s="363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</row>
    <row r="15" spans="2:33" ht="11.25" customHeight="1" x14ac:dyDescent="0.2">
      <c r="B15" s="279"/>
      <c r="C15" s="279"/>
      <c r="D15" s="279"/>
      <c r="E15" s="279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</row>
    <row r="16" spans="2:33" ht="29.45" customHeight="1" x14ac:dyDescent="0.2">
      <c r="B16" s="287" t="s">
        <v>257</v>
      </c>
      <c r="C16" s="288">
        <v>1</v>
      </c>
      <c r="D16" s="288">
        <v>2</v>
      </c>
      <c r="E16" s="288">
        <v>3</v>
      </c>
      <c r="F16" s="288">
        <v>4</v>
      </c>
      <c r="G16" s="288">
        <v>5</v>
      </c>
      <c r="H16" s="288">
        <v>6</v>
      </c>
      <c r="I16" s="288">
        <v>7</v>
      </c>
      <c r="J16" s="288">
        <v>8</v>
      </c>
      <c r="K16" s="288">
        <v>9</v>
      </c>
      <c r="L16" s="288">
        <v>10</v>
      </c>
      <c r="M16" s="288">
        <v>11</v>
      </c>
      <c r="N16" s="288">
        <v>12</v>
      </c>
      <c r="O16" s="288">
        <v>13</v>
      </c>
      <c r="P16" s="288">
        <v>14</v>
      </c>
      <c r="Q16" s="288">
        <v>15</v>
      </c>
      <c r="R16" s="288">
        <v>16</v>
      </c>
      <c r="S16" s="288">
        <v>17</v>
      </c>
      <c r="T16" s="288">
        <v>18</v>
      </c>
      <c r="U16" s="288">
        <v>19</v>
      </c>
      <c r="V16" s="288">
        <v>20</v>
      </c>
      <c r="W16" s="288">
        <v>21</v>
      </c>
      <c r="X16" s="288">
        <v>22</v>
      </c>
      <c r="Y16" s="288">
        <v>23</v>
      </c>
      <c r="Z16" s="288">
        <v>24</v>
      </c>
      <c r="AA16" s="288">
        <v>25</v>
      </c>
      <c r="AB16" s="288">
        <v>26</v>
      </c>
      <c r="AC16" s="288">
        <v>27</v>
      </c>
      <c r="AD16" s="288">
        <v>28</v>
      </c>
      <c r="AE16" s="288">
        <v>29</v>
      </c>
      <c r="AF16" s="288">
        <v>30</v>
      </c>
      <c r="AG16" s="288">
        <v>31</v>
      </c>
    </row>
    <row r="17" spans="2:33" s="290" customFormat="1" x14ac:dyDescent="0.2">
      <c r="B17" s="289">
        <v>0</v>
      </c>
      <c r="C17" s="309" t="s">
        <v>360</v>
      </c>
      <c r="D17" s="309">
        <v>4</v>
      </c>
      <c r="E17" s="309">
        <v>5.7</v>
      </c>
      <c r="F17" s="309">
        <v>3.1</v>
      </c>
      <c r="G17" s="309">
        <v>5.5</v>
      </c>
      <c r="H17" s="309">
        <v>6</v>
      </c>
      <c r="I17" s="309">
        <v>4.0999999999999996</v>
      </c>
      <c r="J17" s="309">
        <v>4.4000000000000004</v>
      </c>
      <c r="K17" s="309">
        <v>4.9000000000000004</v>
      </c>
      <c r="L17" s="309">
        <v>5.0999999999999996</v>
      </c>
      <c r="M17" s="309">
        <v>10.9</v>
      </c>
      <c r="N17" s="309">
        <v>3.3</v>
      </c>
      <c r="O17" s="309">
        <v>4.5</v>
      </c>
      <c r="P17" s="309">
        <v>3</v>
      </c>
      <c r="Q17" s="309">
        <v>7</v>
      </c>
      <c r="R17" s="309">
        <v>2.7</v>
      </c>
      <c r="S17" s="309">
        <v>8.1999999999999993</v>
      </c>
      <c r="T17" s="309">
        <v>4.2</v>
      </c>
      <c r="U17" s="309">
        <v>9.8000000000000007</v>
      </c>
      <c r="V17" s="309">
        <v>3.9</v>
      </c>
      <c r="W17" s="309">
        <v>5.0999999999999996</v>
      </c>
      <c r="X17" s="309">
        <v>7.2</v>
      </c>
      <c r="Y17" s="309">
        <v>7.9</v>
      </c>
      <c r="Z17" s="309">
        <v>4.3</v>
      </c>
      <c r="AA17" s="309">
        <v>5.3</v>
      </c>
      <c r="AB17" s="309">
        <v>4.9000000000000004</v>
      </c>
      <c r="AC17" s="309">
        <v>3.7</v>
      </c>
      <c r="AD17" s="309">
        <v>10.199999999999999</v>
      </c>
      <c r="AE17" s="309">
        <v>7</v>
      </c>
      <c r="AF17" s="309">
        <v>5.9</v>
      </c>
      <c r="AG17" s="309">
        <v>10.1</v>
      </c>
    </row>
    <row r="18" spans="2:33" s="290" customFormat="1" x14ac:dyDescent="0.2">
      <c r="B18" s="289">
        <v>4.1666666666666664E-2</v>
      </c>
      <c r="C18" s="309" t="s">
        <v>360</v>
      </c>
      <c r="D18" s="309">
        <v>3.5</v>
      </c>
      <c r="E18" s="309">
        <v>7.2</v>
      </c>
      <c r="F18" s="309">
        <v>2.7</v>
      </c>
      <c r="G18" s="309">
        <v>4.3</v>
      </c>
      <c r="H18" s="309">
        <v>5.8</v>
      </c>
      <c r="I18" s="309">
        <v>4.5</v>
      </c>
      <c r="J18" s="309">
        <v>6.9</v>
      </c>
      <c r="K18" s="309">
        <v>4.7</v>
      </c>
      <c r="L18" s="309">
        <v>7.6</v>
      </c>
      <c r="M18" s="309">
        <v>9.3000000000000007</v>
      </c>
      <c r="N18" s="309">
        <v>5.6</v>
      </c>
      <c r="O18" s="309">
        <v>4.3</v>
      </c>
      <c r="P18" s="309">
        <v>6.7</v>
      </c>
      <c r="Q18" s="309">
        <v>6.1</v>
      </c>
      <c r="R18" s="309">
        <v>3.4</v>
      </c>
      <c r="S18" s="309">
        <v>6.6</v>
      </c>
      <c r="T18" s="309">
        <v>6.4</v>
      </c>
      <c r="U18" s="309">
        <v>9</v>
      </c>
      <c r="V18" s="309">
        <v>3.9</v>
      </c>
      <c r="W18" s="309">
        <v>3.6</v>
      </c>
      <c r="X18" s="309">
        <v>5.0999999999999996</v>
      </c>
      <c r="Y18" s="309">
        <v>3.7</v>
      </c>
      <c r="Z18" s="309">
        <v>3.4</v>
      </c>
      <c r="AA18" s="309">
        <v>6.6</v>
      </c>
      <c r="AB18" s="309">
        <v>4.0999999999999996</v>
      </c>
      <c r="AC18" s="309">
        <v>4.3</v>
      </c>
      <c r="AD18" s="309">
        <v>16.8</v>
      </c>
      <c r="AE18" s="309">
        <v>7.8</v>
      </c>
      <c r="AF18" s="309">
        <v>6.8</v>
      </c>
      <c r="AG18" s="309">
        <v>8.6999999999999993</v>
      </c>
    </row>
    <row r="19" spans="2:33" s="290" customFormat="1" x14ac:dyDescent="0.2">
      <c r="B19" s="289">
        <v>8.3333333333333329E-2</v>
      </c>
      <c r="C19" s="309" t="s">
        <v>360</v>
      </c>
      <c r="D19" s="309">
        <v>3.9</v>
      </c>
      <c r="E19" s="309">
        <v>5.9</v>
      </c>
      <c r="F19" s="309">
        <v>3.1</v>
      </c>
      <c r="G19" s="309">
        <v>4.4000000000000004</v>
      </c>
      <c r="H19" s="309">
        <v>5.7</v>
      </c>
      <c r="I19" s="309">
        <v>4.8</v>
      </c>
      <c r="J19" s="309">
        <v>8.1999999999999993</v>
      </c>
      <c r="K19" s="309">
        <v>3.7</v>
      </c>
      <c r="L19" s="309">
        <v>5.2</v>
      </c>
      <c r="M19" s="309">
        <v>7.2</v>
      </c>
      <c r="N19" s="309">
        <v>9</v>
      </c>
      <c r="O19" s="309">
        <v>3.9</v>
      </c>
      <c r="P19" s="309">
        <v>7.6</v>
      </c>
      <c r="Q19" s="309">
        <v>11.2</v>
      </c>
      <c r="R19" s="309">
        <v>2.6</v>
      </c>
      <c r="S19" s="309">
        <v>7.3</v>
      </c>
      <c r="T19" s="309">
        <v>4.8</v>
      </c>
      <c r="U19" s="309">
        <v>9.3000000000000007</v>
      </c>
      <c r="V19" s="309">
        <v>3.6</v>
      </c>
      <c r="W19" s="309">
        <v>3.6</v>
      </c>
      <c r="X19" s="309">
        <v>3.8</v>
      </c>
      <c r="Y19" s="309">
        <v>4.5999999999999996</v>
      </c>
      <c r="Z19" s="309">
        <v>3.6</v>
      </c>
      <c r="AA19" s="309">
        <v>4.5</v>
      </c>
      <c r="AB19" s="309">
        <v>4.0999999999999996</v>
      </c>
      <c r="AC19" s="309">
        <v>5</v>
      </c>
      <c r="AD19" s="309">
        <v>8.1999999999999993</v>
      </c>
      <c r="AE19" s="309">
        <v>6.4</v>
      </c>
      <c r="AF19" s="309">
        <v>6.1</v>
      </c>
      <c r="AG19" s="309">
        <v>7</v>
      </c>
    </row>
    <row r="20" spans="2:33" s="290" customFormat="1" x14ac:dyDescent="0.2">
      <c r="B20" s="289">
        <v>0.125</v>
      </c>
      <c r="C20" s="309" t="s">
        <v>360</v>
      </c>
      <c r="D20" s="309">
        <v>3.9</v>
      </c>
      <c r="E20" s="309">
        <v>4.2</v>
      </c>
      <c r="F20" s="309">
        <v>2.9</v>
      </c>
      <c r="G20" s="309">
        <v>7.7</v>
      </c>
      <c r="H20" s="309">
        <v>4.7</v>
      </c>
      <c r="I20" s="309">
        <v>4</v>
      </c>
      <c r="J20" s="309">
        <v>8.1</v>
      </c>
      <c r="K20" s="309">
        <v>4.5</v>
      </c>
      <c r="L20" s="309">
        <v>3.2</v>
      </c>
      <c r="M20" s="309">
        <v>5.8</v>
      </c>
      <c r="N20" s="309">
        <v>4.7</v>
      </c>
      <c r="O20" s="309">
        <v>7.7</v>
      </c>
      <c r="P20" s="309">
        <v>6.6</v>
      </c>
      <c r="Q20" s="309">
        <v>9.5</v>
      </c>
      <c r="R20" s="309">
        <v>2.2999999999999998</v>
      </c>
      <c r="S20" s="309">
        <v>6.8</v>
      </c>
      <c r="T20" s="309">
        <v>9.4</v>
      </c>
      <c r="U20" s="309">
        <v>14</v>
      </c>
      <c r="V20" s="309">
        <v>3</v>
      </c>
      <c r="W20" s="309">
        <v>3.7</v>
      </c>
      <c r="X20" s="309">
        <v>3</v>
      </c>
      <c r="Y20" s="309">
        <v>3.3</v>
      </c>
      <c r="Z20" s="309">
        <v>3.8</v>
      </c>
      <c r="AA20" s="309">
        <v>7.6</v>
      </c>
      <c r="AB20" s="309">
        <v>5.9</v>
      </c>
      <c r="AC20" s="309">
        <v>6.6</v>
      </c>
      <c r="AD20" s="309">
        <v>13.4</v>
      </c>
      <c r="AE20" s="309">
        <v>9</v>
      </c>
      <c r="AF20" s="309">
        <v>10.1</v>
      </c>
      <c r="AG20" s="309">
        <v>7.4</v>
      </c>
    </row>
    <row r="21" spans="2:33" s="290" customFormat="1" x14ac:dyDescent="0.2">
      <c r="B21" s="289">
        <v>0.16666666666666666</v>
      </c>
      <c r="C21" s="309" t="s">
        <v>360</v>
      </c>
      <c r="D21" s="309">
        <v>3.9</v>
      </c>
      <c r="E21" s="309">
        <v>5.4</v>
      </c>
      <c r="F21" s="309">
        <v>3.1</v>
      </c>
      <c r="G21" s="309">
        <v>9.1</v>
      </c>
      <c r="H21" s="309">
        <v>4.4000000000000004</v>
      </c>
      <c r="I21" s="309">
        <v>4.7</v>
      </c>
      <c r="J21" s="309">
        <v>10.9</v>
      </c>
      <c r="K21" s="309">
        <v>3.7</v>
      </c>
      <c r="L21" s="309">
        <v>4.2</v>
      </c>
      <c r="M21" s="309">
        <v>4.2</v>
      </c>
      <c r="N21" s="309">
        <v>3.8</v>
      </c>
      <c r="O21" s="309">
        <v>7.6</v>
      </c>
      <c r="P21" s="309">
        <v>10</v>
      </c>
      <c r="Q21" s="309">
        <v>9.3000000000000007</v>
      </c>
      <c r="R21" s="309">
        <v>2.4</v>
      </c>
      <c r="S21" s="309">
        <v>7</v>
      </c>
      <c r="T21" s="309">
        <v>6.9</v>
      </c>
      <c r="U21" s="309">
        <v>9.9</v>
      </c>
      <c r="V21" s="309">
        <v>4.5</v>
      </c>
      <c r="W21" s="309">
        <v>4.0999999999999996</v>
      </c>
      <c r="X21" s="309">
        <v>4.4000000000000004</v>
      </c>
      <c r="Y21" s="309">
        <v>6.7</v>
      </c>
      <c r="Z21" s="309">
        <v>5</v>
      </c>
      <c r="AA21" s="309">
        <v>2.9</v>
      </c>
      <c r="AB21" s="309">
        <v>6.1</v>
      </c>
      <c r="AC21" s="309">
        <v>9.1</v>
      </c>
      <c r="AD21" s="309">
        <v>11.3</v>
      </c>
      <c r="AE21" s="309">
        <v>11.7</v>
      </c>
      <c r="AF21" s="309">
        <v>8.3000000000000007</v>
      </c>
      <c r="AG21" s="309">
        <v>10.6</v>
      </c>
    </row>
    <row r="22" spans="2:33" s="290" customFormat="1" x14ac:dyDescent="0.2">
      <c r="B22" s="289">
        <v>0.20833333333333334</v>
      </c>
      <c r="C22" s="309" t="s">
        <v>360</v>
      </c>
      <c r="D22" s="309">
        <v>4.4000000000000004</v>
      </c>
      <c r="E22" s="309">
        <v>6</v>
      </c>
      <c r="F22" s="309">
        <v>3.5</v>
      </c>
      <c r="G22" s="309">
        <v>8.3000000000000007</v>
      </c>
      <c r="H22" s="309">
        <v>7.1</v>
      </c>
      <c r="I22" s="309">
        <v>5.4</v>
      </c>
      <c r="J22" s="309">
        <v>13</v>
      </c>
      <c r="K22" s="309">
        <v>5.5</v>
      </c>
      <c r="L22" s="309">
        <v>4.5</v>
      </c>
      <c r="M22" s="309">
        <v>3.8</v>
      </c>
      <c r="N22" s="309">
        <v>3.4</v>
      </c>
      <c r="O22" s="309">
        <v>7.7</v>
      </c>
      <c r="P22" s="309">
        <v>10.7</v>
      </c>
      <c r="Q22" s="309">
        <v>6.3</v>
      </c>
      <c r="R22" s="309">
        <v>2.2999999999999998</v>
      </c>
      <c r="S22" s="309">
        <v>7.9</v>
      </c>
      <c r="T22" s="309">
        <v>8</v>
      </c>
      <c r="U22" s="309">
        <v>15</v>
      </c>
      <c r="V22" s="309">
        <v>6.3</v>
      </c>
      <c r="W22" s="309">
        <v>3.5</v>
      </c>
      <c r="X22" s="309">
        <v>5.9</v>
      </c>
      <c r="Y22" s="309">
        <v>6.1</v>
      </c>
      <c r="Z22" s="309">
        <v>7.7</v>
      </c>
      <c r="AA22" s="309">
        <v>3.1</v>
      </c>
      <c r="AB22" s="309">
        <v>5</v>
      </c>
      <c r="AC22" s="309">
        <v>11.1</v>
      </c>
      <c r="AD22" s="309">
        <v>10.199999999999999</v>
      </c>
      <c r="AE22" s="309">
        <v>11.9</v>
      </c>
      <c r="AF22" s="309">
        <v>6.5</v>
      </c>
      <c r="AG22" s="309">
        <v>5.4</v>
      </c>
    </row>
    <row r="23" spans="2:33" s="290" customFormat="1" x14ac:dyDescent="0.2">
      <c r="B23" s="289">
        <v>0.25</v>
      </c>
      <c r="C23" s="309" t="s">
        <v>360</v>
      </c>
      <c r="D23" s="309">
        <v>4.9000000000000004</v>
      </c>
      <c r="E23" s="309">
        <v>5.8</v>
      </c>
      <c r="F23" s="309">
        <v>7.4</v>
      </c>
      <c r="G23" s="309">
        <v>7.5</v>
      </c>
      <c r="H23" s="309">
        <v>12.1</v>
      </c>
      <c r="I23" s="309">
        <v>4.5999999999999996</v>
      </c>
      <c r="J23" s="309">
        <v>8.8000000000000007</v>
      </c>
      <c r="K23" s="309">
        <v>5.9</v>
      </c>
      <c r="L23" s="309">
        <v>6.4</v>
      </c>
      <c r="M23" s="309">
        <v>4.8</v>
      </c>
      <c r="N23" s="309">
        <v>5</v>
      </c>
      <c r="O23" s="309">
        <v>6.2</v>
      </c>
      <c r="P23" s="309">
        <v>10.4</v>
      </c>
      <c r="Q23" s="309">
        <v>6.6</v>
      </c>
      <c r="R23" s="309">
        <v>3.5</v>
      </c>
      <c r="S23" s="309">
        <v>14.4</v>
      </c>
      <c r="T23" s="309">
        <v>4.4000000000000004</v>
      </c>
      <c r="U23" s="309">
        <v>30</v>
      </c>
      <c r="V23" s="309">
        <v>8</v>
      </c>
      <c r="W23" s="309">
        <v>3.6</v>
      </c>
      <c r="X23" s="309">
        <v>6.2</v>
      </c>
      <c r="Y23" s="309">
        <v>6.1</v>
      </c>
      <c r="Z23" s="309">
        <v>8.1999999999999993</v>
      </c>
      <c r="AA23" s="309">
        <v>3.3</v>
      </c>
      <c r="AB23" s="309">
        <v>5.0999999999999996</v>
      </c>
      <c r="AC23" s="309">
        <v>6.5</v>
      </c>
      <c r="AD23" s="309">
        <v>9.5</v>
      </c>
      <c r="AE23" s="309">
        <v>14.8</v>
      </c>
      <c r="AF23" s="309">
        <v>8.8000000000000007</v>
      </c>
      <c r="AG23" s="309">
        <v>6.9</v>
      </c>
    </row>
    <row r="24" spans="2:33" s="290" customFormat="1" x14ac:dyDescent="0.2">
      <c r="B24" s="289">
        <v>0.29166666666666669</v>
      </c>
      <c r="C24" s="309" t="s">
        <v>360</v>
      </c>
      <c r="D24" s="309">
        <v>6.2</v>
      </c>
      <c r="E24" s="309">
        <v>6.1</v>
      </c>
      <c r="F24" s="309">
        <v>11.2</v>
      </c>
      <c r="G24" s="309">
        <v>11.8</v>
      </c>
      <c r="H24" s="309">
        <v>7.4</v>
      </c>
      <c r="I24" s="309">
        <v>4.2</v>
      </c>
      <c r="J24" s="309">
        <v>6.6</v>
      </c>
      <c r="K24" s="309">
        <v>4.8</v>
      </c>
      <c r="L24" s="309">
        <v>12.3</v>
      </c>
      <c r="M24" s="309">
        <v>9.1999999999999993</v>
      </c>
      <c r="N24" s="309">
        <v>5.7</v>
      </c>
      <c r="O24" s="309">
        <v>3.9</v>
      </c>
      <c r="P24" s="309">
        <v>6.7</v>
      </c>
      <c r="Q24" s="309">
        <v>6.8</v>
      </c>
      <c r="R24" s="309">
        <v>7.2</v>
      </c>
      <c r="S24" s="309">
        <v>12.6</v>
      </c>
      <c r="T24" s="309">
        <v>3.9</v>
      </c>
      <c r="U24" s="309">
        <v>15</v>
      </c>
      <c r="V24" s="309">
        <v>3.7</v>
      </c>
      <c r="W24" s="309">
        <v>3.6</v>
      </c>
      <c r="X24" s="309">
        <v>5.9</v>
      </c>
      <c r="Y24" s="309">
        <v>3.8</v>
      </c>
      <c r="Z24" s="309">
        <v>3.9</v>
      </c>
      <c r="AA24" s="309">
        <v>3</v>
      </c>
      <c r="AB24" s="309">
        <v>5.4</v>
      </c>
      <c r="AC24" s="309">
        <v>6.2</v>
      </c>
      <c r="AD24" s="309">
        <v>11.4</v>
      </c>
      <c r="AE24" s="309">
        <v>8.4</v>
      </c>
      <c r="AF24" s="309">
        <v>14</v>
      </c>
      <c r="AG24" s="309">
        <v>18.899999999999999</v>
      </c>
    </row>
    <row r="25" spans="2:33" s="290" customFormat="1" x14ac:dyDescent="0.2">
      <c r="B25" s="289">
        <v>0.33333333333333331</v>
      </c>
      <c r="C25" s="309" t="s">
        <v>360</v>
      </c>
      <c r="D25" s="309">
        <v>8.3000000000000007</v>
      </c>
      <c r="E25" s="309">
        <v>6.3</v>
      </c>
      <c r="F25" s="309">
        <v>9.4</v>
      </c>
      <c r="G25" s="309">
        <v>10.5</v>
      </c>
      <c r="H25" s="309">
        <v>5.2</v>
      </c>
      <c r="I25" s="309">
        <v>4.8</v>
      </c>
      <c r="J25" s="309">
        <v>7.3</v>
      </c>
      <c r="K25" s="309">
        <v>5.5</v>
      </c>
      <c r="L25" s="309">
        <v>14.2</v>
      </c>
      <c r="M25" s="309">
        <v>6.4</v>
      </c>
      <c r="N25" s="309">
        <v>5.6</v>
      </c>
      <c r="O25" s="309">
        <v>6.9</v>
      </c>
      <c r="P25" s="309">
        <v>6.1</v>
      </c>
      <c r="Q25" s="309">
        <v>12</v>
      </c>
      <c r="R25" s="309">
        <v>9.9</v>
      </c>
      <c r="S25" s="309">
        <v>7.1</v>
      </c>
      <c r="T25" s="309">
        <v>5.2</v>
      </c>
      <c r="U25" s="309">
        <v>10.199999999999999</v>
      </c>
      <c r="V25" s="309">
        <v>6.9</v>
      </c>
      <c r="W25" s="309">
        <v>5.0999999999999996</v>
      </c>
      <c r="X25" s="309">
        <v>5.0999999999999996</v>
      </c>
      <c r="Y25" s="309">
        <v>8.1999999999999993</v>
      </c>
      <c r="Z25" s="309">
        <v>4.0999999999999996</v>
      </c>
      <c r="AA25" s="309">
        <v>3.7</v>
      </c>
      <c r="AB25" s="309">
        <v>7.3</v>
      </c>
      <c r="AC25" s="309">
        <v>8.1999999999999993</v>
      </c>
      <c r="AD25" s="309">
        <v>11.3</v>
      </c>
      <c r="AE25" s="309">
        <v>10.7</v>
      </c>
      <c r="AF25" s="309">
        <v>10.6</v>
      </c>
      <c r="AG25" s="309">
        <v>18.7</v>
      </c>
    </row>
    <row r="26" spans="2:33" s="290" customFormat="1" x14ac:dyDescent="0.2">
      <c r="B26" s="289">
        <v>0.375</v>
      </c>
      <c r="C26" s="309" t="s">
        <v>360</v>
      </c>
      <c r="D26" s="309">
        <v>11.2</v>
      </c>
      <c r="E26" s="309">
        <v>5.4</v>
      </c>
      <c r="F26" s="309">
        <v>6.1</v>
      </c>
      <c r="G26" s="309">
        <v>9.8000000000000007</v>
      </c>
      <c r="H26" s="309">
        <v>4.8</v>
      </c>
      <c r="I26" s="309">
        <v>5.9</v>
      </c>
      <c r="J26" s="309">
        <v>5.6</v>
      </c>
      <c r="K26" s="309">
        <v>7.3</v>
      </c>
      <c r="L26" s="309">
        <v>7</v>
      </c>
      <c r="M26" s="309">
        <v>4.4000000000000004</v>
      </c>
      <c r="N26" s="309">
        <v>5.6</v>
      </c>
      <c r="O26" s="309">
        <v>4.4000000000000004</v>
      </c>
      <c r="P26" s="309">
        <v>6.7</v>
      </c>
      <c r="Q26" s="309">
        <v>9.6</v>
      </c>
      <c r="R26" s="309">
        <v>8</v>
      </c>
      <c r="S26" s="309">
        <v>3.5</v>
      </c>
      <c r="T26" s="309">
        <v>5.8</v>
      </c>
      <c r="U26" s="309">
        <v>6.2</v>
      </c>
      <c r="V26" s="309">
        <v>10.1</v>
      </c>
      <c r="W26" s="309">
        <v>7.8</v>
      </c>
      <c r="X26" s="309">
        <v>4</v>
      </c>
      <c r="Y26" s="309">
        <v>5.3</v>
      </c>
      <c r="Z26" s="309">
        <v>3.2</v>
      </c>
      <c r="AA26" s="309">
        <v>4.2</v>
      </c>
      <c r="AB26" s="309">
        <v>4</v>
      </c>
      <c r="AC26" s="309">
        <v>9</v>
      </c>
      <c r="AD26" s="309">
        <v>11.8</v>
      </c>
      <c r="AE26" s="309">
        <v>11.3</v>
      </c>
      <c r="AF26" s="309">
        <v>5.9</v>
      </c>
      <c r="AG26" s="309">
        <v>9.3000000000000007</v>
      </c>
    </row>
    <row r="27" spans="2:33" s="290" customFormat="1" x14ac:dyDescent="0.2">
      <c r="B27" s="289">
        <v>0.41666666666666669</v>
      </c>
      <c r="C27" s="309" t="s">
        <v>360</v>
      </c>
      <c r="D27" s="309">
        <v>6.1</v>
      </c>
      <c r="E27" s="309">
        <v>4.8</v>
      </c>
      <c r="F27" s="309">
        <v>4.0999999999999996</v>
      </c>
      <c r="G27" s="309">
        <v>4.9000000000000004</v>
      </c>
      <c r="H27" s="309">
        <v>4.3</v>
      </c>
      <c r="I27" s="309">
        <v>4</v>
      </c>
      <c r="J27" s="309">
        <v>4.3</v>
      </c>
      <c r="K27" s="309">
        <v>6.1</v>
      </c>
      <c r="L27" s="309">
        <v>6.8</v>
      </c>
      <c r="M27" s="309">
        <v>4</v>
      </c>
      <c r="N27" s="309">
        <v>5.7</v>
      </c>
      <c r="O27" s="309">
        <v>4.8</v>
      </c>
      <c r="P27" s="309">
        <v>3.9</v>
      </c>
      <c r="Q27" s="309">
        <v>13.8</v>
      </c>
      <c r="R27" s="309">
        <v>4.5999999999999996</v>
      </c>
      <c r="S27" s="309">
        <v>3</v>
      </c>
      <c r="T27" s="309">
        <v>7.6</v>
      </c>
      <c r="U27" s="309">
        <v>4.7</v>
      </c>
      <c r="V27" s="309">
        <v>20.399999999999999</v>
      </c>
      <c r="W27" s="309">
        <v>5.7</v>
      </c>
      <c r="X27" s="309">
        <v>3.2</v>
      </c>
      <c r="Y27" s="309">
        <v>4.4000000000000004</v>
      </c>
      <c r="Z27" s="309">
        <v>3</v>
      </c>
      <c r="AA27" s="309">
        <v>4</v>
      </c>
      <c r="AB27" s="309">
        <v>3.9</v>
      </c>
      <c r="AC27" s="309">
        <v>7.6</v>
      </c>
      <c r="AD27" s="309">
        <v>9</v>
      </c>
      <c r="AE27" s="309">
        <v>9.6999999999999993</v>
      </c>
      <c r="AF27" s="309">
        <v>6.3</v>
      </c>
      <c r="AG27" s="309">
        <v>7.2</v>
      </c>
    </row>
    <row r="28" spans="2:33" s="290" customFormat="1" x14ac:dyDescent="0.2">
      <c r="B28" s="289">
        <v>0.45833333333333331</v>
      </c>
      <c r="C28" s="309" t="s">
        <v>360</v>
      </c>
      <c r="D28" s="309">
        <v>4.8</v>
      </c>
      <c r="E28" s="309">
        <v>4.0999999999999996</v>
      </c>
      <c r="F28" s="309">
        <v>4.0999999999999996</v>
      </c>
      <c r="G28" s="309">
        <v>5.5</v>
      </c>
      <c r="H28" s="309">
        <v>4.9000000000000004</v>
      </c>
      <c r="I28" s="309">
        <v>4.7</v>
      </c>
      <c r="J28" s="309">
        <v>3.8</v>
      </c>
      <c r="K28" s="309">
        <v>4.7</v>
      </c>
      <c r="L28" s="309">
        <v>6.2</v>
      </c>
      <c r="M28" s="309">
        <v>3.1</v>
      </c>
      <c r="N28" s="309">
        <v>4.5</v>
      </c>
      <c r="O28" s="309">
        <v>5.9</v>
      </c>
      <c r="P28" s="309">
        <v>3.6</v>
      </c>
      <c r="Q28" s="309">
        <v>8.8000000000000007</v>
      </c>
      <c r="R28" s="309">
        <v>3.1</v>
      </c>
      <c r="S28" s="309">
        <v>2.9</v>
      </c>
      <c r="T28" s="309">
        <v>5.7</v>
      </c>
      <c r="U28" s="309">
        <v>4.5</v>
      </c>
      <c r="V28" s="309">
        <v>16.100000000000001</v>
      </c>
      <c r="W28" s="309">
        <v>3.2</v>
      </c>
      <c r="X28" s="309">
        <v>4.5</v>
      </c>
      <c r="Y28" s="309">
        <v>3.4</v>
      </c>
      <c r="Z28" s="309">
        <v>3</v>
      </c>
      <c r="AA28" s="309">
        <v>3.8</v>
      </c>
      <c r="AB28" s="309">
        <v>3.7</v>
      </c>
      <c r="AC28" s="309">
        <v>6.9</v>
      </c>
      <c r="AD28" s="309">
        <v>6.4</v>
      </c>
      <c r="AE28" s="309">
        <v>7</v>
      </c>
      <c r="AF28" s="309">
        <v>5.5</v>
      </c>
      <c r="AG28" s="309">
        <v>5.4</v>
      </c>
    </row>
    <row r="29" spans="2:33" s="290" customFormat="1" x14ac:dyDescent="0.2">
      <c r="B29" s="289">
        <v>0.5</v>
      </c>
      <c r="C29" s="309" t="s">
        <v>360</v>
      </c>
      <c r="D29" s="309">
        <v>3.9</v>
      </c>
      <c r="E29" s="309">
        <v>3.8</v>
      </c>
      <c r="F29" s="309">
        <v>3.9</v>
      </c>
      <c r="G29" s="309">
        <v>4.4000000000000004</v>
      </c>
      <c r="H29" s="309">
        <v>4.5</v>
      </c>
      <c r="I29" s="309">
        <v>6.1</v>
      </c>
      <c r="J29" s="309">
        <v>3.7</v>
      </c>
      <c r="K29" s="309">
        <v>4</v>
      </c>
      <c r="L29" s="309">
        <v>4.0999999999999996</v>
      </c>
      <c r="M29" s="309">
        <v>3.3</v>
      </c>
      <c r="N29" s="309">
        <v>4.0999999999999996</v>
      </c>
      <c r="O29" s="309">
        <v>5.0999999999999996</v>
      </c>
      <c r="P29" s="309">
        <v>3.4</v>
      </c>
      <c r="Q29" s="309">
        <v>7.6</v>
      </c>
      <c r="R29" s="309">
        <v>2.7</v>
      </c>
      <c r="S29" s="309">
        <v>3.6</v>
      </c>
      <c r="T29" s="309">
        <v>4.2</v>
      </c>
      <c r="U29" s="309">
        <v>4.8</v>
      </c>
      <c r="V29" s="309">
        <v>22.3</v>
      </c>
      <c r="W29" s="309">
        <v>3.9</v>
      </c>
      <c r="X29" s="309">
        <v>3.4</v>
      </c>
      <c r="Y29" s="309">
        <v>3.3</v>
      </c>
      <c r="Z29" s="309">
        <v>2.4</v>
      </c>
      <c r="AA29" s="309">
        <v>6.1</v>
      </c>
      <c r="AB29" s="309">
        <v>4</v>
      </c>
      <c r="AC29" s="309">
        <v>6.7</v>
      </c>
      <c r="AD29" s="309">
        <v>5.8</v>
      </c>
      <c r="AE29" s="309">
        <v>6.6</v>
      </c>
      <c r="AF29" s="309">
        <v>5.7</v>
      </c>
      <c r="AG29" s="309">
        <v>4.3</v>
      </c>
    </row>
    <row r="30" spans="2:33" s="290" customFormat="1" x14ac:dyDescent="0.2">
      <c r="B30" s="289">
        <v>0.54166666666666663</v>
      </c>
      <c r="C30" s="309" t="s">
        <v>360</v>
      </c>
      <c r="D30" s="309">
        <v>4.5</v>
      </c>
      <c r="E30" s="309">
        <v>3.7</v>
      </c>
      <c r="F30" s="309">
        <v>4.0999999999999996</v>
      </c>
      <c r="G30" s="309">
        <v>4.7</v>
      </c>
      <c r="H30" s="309">
        <v>3.7</v>
      </c>
      <c r="I30" s="309">
        <v>4.7</v>
      </c>
      <c r="J30" s="309">
        <v>3.3</v>
      </c>
      <c r="K30" s="309">
        <v>3.5</v>
      </c>
      <c r="L30" s="309">
        <v>3.3</v>
      </c>
      <c r="M30" s="309">
        <v>3.7</v>
      </c>
      <c r="N30" s="309">
        <v>3.6</v>
      </c>
      <c r="O30" s="309">
        <v>4.0999999999999996</v>
      </c>
      <c r="P30" s="309">
        <v>2.9</v>
      </c>
      <c r="Q30" s="309">
        <v>5</v>
      </c>
      <c r="R30" s="309">
        <v>2.6</v>
      </c>
      <c r="S30" s="309">
        <v>3</v>
      </c>
      <c r="T30" s="309">
        <v>3.8</v>
      </c>
      <c r="U30" s="309">
        <v>3.4</v>
      </c>
      <c r="V30" s="309">
        <v>23.3</v>
      </c>
      <c r="W30" s="309">
        <v>4.2</v>
      </c>
      <c r="X30" s="309">
        <v>3.4</v>
      </c>
      <c r="Y30" s="309">
        <v>3.2</v>
      </c>
      <c r="Z30" s="309">
        <v>2.8</v>
      </c>
      <c r="AA30" s="309">
        <v>4.8</v>
      </c>
      <c r="AB30" s="309">
        <v>4.0999999999999996</v>
      </c>
      <c r="AC30" s="309">
        <v>5.5</v>
      </c>
      <c r="AD30" s="309">
        <v>5.8</v>
      </c>
      <c r="AE30" s="309">
        <v>5.8</v>
      </c>
      <c r="AF30" s="309">
        <v>5.7</v>
      </c>
      <c r="AG30" s="309">
        <v>5.9</v>
      </c>
    </row>
    <row r="31" spans="2:33" s="290" customFormat="1" x14ac:dyDescent="0.2">
      <c r="B31" s="289">
        <v>0.58333333333333337</v>
      </c>
      <c r="C31" s="309">
        <v>5.8</v>
      </c>
      <c r="D31" s="309">
        <v>4.0999999999999996</v>
      </c>
      <c r="E31" s="309">
        <v>3.8</v>
      </c>
      <c r="F31" s="309">
        <v>3.7</v>
      </c>
      <c r="G31" s="309">
        <v>4.8</v>
      </c>
      <c r="H31" s="309">
        <v>3.4</v>
      </c>
      <c r="I31" s="309">
        <v>3.5</v>
      </c>
      <c r="J31" s="309">
        <v>3.2</v>
      </c>
      <c r="K31" s="309">
        <v>3.3</v>
      </c>
      <c r="L31" s="309">
        <v>3.9</v>
      </c>
      <c r="M31" s="309">
        <v>3.5</v>
      </c>
      <c r="N31" s="309">
        <v>4</v>
      </c>
      <c r="O31" s="309">
        <v>3</v>
      </c>
      <c r="P31" s="309">
        <v>3</v>
      </c>
      <c r="Q31" s="309">
        <v>2.9</v>
      </c>
      <c r="R31" s="309">
        <v>2.9</v>
      </c>
      <c r="S31" s="309">
        <v>2.8</v>
      </c>
      <c r="T31" s="309">
        <v>3.9</v>
      </c>
      <c r="U31" s="309">
        <v>3.1</v>
      </c>
      <c r="V31" s="309">
        <v>15.4</v>
      </c>
      <c r="W31" s="309">
        <v>3.2</v>
      </c>
      <c r="X31" s="309">
        <v>2.9</v>
      </c>
      <c r="Y31" s="309">
        <v>2.8</v>
      </c>
      <c r="Z31" s="309">
        <v>3.4</v>
      </c>
      <c r="AA31" s="309">
        <v>4.3</v>
      </c>
      <c r="AB31" s="309">
        <v>3.7</v>
      </c>
      <c r="AC31" s="309">
        <v>4.8</v>
      </c>
      <c r="AD31" s="309">
        <v>5.3</v>
      </c>
      <c r="AE31" s="309">
        <v>5.4</v>
      </c>
      <c r="AF31" s="309">
        <v>6</v>
      </c>
      <c r="AG31" s="309">
        <v>5.3</v>
      </c>
    </row>
    <row r="32" spans="2:33" s="290" customFormat="1" x14ac:dyDescent="0.2">
      <c r="B32" s="289">
        <v>0.625</v>
      </c>
      <c r="C32" s="309">
        <v>4.5999999999999996</v>
      </c>
      <c r="D32" s="309">
        <v>3.7</v>
      </c>
      <c r="E32" s="309">
        <v>3.4</v>
      </c>
      <c r="F32" s="309">
        <v>3.8</v>
      </c>
      <c r="G32" s="309">
        <v>5.0999999999999996</v>
      </c>
      <c r="H32" s="309">
        <v>3.5</v>
      </c>
      <c r="I32" s="309">
        <v>3.2</v>
      </c>
      <c r="J32" s="309">
        <v>3.3</v>
      </c>
      <c r="K32" s="309">
        <v>3</v>
      </c>
      <c r="L32" s="309">
        <v>3.2</v>
      </c>
      <c r="M32" s="309">
        <v>3</v>
      </c>
      <c r="N32" s="309">
        <v>3.1</v>
      </c>
      <c r="O32" s="309">
        <v>2.7</v>
      </c>
      <c r="P32" s="309">
        <v>3.2</v>
      </c>
      <c r="Q32" s="309">
        <v>2.6</v>
      </c>
      <c r="R32" s="309">
        <v>2.5</v>
      </c>
      <c r="S32" s="309">
        <v>2.4</v>
      </c>
      <c r="T32" s="309">
        <v>4.5999999999999996</v>
      </c>
      <c r="U32" s="309">
        <v>2.7</v>
      </c>
      <c r="V32" s="309">
        <v>7.5</v>
      </c>
      <c r="W32" s="309">
        <v>3.2</v>
      </c>
      <c r="X32" s="309">
        <v>3</v>
      </c>
      <c r="Y32" s="309">
        <v>2.7</v>
      </c>
      <c r="Z32" s="309">
        <v>3.7</v>
      </c>
      <c r="AA32" s="309">
        <v>3.2</v>
      </c>
      <c r="AB32" s="309">
        <v>3.4</v>
      </c>
      <c r="AC32" s="309">
        <v>4.5</v>
      </c>
      <c r="AD32" s="309">
        <v>4.4000000000000004</v>
      </c>
      <c r="AE32" s="309">
        <v>4.9000000000000004</v>
      </c>
      <c r="AF32" s="309">
        <v>5.2</v>
      </c>
      <c r="AG32" s="309">
        <v>4.9000000000000004</v>
      </c>
    </row>
    <row r="33" spans="2:36" s="290" customFormat="1" x14ac:dyDescent="0.2">
      <c r="B33" s="289">
        <v>0.66666666666666663</v>
      </c>
      <c r="C33" s="309">
        <v>3.7</v>
      </c>
      <c r="D33" s="309">
        <v>3.7</v>
      </c>
      <c r="E33" s="309">
        <v>3.5</v>
      </c>
      <c r="F33" s="309">
        <v>3.5</v>
      </c>
      <c r="G33" s="309">
        <v>4.4000000000000004</v>
      </c>
      <c r="H33" s="309">
        <v>3.4</v>
      </c>
      <c r="I33" s="309">
        <v>2.9</v>
      </c>
      <c r="J33" s="309">
        <v>2.8</v>
      </c>
      <c r="K33" s="309">
        <v>3.1</v>
      </c>
      <c r="L33" s="309">
        <v>2.9</v>
      </c>
      <c r="M33" s="309">
        <v>3</v>
      </c>
      <c r="N33" s="309">
        <v>3.1</v>
      </c>
      <c r="O33" s="309">
        <v>2.1</v>
      </c>
      <c r="P33" s="309">
        <v>3.3</v>
      </c>
      <c r="Q33" s="309">
        <v>2.8</v>
      </c>
      <c r="R33" s="309">
        <v>2.6</v>
      </c>
      <c r="S33" s="309">
        <v>2.8</v>
      </c>
      <c r="T33" s="309">
        <v>4.5999999999999996</v>
      </c>
      <c r="U33" s="309">
        <v>2.9</v>
      </c>
      <c r="V33" s="309">
        <v>10.1</v>
      </c>
      <c r="W33" s="309">
        <v>2.6</v>
      </c>
      <c r="X33" s="309">
        <v>2.7</v>
      </c>
      <c r="Y33" s="309">
        <v>2.9</v>
      </c>
      <c r="Z33" s="309">
        <v>2.2999999999999998</v>
      </c>
      <c r="AA33" s="309">
        <v>3.1</v>
      </c>
      <c r="AB33" s="309">
        <v>3.4</v>
      </c>
      <c r="AC33" s="309">
        <v>4.5999999999999996</v>
      </c>
      <c r="AD33" s="309">
        <v>3.8</v>
      </c>
      <c r="AE33" s="309">
        <v>4.9000000000000004</v>
      </c>
      <c r="AF33" s="309">
        <v>5.0999999999999996</v>
      </c>
      <c r="AG33" s="309">
        <v>6.1</v>
      </c>
    </row>
    <row r="34" spans="2:36" s="290" customFormat="1" x14ac:dyDescent="0.2">
      <c r="B34" s="289">
        <v>0.70833333333333337</v>
      </c>
      <c r="C34" s="309">
        <v>3.6</v>
      </c>
      <c r="D34" s="309">
        <v>3.9</v>
      </c>
      <c r="E34" s="309">
        <v>3.5</v>
      </c>
      <c r="F34" s="309">
        <v>4.5999999999999996</v>
      </c>
      <c r="G34" s="309">
        <v>3.4</v>
      </c>
      <c r="H34" s="309">
        <v>3.3</v>
      </c>
      <c r="I34" s="309">
        <v>3.2</v>
      </c>
      <c r="J34" s="309">
        <v>3.4</v>
      </c>
      <c r="K34" s="309">
        <v>3.7</v>
      </c>
      <c r="L34" s="309">
        <v>5.2</v>
      </c>
      <c r="M34" s="309">
        <v>4.0999999999999996</v>
      </c>
      <c r="N34" s="309">
        <v>4</v>
      </c>
      <c r="O34" s="309">
        <v>2.1</v>
      </c>
      <c r="P34" s="309">
        <v>3.1</v>
      </c>
      <c r="Q34" s="309">
        <v>3</v>
      </c>
      <c r="R34" s="309">
        <v>3.1</v>
      </c>
      <c r="S34" s="309">
        <v>6.9</v>
      </c>
      <c r="T34" s="309">
        <v>5</v>
      </c>
      <c r="U34" s="309">
        <v>2.9</v>
      </c>
      <c r="V34" s="309">
        <v>9</v>
      </c>
      <c r="W34" s="309">
        <v>2.9</v>
      </c>
      <c r="X34" s="309">
        <v>2.8</v>
      </c>
      <c r="Y34" s="309">
        <v>2.7</v>
      </c>
      <c r="Z34" s="309">
        <v>2.2999999999999998</v>
      </c>
      <c r="AA34" s="309">
        <v>3.3</v>
      </c>
      <c r="AB34" s="309">
        <v>3.5</v>
      </c>
      <c r="AC34" s="309">
        <v>5.9</v>
      </c>
      <c r="AD34" s="309">
        <v>6.5</v>
      </c>
      <c r="AE34" s="309">
        <v>5.3</v>
      </c>
      <c r="AF34" s="309">
        <v>5.4</v>
      </c>
      <c r="AG34" s="309">
        <v>5.7</v>
      </c>
    </row>
    <row r="35" spans="2:36" s="290" customFormat="1" x14ac:dyDescent="0.2">
      <c r="B35" s="289">
        <v>0.75</v>
      </c>
      <c r="C35" s="309">
        <v>3.9</v>
      </c>
      <c r="D35" s="309">
        <v>3.6</v>
      </c>
      <c r="E35" s="309">
        <v>3.2</v>
      </c>
      <c r="F35" s="309">
        <v>4.5</v>
      </c>
      <c r="G35" s="309">
        <v>4</v>
      </c>
      <c r="H35" s="309">
        <v>3.4</v>
      </c>
      <c r="I35" s="309">
        <v>3.5</v>
      </c>
      <c r="J35" s="309">
        <v>2.8</v>
      </c>
      <c r="K35" s="309">
        <v>6.5</v>
      </c>
      <c r="L35" s="309">
        <v>4</v>
      </c>
      <c r="M35" s="309">
        <v>4</v>
      </c>
      <c r="N35" s="309">
        <v>3</v>
      </c>
      <c r="O35" s="309">
        <v>2.8</v>
      </c>
      <c r="P35" s="309">
        <v>3.7</v>
      </c>
      <c r="Q35" s="309">
        <v>3.3</v>
      </c>
      <c r="R35" s="309">
        <v>5.0999999999999996</v>
      </c>
      <c r="S35" s="309">
        <v>5.8</v>
      </c>
      <c r="T35" s="309">
        <v>5.3</v>
      </c>
      <c r="U35" s="309">
        <v>3.5</v>
      </c>
      <c r="V35" s="309">
        <v>8.4</v>
      </c>
      <c r="W35" s="309">
        <v>3.6</v>
      </c>
      <c r="X35" s="309">
        <v>3</v>
      </c>
      <c r="Y35" s="309">
        <v>3.8</v>
      </c>
      <c r="Z35" s="309">
        <v>2.9</v>
      </c>
      <c r="AA35" s="309">
        <v>4.2</v>
      </c>
      <c r="AB35" s="309">
        <v>5.4</v>
      </c>
      <c r="AC35" s="309">
        <v>6.7</v>
      </c>
      <c r="AD35" s="309">
        <v>4.5</v>
      </c>
      <c r="AE35" s="309">
        <v>7.3</v>
      </c>
      <c r="AF35" s="309">
        <v>8.1</v>
      </c>
      <c r="AG35" s="309">
        <v>7.2</v>
      </c>
      <c r="AJ35"/>
    </row>
    <row r="36" spans="2:36" s="290" customFormat="1" x14ac:dyDescent="0.2">
      <c r="B36" s="289">
        <v>0.79166666666666663</v>
      </c>
      <c r="C36" s="309">
        <v>5.5</v>
      </c>
      <c r="D36" s="309">
        <v>3.8</v>
      </c>
      <c r="E36" s="309">
        <v>3.2</v>
      </c>
      <c r="F36" s="309">
        <v>4.5</v>
      </c>
      <c r="G36" s="309">
        <v>3.1</v>
      </c>
      <c r="H36" s="309">
        <v>3.8</v>
      </c>
      <c r="I36" s="309">
        <v>4.2</v>
      </c>
      <c r="J36" s="309">
        <v>4.3</v>
      </c>
      <c r="K36" s="309">
        <v>4.7</v>
      </c>
      <c r="L36" s="309">
        <v>4</v>
      </c>
      <c r="M36" s="309">
        <v>3.3</v>
      </c>
      <c r="N36" s="309">
        <v>3.4</v>
      </c>
      <c r="O36" s="309">
        <v>2.9</v>
      </c>
      <c r="P36" s="309">
        <v>3.5</v>
      </c>
      <c r="Q36" s="309">
        <v>3.4</v>
      </c>
      <c r="R36" s="309">
        <v>6</v>
      </c>
      <c r="S36" s="309">
        <v>4.9000000000000004</v>
      </c>
      <c r="T36" s="309">
        <v>6.3</v>
      </c>
      <c r="U36" s="309">
        <v>3.5</v>
      </c>
      <c r="V36" s="309">
        <v>7.8</v>
      </c>
      <c r="W36" s="309">
        <v>3.2</v>
      </c>
      <c r="X36" s="309">
        <v>7.1</v>
      </c>
      <c r="Y36" s="309">
        <v>4.7</v>
      </c>
      <c r="Z36" s="309">
        <v>3.1</v>
      </c>
      <c r="AA36" s="309">
        <v>6.4</v>
      </c>
      <c r="AB36" s="309">
        <v>6.4</v>
      </c>
      <c r="AC36" s="309">
        <v>5.6</v>
      </c>
      <c r="AD36" s="309">
        <v>4.3</v>
      </c>
      <c r="AE36" s="309">
        <v>6.6</v>
      </c>
      <c r="AF36" s="309">
        <v>7.6</v>
      </c>
      <c r="AG36" s="309">
        <v>8.6</v>
      </c>
      <c r="AJ36"/>
    </row>
    <row r="37" spans="2:36" s="290" customFormat="1" x14ac:dyDescent="0.2">
      <c r="B37" s="289">
        <v>0.83333333333333337</v>
      </c>
      <c r="C37" s="309">
        <v>4.4000000000000004</v>
      </c>
      <c r="D37" s="309">
        <v>4</v>
      </c>
      <c r="E37" s="309">
        <v>3</v>
      </c>
      <c r="F37" s="309">
        <v>5.2</v>
      </c>
      <c r="G37" s="309">
        <v>4.5</v>
      </c>
      <c r="H37" s="309">
        <v>4.5</v>
      </c>
      <c r="I37" s="309">
        <v>4.5999999999999996</v>
      </c>
      <c r="J37" s="309">
        <v>3.2</v>
      </c>
      <c r="K37" s="309">
        <v>5.7</v>
      </c>
      <c r="L37" s="309">
        <v>4.5999999999999996</v>
      </c>
      <c r="M37" s="309">
        <v>3.5</v>
      </c>
      <c r="N37" s="309">
        <v>4.2</v>
      </c>
      <c r="O37" s="309">
        <v>3.3</v>
      </c>
      <c r="P37" s="309">
        <v>4.0999999999999996</v>
      </c>
      <c r="Q37" s="309">
        <v>2.8</v>
      </c>
      <c r="R37" s="309">
        <v>6.5</v>
      </c>
      <c r="S37" s="309">
        <v>3.7</v>
      </c>
      <c r="T37" s="309">
        <v>5.3</v>
      </c>
      <c r="U37" s="309">
        <v>3.7</v>
      </c>
      <c r="V37" s="309">
        <v>6.4</v>
      </c>
      <c r="W37" s="309">
        <v>2.9</v>
      </c>
      <c r="X37" s="309">
        <v>3.9</v>
      </c>
      <c r="Y37" s="309">
        <v>3.9</v>
      </c>
      <c r="Z37" s="309">
        <v>3.1</v>
      </c>
      <c r="AA37" s="309">
        <v>4.8</v>
      </c>
      <c r="AB37" s="309">
        <v>5.5</v>
      </c>
      <c r="AC37" s="309">
        <v>5.3</v>
      </c>
      <c r="AD37" s="309">
        <v>6.5</v>
      </c>
      <c r="AE37" s="309">
        <v>6.6</v>
      </c>
      <c r="AF37" s="309">
        <v>8</v>
      </c>
      <c r="AG37" s="309">
        <v>8.1999999999999993</v>
      </c>
      <c r="AJ37"/>
    </row>
    <row r="38" spans="2:36" s="290" customFormat="1" x14ac:dyDescent="0.2">
      <c r="B38" s="289">
        <v>0.875</v>
      </c>
      <c r="C38" s="309">
        <v>5.3</v>
      </c>
      <c r="D38" s="309">
        <v>6.5</v>
      </c>
      <c r="E38" s="309">
        <v>3.7</v>
      </c>
      <c r="F38" s="309">
        <v>5.7</v>
      </c>
      <c r="G38" s="309">
        <v>3.5</v>
      </c>
      <c r="H38" s="309">
        <v>4.5</v>
      </c>
      <c r="I38" s="309">
        <v>4.9000000000000004</v>
      </c>
      <c r="J38" s="309">
        <v>2.7</v>
      </c>
      <c r="K38" s="309">
        <v>8.5</v>
      </c>
      <c r="L38" s="309">
        <v>6.1</v>
      </c>
      <c r="M38" s="309">
        <v>3.2</v>
      </c>
      <c r="N38" s="309">
        <v>3.2</v>
      </c>
      <c r="O38" s="309">
        <v>3.7</v>
      </c>
      <c r="P38" s="309">
        <v>4.2</v>
      </c>
      <c r="Q38" s="309">
        <v>3</v>
      </c>
      <c r="R38" s="309">
        <v>6.8</v>
      </c>
      <c r="S38" s="309">
        <v>3.4</v>
      </c>
      <c r="T38" s="309">
        <v>5.4</v>
      </c>
      <c r="U38" s="309">
        <v>3.1</v>
      </c>
      <c r="V38" s="309">
        <v>7.3</v>
      </c>
      <c r="W38" s="309">
        <v>3.9</v>
      </c>
      <c r="X38" s="309">
        <v>3.7</v>
      </c>
      <c r="Y38" s="309">
        <v>5.5</v>
      </c>
      <c r="Z38" s="309">
        <v>2.1</v>
      </c>
      <c r="AA38" s="309">
        <v>4.3</v>
      </c>
      <c r="AB38" s="309">
        <v>3.6</v>
      </c>
      <c r="AC38" s="309">
        <v>5.3</v>
      </c>
      <c r="AD38" s="309">
        <v>6</v>
      </c>
      <c r="AE38" s="309">
        <v>6.4</v>
      </c>
      <c r="AF38" s="309">
        <v>9.1999999999999993</v>
      </c>
      <c r="AG38" s="309">
        <v>7.3</v>
      </c>
      <c r="AJ38"/>
    </row>
    <row r="39" spans="2:36" s="290" customFormat="1" x14ac:dyDescent="0.2">
      <c r="B39" s="289">
        <v>0.91666666666666663</v>
      </c>
      <c r="C39" s="309">
        <v>4.8</v>
      </c>
      <c r="D39" s="309">
        <v>5.8</v>
      </c>
      <c r="E39" s="309">
        <v>4.2</v>
      </c>
      <c r="F39" s="309">
        <v>5.8</v>
      </c>
      <c r="G39" s="309">
        <v>4.3</v>
      </c>
      <c r="H39" s="309">
        <v>4.5999999999999996</v>
      </c>
      <c r="I39" s="309">
        <v>4.8</v>
      </c>
      <c r="J39" s="309">
        <v>2.6</v>
      </c>
      <c r="K39" s="309">
        <v>6.2</v>
      </c>
      <c r="L39" s="309">
        <v>9.4</v>
      </c>
      <c r="M39" s="309">
        <v>3.6</v>
      </c>
      <c r="N39" s="309">
        <v>3.6</v>
      </c>
      <c r="O39" s="309">
        <v>2.6</v>
      </c>
      <c r="P39" s="309">
        <v>3.9</v>
      </c>
      <c r="Q39" s="309">
        <v>3.6</v>
      </c>
      <c r="R39" s="309">
        <v>5</v>
      </c>
      <c r="S39" s="309">
        <v>3.4</v>
      </c>
      <c r="T39" s="309">
        <v>4.4000000000000004</v>
      </c>
      <c r="U39" s="309">
        <v>3.8</v>
      </c>
      <c r="V39" s="309">
        <v>9</v>
      </c>
      <c r="W39" s="309">
        <v>5.3</v>
      </c>
      <c r="X39" s="309">
        <v>5.9</v>
      </c>
      <c r="Y39" s="309">
        <v>2.9</v>
      </c>
      <c r="Z39" s="309">
        <v>3.3</v>
      </c>
      <c r="AA39" s="309">
        <v>4.0999999999999996</v>
      </c>
      <c r="AB39" s="309">
        <v>3.9</v>
      </c>
      <c r="AC39" s="309">
        <v>6.5</v>
      </c>
      <c r="AD39" s="309">
        <v>4.9000000000000004</v>
      </c>
      <c r="AE39" s="309">
        <v>7.5</v>
      </c>
      <c r="AF39" s="309">
        <v>12</v>
      </c>
      <c r="AG39" s="309">
        <v>6.8</v>
      </c>
    </row>
    <row r="40" spans="2:36" s="290" customFormat="1" x14ac:dyDescent="0.2">
      <c r="B40" s="289">
        <v>0.95833333333333337</v>
      </c>
      <c r="C40" s="309">
        <v>4.2</v>
      </c>
      <c r="D40" s="309">
        <v>4</v>
      </c>
      <c r="E40" s="309">
        <v>4.2</v>
      </c>
      <c r="F40" s="309">
        <v>4.9000000000000004</v>
      </c>
      <c r="G40" s="309">
        <v>5.0999999999999996</v>
      </c>
      <c r="H40" s="309">
        <v>4.0999999999999996</v>
      </c>
      <c r="I40" s="309">
        <v>6</v>
      </c>
      <c r="J40" s="309">
        <v>3.7</v>
      </c>
      <c r="K40" s="309">
        <v>5.0999999999999996</v>
      </c>
      <c r="L40" s="309">
        <v>10.199999999999999</v>
      </c>
      <c r="M40" s="309">
        <v>3.3</v>
      </c>
      <c r="N40" s="309">
        <v>4.5</v>
      </c>
      <c r="O40" s="309">
        <v>3.1</v>
      </c>
      <c r="P40" s="309">
        <v>6.8</v>
      </c>
      <c r="Q40" s="309">
        <v>3.1</v>
      </c>
      <c r="R40" s="309">
        <v>6.5</v>
      </c>
      <c r="S40" s="309">
        <v>3.5</v>
      </c>
      <c r="T40" s="309">
        <v>6.2</v>
      </c>
      <c r="U40" s="309">
        <v>4.5</v>
      </c>
      <c r="V40" s="309">
        <v>6.9</v>
      </c>
      <c r="W40" s="309">
        <v>6.6</v>
      </c>
      <c r="X40" s="309">
        <v>3.7</v>
      </c>
      <c r="Y40" s="309">
        <v>3</v>
      </c>
      <c r="Z40" s="309">
        <v>5.0999999999999996</v>
      </c>
      <c r="AA40" s="309">
        <v>5.8</v>
      </c>
      <c r="AB40" s="309">
        <v>3.5</v>
      </c>
      <c r="AC40" s="309">
        <v>16.100000000000001</v>
      </c>
      <c r="AD40" s="309">
        <v>6.4</v>
      </c>
      <c r="AE40" s="309">
        <v>6.5</v>
      </c>
      <c r="AF40" s="309">
        <v>11.7</v>
      </c>
      <c r="AG40" s="309">
        <v>6.7</v>
      </c>
    </row>
    <row r="41" spans="2:36" s="291" customFormat="1" ht="33" customHeight="1" x14ac:dyDescent="0.2">
      <c r="B41" s="287" t="s">
        <v>310</v>
      </c>
      <c r="C41" s="330" t="s">
        <v>361</v>
      </c>
      <c r="D41" s="330">
        <v>4.9000000000000004</v>
      </c>
      <c r="E41" s="330">
        <v>4.5999999999999996</v>
      </c>
      <c r="F41" s="330">
        <v>4.8</v>
      </c>
      <c r="G41" s="330">
        <v>5.9</v>
      </c>
      <c r="H41" s="330">
        <v>5</v>
      </c>
      <c r="I41" s="330">
        <v>4.5</v>
      </c>
      <c r="J41" s="330">
        <v>5.3</v>
      </c>
      <c r="K41" s="330">
        <v>4.9000000000000004</v>
      </c>
      <c r="L41" s="330">
        <v>6</v>
      </c>
      <c r="M41" s="330">
        <v>4.8</v>
      </c>
      <c r="N41" s="330">
        <v>4.4000000000000004</v>
      </c>
      <c r="O41" s="330">
        <v>4.4000000000000004</v>
      </c>
      <c r="P41" s="330">
        <v>5.3</v>
      </c>
      <c r="Q41" s="330">
        <v>6.3</v>
      </c>
      <c r="R41" s="330">
        <v>4.3</v>
      </c>
      <c r="S41" s="330">
        <v>5.6</v>
      </c>
      <c r="T41" s="330">
        <v>5.5</v>
      </c>
      <c r="U41" s="330">
        <v>7.5</v>
      </c>
      <c r="V41" s="330">
        <v>9.3000000000000007</v>
      </c>
      <c r="W41" s="330">
        <v>4.0999999999999996</v>
      </c>
      <c r="X41" s="330">
        <v>4.3</v>
      </c>
      <c r="Y41" s="330">
        <v>4.4000000000000004</v>
      </c>
      <c r="Z41" s="330">
        <v>3.7</v>
      </c>
      <c r="AA41" s="330">
        <v>4.4000000000000004</v>
      </c>
      <c r="AB41" s="330">
        <v>4.5999999999999996</v>
      </c>
      <c r="AC41" s="330">
        <v>6.7</v>
      </c>
      <c r="AD41" s="330">
        <v>8.1</v>
      </c>
      <c r="AE41" s="330">
        <v>7.9</v>
      </c>
      <c r="AF41" s="330">
        <v>7.7</v>
      </c>
      <c r="AG41" s="330">
        <v>8</v>
      </c>
    </row>
    <row r="42" spans="2:36" s="291" customFormat="1" ht="27" customHeight="1" x14ac:dyDescent="0.2">
      <c r="B42" s="287" t="s">
        <v>311</v>
      </c>
      <c r="C42" s="357" t="s">
        <v>309</v>
      </c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</row>
    <row r="43" spans="2:36" ht="10.5" customHeight="1" x14ac:dyDescent="0.2">
      <c r="B43" s="547" t="s">
        <v>306</v>
      </c>
    </row>
    <row r="44" spans="2:36" ht="10.5" customHeight="1" x14ac:dyDescent="0.2">
      <c r="B44" s="547" t="s">
        <v>363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8" customWidth="1"/>
    <col min="2" max="3" width="14.7109375" style="18" customWidth="1"/>
    <col min="4" max="4" width="8.85546875" style="18"/>
    <col min="5" max="5" width="4.42578125" style="18" customWidth="1"/>
    <col min="6" max="6" width="9.5703125" style="18" customWidth="1"/>
    <col min="7" max="7" width="4.42578125" style="18" customWidth="1"/>
    <col min="8" max="8" width="9.7109375" style="18" customWidth="1"/>
    <col min="9" max="9" width="13" style="18" customWidth="1"/>
    <col min="10" max="10" width="13.28515625" style="18" customWidth="1"/>
    <col min="11" max="16384" width="8.85546875" style="18"/>
  </cols>
  <sheetData>
    <row r="1" spans="2:10" ht="12.75" thickBot="1" x14ac:dyDescent="0.25"/>
    <row r="2" spans="2:10" ht="27.75" thickBot="1" x14ac:dyDescent="0.25">
      <c r="B2" s="243" t="s">
        <v>27</v>
      </c>
      <c r="C2" s="244" t="s">
        <v>28</v>
      </c>
      <c r="D2" s="245" t="s">
        <v>239</v>
      </c>
      <c r="F2" s="246" t="s">
        <v>240</v>
      </c>
      <c r="H2" s="246" t="s">
        <v>241</v>
      </c>
      <c r="I2" s="247" t="s">
        <v>242</v>
      </c>
      <c r="J2" s="248" t="e">
        <f>IF(F3&gt;F13,"CORRECTO Pb","ERROR")</f>
        <v>#DIV/0!</v>
      </c>
    </row>
    <row r="3" spans="2:10" x14ac:dyDescent="0.2">
      <c r="B3" s="249">
        <f>'A.2.4. Cálculo PM10 y VM'!E12</f>
        <v>0</v>
      </c>
      <c r="C3" s="250">
        <f>'A.2.4. Cálculo PM10 y VM'!F12</f>
        <v>0</v>
      </c>
      <c r="D3" s="251" t="e">
        <f>'A.2.4. Cálculo PM10 y VM'!M12</f>
        <v>#DIV/0!</v>
      </c>
      <c r="F3" s="252" t="e">
        <f>'A.2.8. Conc. Metales 10°C'!E78</f>
        <v>#DIV/0!</v>
      </c>
      <c r="H3" s="252" t="e">
        <f>'A.2.8. Conc. Metales 10°C'!E62</f>
        <v>#DIV/0!</v>
      </c>
      <c r="J3" s="248" t="e">
        <f>IF(H3&gt;H13,"CORRECTO Cd","ERROR")</f>
        <v>#DIV/0!</v>
      </c>
    </row>
    <row r="4" spans="2:10" x14ac:dyDescent="0.2">
      <c r="B4" s="253">
        <f>'A.2.4. Cálculo PM10 y VM'!E13</f>
        <v>0</v>
      </c>
      <c r="C4" s="254">
        <f>'A.2.4. Cálculo PM10 y VM'!F13</f>
        <v>0</v>
      </c>
      <c r="D4" s="255" t="e">
        <f>'A.2.4. Cálculo PM10 y VM'!M13</f>
        <v>#DIV/0!</v>
      </c>
      <c r="F4" s="252" t="e">
        <f>'A.2.8. Conc. Metales 10°C'!F78</f>
        <v>#DIV/0!</v>
      </c>
      <c r="H4" s="252" t="e">
        <f>'A.2.8. Conc. Metales 10°C'!F62</f>
        <v>#DIV/0!</v>
      </c>
    </row>
    <row r="5" spans="2:10" x14ac:dyDescent="0.2">
      <c r="B5" s="253">
        <f>'A.2.4. Cálculo PM10 y VM'!E14</f>
        <v>0</v>
      </c>
      <c r="C5" s="254">
        <f>'A.2.4. Cálculo PM10 y VM'!F14</f>
        <v>0</v>
      </c>
      <c r="D5" s="255" t="e">
        <f>'A.2.4. Cálculo PM10 y VM'!M14</f>
        <v>#DIV/0!</v>
      </c>
      <c r="F5" s="252" t="e">
        <f>'A.2.8. Conc. Metales 10°C'!G78</f>
        <v>#DIV/0!</v>
      </c>
      <c r="H5" s="252" t="e">
        <f>'A.2.8. Conc. Metales 10°C'!G62</f>
        <v>#DIV/0!</v>
      </c>
    </row>
    <row r="6" spans="2:10" x14ac:dyDescent="0.2">
      <c r="B6" s="253">
        <f>'A.2.4. Cálculo PM10 y VM'!E15</f>
        <v>0</v>
      </c>
      <c r="C6" s="254">
        <f>'A.2.4. Cálculo PM10 y VM'!F15</f>
        <v>0</v>
      </c>
      <c r="D6" s="255" t="e">
        <f>'A.2.4. Cálculo PM10 y VM'!M15</f>
        <v>#DIV/0!</v>
      </c>
      <c r="F6" s="252" t="e">
        <f>'A.2.8. Conc. Metales 10°C'!H78</f>
        <v>#DIV/0!</v>
      </c>
      <c r="H6" s="252" t="e">
        <f>'A.2.8. Conc. Metales 10°C'!H62</f>
        <v>#DIV/0!</v>
      </c>
    </row>
    <row r="7" spans="2:10" ht="12.75" thickBot="1" x14ac:dyDescent="0.25">
      <c r="B7" s="259">
        <f>'A.2.4. Cálculo PM10 y VM'!E16</f>
        <v>0</v>
      </c>
      <c r="C7" s="260">
        <f>'A.2.4. Cálculo PM10 y VM'!F16</f>
        <v>0</v>
      </c>
      <c r="D7" s="261" t="e">
        <f>'A.2.4. Cálculo PM10 y VM'!M16</f>
        <v>#DIV/0!</v>
      </c>
      <c r="F7" s="252" t="e">
        <f>'A.2.8. Conc. Metales 10°C'!I78</f>
        <v>#DIV/0!</v>
      </c>
      <c r="H7" s="252" t="e">
        <f>'A.2.8. Conc. Metales 10°C'!I62</f>
        <v>#DIV/0!</v>
      </c>
    </row>
    <row r="8" spans="2:10" x14ac:dyDescent="0.2">
      <c r="B8" s="256"/>
    </row>
    <row r="9" spans="2:10" x14ac:dyDescent="0.2">
      <c r="B9" s="262" t="s">
        <v>247</v>
      </c>
      <c r="C9" s="263"/>
      <c r="D9" s="264" t="e">
        <f>AVERAGE(D3:D7)</f>
        <v>#DIV/0!</v>
      </c>
      <c r="E9" s="263"/>
      <c r="F9" s="264" t="e">
        <f>AVERAGE(F3:F7)</f>
        <v>#DIV/0!</v>
      </c>
      <c r="G9" s="263"/>
      <c r="H9" s="265" t="e">
        <f>AVERAGE(H3:H7)</f>
        <v>#DIV/0!</v>
      </c>
    </row>
    <row r="10" spans="2:10" ht="13.5" x14ac:dyDescent="0.2">
      <c r="B10" s="266"/>
      <c r="C10" s="267"/>
      <c r="D10" s="268" t="s">
        <v>248</v>
      </c>
      <c r="E10" s="267"/>
      <c r="F10" s="269">
        <v>0.5</v>
      </c>
      <c r="G10" s="267"/>
      <c r="H10" s="270">
        <v>2.5000000000000001E-2</v>
      </c>
    </row>
    <row r="11" spans="2:10" ht="12.75" thickBot="1" x14ac:dyDescent="0.25"/>
    <row r="12" spans="2:10" ht="27.75" thickBot="1" x14ac:dyDescent="0.25">
      <c r="B12" s="243" t="s">
        <v>27</v>
      </c>
      <c r="C12" s="244" t="s">
        <v>28</v>
      </c>
      <c r="D12" s="245" t="s">
        <v>243</v>
      </c>
      <c r="F12" s="257" t="s">
        <v>244</v>
      </c>
      <c r="H12" s="257" t="s">
        <v>245</v>
      </c>
      <c r="I12" s="258" t="s">
        <v>246</v>
      </c>
    </row>
    <row r="13" spans="2:10" x14ac:dyDescent="0.2">
      <c r="B13" s="249" t="str">
        <f>'A.2.5. Cálculo PM 2.5'!E12</f>
        <v>-</v>
      </c>
      <c r="C13" s="250" t="str">
        <f>'A.2.5. Cálculo PM 2.5'!F12</f>
        <v>-</v>
      </c>
      <c r="D13" s="251" t="str">
        <f>'A.2.5. Cálculo PM 2.5'!M12</f>
        <v>-</v>
      </c>
      <c r="F13" s="252" t="e">
        <f>'A.2.6. Conc. de Metales PM 10'!E78</f>
        <v>#DIV/0!</v>
      </c>
      <c r="H13" s="252" t="e">
        <f>'A.2.6. Conc. de Metales PM 10'!E62</f>
        <v>#DIV/0!</v>
      </c>
    </row>
    <row r="14" spans="2:10" x14ac:dyDescent="0.2">
      <c r="B14" s="253" t="str">
        <f>'A.2.5. Cálculo PM 2.5'!E13</f>
        <v>-</v>
      </c>
      <c r="C14" s="254" t="str">
        <f>'A.2.5. Cálculo PM 2.5'!F13</f>
        <v>-</v>
      </c>
      <c r="D14" s="255" t="str">
        <f>'A.2.5. Cálculo PM 2.5'!M13</f>
        <v>-</v>
      </c>
      <c r="F14" s="252" t="e">
        <f>'A.2.6. Conc. de Metales PM 10'!F78</f>
        <v>#DIV/0!</v>
      </c>
      <c r="H14" s="252" t="e">
        <f>'A.2.6. Conc. de Metales PM 10'!F62</f>
        <v>#DIV/0!</v>
      </c>
    </row>
    <row r="15" spans="2:10" x14ac:dyDescent="0.2">
      <c r="B15" s="253" t="str">
        <f>'A.2.5. Cálculo PM 2.5'!E14</f>
        <v>-</v>
      </c>
      <c r="C15" s="254" t="str">
        <f>'A.2.5. Cálculo PM 2.5'!F14</f>
        <v>-</v>
      </c>
      <c r="D15" s="255" t="str">
        <f>'A.2.5. Cálculo PM 2.5'!M14</f>
        <v>-</v>
      </c>
      <c r="F15" s="252" t="e">
        <f>'A.2.6. Conc. de Metales PM 10'!G78</f>
        <v>#DIV/0!</v>
      </c>
      <c r="H15" s="252" t="e">
        <f>'A.2.6. Conc. de Metales PM 10'!G62</f>
        <v>#DIV/0!</v>
      </c>
    </row>
    <row r="16" spans="2:10" x14ac:dyDescent="0.2">
      <c r="B16" s="253" t="str">
        <f>'A.2.5. Cálculo PM 2.5'!E15</f>
        <v>-</v>
      </c>
      <c r="C16" s="254" t="str">
        <f>'A.2.5. Cálculo PM 2.5'!F15</f>
        <v>-</v>
      </c>
      <c r="D16" s="255" t="str">
        <f>'A.2.5. Cálculo PM 2.5'!M15</f>
        <v>-</v>
      </c>
      <c r="F16" s="252" t="e">
        <f>'A.2.6. Conc. de Metales PM 10'!H78</f>
        <v>#DIV/0!</v>
      </c>
      <c r="H16" s="252" t="e">
        <f>'A.2.6. Conc. de Metales PM 10'!H62</f>
        <v>#DIV/0!</v>
      </c>
    </row>
    <row r="17" spans="2:8" ht="12.75" thickBot="1" x14ac:dyDescent="0.25">
      <c r="B17" s="259" t="str">
        <f>'A.2.5. Cálculo PM 2.5'!E16</f>
        <v>-</v>
      </c>
      <c r="C17" s="260" t="str">
        <f>'A.2.5. Cálculo PM 2.5'!F16</f>
        <v>-</v>
      </c>
      <c r="D17" s="261" t="str">
        <f>'A.2.5. Cálculo PM 2.5'!M16</f>
        <v>-</v>
      </c>
      <c r="F17" s="252" t="e">
        <f>'A.2.6. Conc. de Metales PM 10'!I78</f>
        <v>#DIV/0!</v>
      </c>
      <c r="H17" s="252" t="e">
        <f>'A.2.6. Conc. de Metales PM 10'!I62</f>
        <v>#DIV/0!</v>
      </c>
    </row>
    <row r="18" spans="2:8" x14ac:dyDescent="0.2">
      <c r="B18" s="256"/>
      <c r="C18" s="256"/>
    </row>
    <row r="19" spans="2:8" x14ac:dyDescent="0.2">
      <c r="B19" s="262" t="s">
        <v>247</v>
      </c>
      <c r="C19" s="263"/>
      <c r="D19" s="264" t="e">
        <f>AVERAGE(D13:D17)</f>
        <v>#DIV/0!</v>
      </c>
      <c r="E19" s="263"/>
      <c r="F19" s="271" t="e">
        <f>AVERAGE(F13:F17)</f>
        <v>#DIV/0!</v>
      </c>
      <c r="G19" s="263"/>
      <c r="H19" s="265" t="e">
        <f>AVERAGE(H13:H17)</f>
        <v>#DIV/0!</v>
      </c>
    </row>
    <row r="20" spans="2:8" ht="13.5" x14ac:dyDescent="0.2">
      <c r="B20" s="272"/>
      <c r="C20" s="272"/>
      <c r="D20" s="268" t="s">
        <v>231</v>
      </c>
      <c r="E20" s="272"/>
      <c r="F20" s="267">
        <v>1.5</v>
      </c>
      <c r="G20" s="272"/>
      <c r="H20" s="273" t="s">
        <v>249</v>
      </c>
    </row>
  </sheetData>
  <conditionalFormatting sqref="F19">
    <cfRule type="cellIs" dxfId="2" priority="3" operator="greaterThan">
      <formula>$F$20</formula>
    </cfRule>
  </conditionalFormatting>
  <conditionalFormatting sqref="F3:F7">
    <cfRule type="cellIs" dxfId="1" priority="2" operator="greaterThan">
      <formula>$F$10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46" t="s">
        <v>35</v>
      </c>
      <c r="B1" s="546"/>
      <c r="C1" s="546"/>
      <c r="D1" s="546"/>
      <c r="E1" s="546"/>
      <c r="F1" s="546"/>
      <c r="G1" s="546"/>
    </row>
    <row r="2" spans="1:7" ht="18.75" customHeight="1" x14ac:dyDescent="0.2">
      <c r="A2" s="546" t="s">
        <v>49</v>
      </c>
      <c r="B2" s="546"/>
      <c r="C2" s="546"/>
      <c r="D2" s="546"/>
      <c r="E2" s="546"/>
      <c r="F2" s="546"/>
      <c r="G2" s="546"/>
    </row>
    <row r="7" spans="1:7" x14ac:dyDescent="0.2">
      <c r="A7" t="s">
        <v>36</v>
      </c>
    </row>
    <row r="8" spans="1:7" x14ac:dyDescent="0.2">
      <c r="A8" s="9" t="s">
        <v>48</v>
      </c>
      <c r="B8" t="s">
        <v>38</v>
      </c>
    </row>
    <row r="9" spans="1:7" x14ac:dyDescent="0.2">
      <c r="A9" s="9" t="s">
        <v>39</v>
      </c>
      <c r="B9" s="7" t="s">
        <v>40</v>
      </c>
    </row>
    <row r="10" spans="1:7" x14ac:dyDescent="0.2">
      <c r="A10" s="9" t="s">
        <v>42</v>
      </c>
      <c r="B10" s="7" t="s">
        <v>41</v>
      </c>
    </row>
    <row r="11" spans="1:7" x14ac:dyDescent="0.2">
      <c r="A11" s="9" t="s">
        <v>44</v>
      </c>
      <c r="B11" s="7" t="s">
        <v>43</v>
      </c>
    </row>
    <row r="12" spans="1:7" x14ac:dyDescent="0.2">
      <c r="A12" s="9" t="s">
        <v>45</v>
      </c>
      <c r="B12" s="7" t="s">
        <v>46</v>
      </c>
    </row>
    <row r="13" spans="1:7" x14ac:dyDescent="0.2">
      <c r="A13" s="9" t="s">
        <v>37</v>
      </c>
      <c r="B13" s="7" t="s">
        <v>47</v>
      </c>
    </row>
    <row r="16" spans="1:7" ht="18.75" customHeight="1" x14ac:dyDescent="0.2">
      <c r="A16" s="546" t="s">
        <v>50</v>
      </c>
      <c r="B16" s="546"/>
      <c r="C16" s="546"/>
      <c r="D16" s="546"/>
      <c r="E16" s="546"/>
      <c r="F16" s="546"/>
      <c r="G16" s="546"/>
    </row>
    <row r="19" spans="1:7" x14ac:dyDescent="0.2">
      <c r="A19" t="s">
        <v>36</v>
      </c>
    </row>
    <row r="20" spans="1:7" x14ac:dyDescent="0.2">
      <c r="A20" s="9" t="s">
        <v>51</v>
      </c>
      <c r="B20" s="7" t="s">
        <v>52</v>
      </c>
    </row>
    <row r="21" spans="1:7" x14ac:dyDescent="0.2">
      <c r="A21" s="9" t="s">
        <v>39</v>
      </c>
      <c r="B21" s="7" t="s">
        <v>40</v>
      </c>
    </row>
    <row r="22" spans="1:7" x14ac:dyDescent="0.2">
      <c r="A22" s="9" t="s">
        <v>53</v>
      </c>
      <c r="B22" s="7" t="s">
        <v>54</v>
      </c>
    </row>
    <row r="25" spans="1:7" ht="18.75" customHeight="1" x14ac:dyDescent="0.2">
      <c r="A25" s="546" t="s">
        <v>55</v>
      </c>
      <c r="B25" s="546"/>
      <c r="C25" s="546"/>
      <c r="D25" s="546"/>
      <c r="E25" s="546"/>
      <c r="F25" s="546"/>
      <c r="G25" s="546"/>
    </row>
    <row r="30" spans="1:7" x14ac:dyDescent="0.2">
      <c r="A30" t="s">
        <v>36</v>
      </c>
    </row>
    <row r="31" spans="1:7" x14ac:dyDescent="0.2">
      <c r="A31" s="9" t="s">
        <v>57</v>
      </c>
      <c r="B31" s="7" t="s">
        <v>56</v>
      </c>
    </row>
    <row r="32" spans="1:7" x14ac:dyDescent="0.2">
      <c r="A32" s="9" t="s">
        <v>58</v>
      </c>
      <c r="B32" s="7" t="s">
        <v>59</v>
      </c>
    </row>
    <row r="33" spans="1:2" x14ac:dyDescent="0.2">
      <c r="A33" s="9" t="s">
        <v>60</v>
      </c>
      <c r="B33" s="7" t="s">
        <v>61</v>
      </c>
    </row>
    <row r="34" spans="1:2" x14ac:dyDescent="0.2">
      <c r="A34" s="9" t="s">
        <v>51</v>
      </c>
      <c r="B34" s="7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4"/>
  <sheetViews>
    <sheetView showGridLines="0" zoomScale="84" zoomScaleNormal="84" zoomScaleSheetLayoutView="95" workbookViewId="0">
      <selection activeCell="B43" sqref="B43:B44"/>
    </sheetView>
  </sheetViews>
  <sheetFormatPr baseColWidth="10" defaultColWidth="11.42578125" defaultRowHeight="12.75" x14ac:dyDescent="0.2"/>
  <cols>
    <col min="1" max="1" width="2.140625" style="278" customWidth="1"/>
    <col min="2" max="2" width="17.5703125" style="278" customWidth="1"/>
    <col min="3" max="4" width="6.7109375" style="278" bestFit="1" customWidth="1"/>
    <col min="5" max="5" width="5.7109375" style="278" bestFit="1" customWidth="1"/>
    <col min="6" max="6" width="7" style="278" customWidth="1"/>
    <col min="7" max="7" width="6.5703125" style="278" customWidth="1"/>
    <col min="8" max="8" width="6.42578125" style="278" customWidth="1"/>
    <col min="9" max="9" width="5.5703125" style="278" bestFit="1" customWidth="1"/>
    <col min="10" max="14" width="6.7109375" style="278" bestFit="1" customWidth="1"/>
    <col min="15" max="15" width="6.42578125" style="278" bestFit="1" customWidth="1"/>
    <col min="16" max="16" width="5.7109375" style="278" bestFit="1" customWidth="1"/>
    <col min="17" max="17" width="6.5703125" style="278" customWidth="1"/>
    <col min="18" max="18" width="5.7109375" style="278" bestFit="1" customWidth="1"/>
    <col min="19" max="19" width="6.42578125" style="278" bestFit="1" customWidth="1"/>
    <col min="20" max="20" width="5.85546875" style="278" bestFit="1" customWidth="1"/>
    <col min="21" max="21" width="6.42578125" style="278" bestFit="1" customWidth="1"/>
    <col min="22" max="22" width="6.5703125" style="278" customWidth="1"/>
    <col min="23" max="23" width="6.42578125" style="278" bestFit="1" customWidth="1"/>
    <col min="24" max="24" width="6.7109375" style="278" customWidth="1"/>
    <col min="25" max="25" width="6.85546875" style="278" customWidth="1"/>
    <col min="26" max="26" width="6.42578125" style="278" bestFit="1" customWidth="1"/>
    <col min="27" max="27" width="6.28515625" style="278" customWidth="1"/>
    <col min="28" max="28" width="7.28515625" style="278" customWidth="1"/>
    <col min="29" max="29" width="6.7109375" style="278" bestFit="1" customWidth="1"/>
    <col min="30" max="30" width="6.42578125" style="278" bestFit="1" customWidth="1"/>
    <col min="31" max="32" width="6.42578125" style="278" customWidth="1"/>
    <col min="33" max="33" width="6.140625" style="278" customWidth="1"/>
    <col min="34" max="16384" width="11.42578125" style="278"/>
  </cols>
  <sheetData>
    <row r="2" spans="2:33" x14ac:dyDescent="0.2">
      <c r="B2" s="358"/>
      <c r="C2" s="358"/>
      <c r="D2" s="358"/>
      <c r="E2" s="358"/>
      <c r="F2" s="364" t="s">
        <v>345</v>
      </c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6"/>
    </row>
    <row r="3" spans="2:33" x14ac:dyDescent="0.2">
      <c r="B3" s="358"/>
      <c r="C3" s="358"/>
      <c r="D3" s="358"/>
      <c r="E3" s="358"/>
      <c r="F3" s="367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9"/>
    </row>
    <row r="4" spans="2:33" x14ac:dyDescent="0.2">
      <c r="B4" s="358"/>
      <c r="C4" s="358"/>
      <c r="D4" s="358"/>
      <c r="E4" s="358"/>
      <c r="F4" s="370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2"/>
    </row>
    <row r="5" spans="2:33" ht="15.75" x14ac:dyDescent="0.2">
      <c r="B5" s="279"/>
      <c r="C5" s="279"/>
      <c r="D5" s="279"/>
      <c r="E5" s="279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</row>
    <row r="6" spans="2:33" x14ac:dyDescent="0.2">
      <c r="B6" s="360" t="s">
        <v>188</v>
      </c>
      <c r="C6" s="360"/>
      <c r="D6" s="281"/>
      <c r="E6" s="281"/>
      <c r="F6" s="282" t="str">
        <f>'PM10_CA-ILO-03'!F6</f>
        <v>Evaluación de seguimiento de la calidad del aire en el CEBA Jose Pardo, distrito Ilo, provincia Ilo, departamento Moquegua, en marzo 2021</v>
      </c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</row>
    <row r="7" spans="2:33" x14ac:dyDescent="0.2">
      <c r="B7" s="283"/>
      <c r="C7" s="283"/>
      <c r="D7" s="283"/>
      <c r="E7" s="283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</row>
    <row r="8" spans="2:33" x14ac:dyDescent="0.2">
      <c r="B8" s="281" t="s">
        <v>236</v>
      </c>
      <c r="C8" s="281"/>
      <c r="D8" s="281"/>
      <c r="E8" s="281"/>
      <c r="F8" s="282" t="s">
        <v>334</v>
      </c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139" t="s">
        <v>189</v>
      </c>
      <c r="R8" s="281"/>
      <c r="S8" s="281"/>
      <c r="T8" s="281"/>
      <c r="U8" s="281"/>
      <c r="V8" s="286"/>
      <c r="W8" s="285"/>
      <c r="X8" s="285"/>
      <c r="Y8" s="285"/>
      <c r="Z8" s="285"/>
      <c r="AA8" s="285"/>
      <c r="AB8" s="285"/>
      <c r="AC8" s="285"/>
      <c r="AD8" s="285"/>
      <c r="AE8" s="285"/>
      <c r="AF8" s="285"/>
    </row>
    <row r="9" spans="2:33" x14ac:dyDescent="0.2">
      <c r="B9" s="283"/>
      <c r="C9" s="283"/>
      <c r="D9" s="283"/>
      <c r="E9" s="283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</row>
    <row r="10" spans="2:33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</row>
    <row r="11" spans="2:33" x14ac:dyDescent="0.2">
      <c r="B11" s="283"/>
      <c r="C11" s="283"/>
      <c r="D11" s="283"/>
      <c r="E11" s="283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</row>
    <row r="12" spans="2:33" x14ac:dyDescent="0.2">
      <c r="B12" s="281" t="s">
        <v>33</v>
      </c>
      <c r="C12" s="281"/>
      <c r="D12" s="281"/>
      <c r="E12" s="281"/>
      <c r="F12" s="285" t="s">
        <v>314</v>
      </c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1" t="s">
        <v>8</v>
      </c>
      <c r="R12" s="281"/>
      <c r="S12" s="281"/>
      <c r="T12" s="281"/>
      <c r="U12" s="281"/>
      <c r="V12" s="322" t="s">
        <v>14</v>
      </c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</row>
    <row r="13" spans="2:33" x14ac:dyDescent="0.2">
      <c r="B13" s="283"/>
      <c r="C13" s="283"/>
      <c r="D13" s="283"/>
      <c r="E13" s="283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</row>
    <row r="14" spans="2:33" x14ac:dyDescent="0.2">
      <c r="B14" s="281" t="s">
        <v>9</v>
      </c>
      <c r="C14" s="281"/>
      <c r="D14" s="281"/>
      <c r="E14" s="281"/>
      <c r="F14" s="285" t="s">
        <v>315</v>
      </c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1" t="s">
        <v>10</v>
      </c>
      <c r="R14" s="281"/>
      <c r="S14" s="281"/>
      <c r="T14" s="281"/>
      <c r="U14" s="281"/>
      <c r="V14" s="363">
        <v>1192914948</v>
      </c>
      <c r="W14" s="363"/>
      <c r="X14" s="285"/>
      <c r="Y14" s="285"/>
      <c r="Z14" s="285"/>
      <c r="AA14" s="285"/>
      <c r="AB14" s="285"/>
      <c r="AC14" s="285"/>
      <c r="AD14" s="285"/>
      <c r="AE14" s="285"/>
      <c r="AF14" s="285"/>
    </row>
    <row r="15" spans="2:33" ht="15.75" x14ac:dyDescent="0.2">
      <c r="B15" s="279"/>
      <c r="C15" s="279"/>
      <c r="D15" s="279"/>
      <c r="E15" s="279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</row>
    <row r="16" spans="2:33" x14ac:dyDescent="0.2">
      <c r="B16" s="287" t="s">
        <v>257</v>
      </c>
      <c r="C16" s="288">
        <v>1</v>
      </c>
      <c r="D16" s="288">
        <v>2</v>
      </c>
      <c r="E16" s="288">
        <v>3</v>
      </c>
      <c r="F16" s="288">
        <v>4</v>
      </c>
      <c r="G16" s="288">
        <v>5</v>
      </c>
      <c r="H16" s="288">
        <v>6</v>
      </c>
      <c r="I16" s="288">
        <v>7</v>
      </c>
      <c r="J16" s="288">
        <v>8</v>
      </c>
      <c r="K16" s="288">
        <v>9</v>
      </c>
      <c r="L16" s="288">
        <v>10</v>
      </c>
      <c r="M16" s="288">
        <v>11</v>
      </c>
      <c r="N16" s="288">
        <v>12</v>
      </c>
      <c r="O16" s="288">
        <v>13</v>
      </c>
      <c r="P16" s="288">
        <v>14</v>
      </c>
      <c r="Q16" s="288">
        <v>15</v>
      </c>
      <c r="R16" s="288">
        <v>16</v>
      </c>
      <c r="S16" s="288">
        <v>17</v>
      </c>
      <c r="T16" s="288">
        <v>18</v>
      </c>
      <c r="U16" s="288">
        <v>19</v>
      </c>
      <c r="V16" s="288">
        <v>20</v>
      </c>
      <c r="W16" s="288">
        <v>21</v>
      </c>
      <c r="X16" s="288">
        <v>22</v>
      </c>
      <c r="Y16" s="288">
        <v>23</v>
      </c>
      <c r="Z16" s="288">
        <v>24</v>
      </c>
      <c r="AA16" s="288">
        <v>25</v>
      </c>
      <c r="AB16" s="288">
        <v>26</v>
      </c>
      <c r="AC16" s="288">
        <v>27</v>
      </c>
      <c r="AD16" s="288">
        <v>28</v>
      </c>
      <c r="AE16" s="288">
        <v>29</v>
      </c>
      <c r="AF16" s="288">
        <v>30</v>
      </c>
      <c r="AG16" s="288">
        <v>31</v>
      </c>
    </row>
    <row r="17" spans="2:33" x14ac:dyDescent="0.2">
      <c r="B17" s="289">
        <v>0</v>
      </c>
      <c r="C17" s="309" t="s">
        <v>360</v>
      </c>
      <c r="D17" s="309">
        <v>5.96</v>
      </c>
      <c r="E17" s="309">
        <v>13.56</v>
      </c>
      <c r="F17" s="309">
        <v>6.18</v>
      </c>
      <c r="G17" s="309">
        <v>6.33</v>
      </c>
      <c r="H17" s="309">
        <v>11.75</v>
      </c>
      <c r="I17" s="309">
        <v>6.16</v>
      </c>
      <c r="J17" s="309">
        <v>6.38</v>
      </c>
      <c r="K17" s="309">
        <v>14.69</v>
      </c>
      <c r="L17" s="309">
        <v>6.29</v>
      </c>
      <c r="M17" s="309">
        <v>67.25</v>
      </c>
      <c r="N17" s="309">
        <v>6.44</v>
      </c>
      <c r="O17" s="309">
        <v>8.9499999999999993</v>
      </c>
      <c r="P17" s="309">
        <v>7.22</v>
      </c>
      <c r="Q17" s="309">
        <v>6.59</v>
      </c>
      <c r="R17" s="309">
        <v>7.31</v>
      </c>
      <c r="S17" s="309">
        <v>42.9</v>
      </c>
      <c r="T17" s="309">
        <v>8.23</v>
      </c>
      <c r="U17" s="309">
        <v>72.400000000000006</v>
      </c>
      <c r="V17" s="309">
        <v>7.49</v>
      </c>
      <c r="W17" s="309">
        <v>10.24</v>
      </c>
      <c r="X17" s="309">
        <v>6.79</v>
      </c>
      <c r="Y17" s="309">
        <v>27.79</v>
      </c>
      <c r="Z17" s="309">
        <v>8.3800000000000008</v>
      </c>
      <c r="AA17" s="309">
        <v>22.58</v>
      </c>
      <c r="AB17" s="309">
        <v>13.69</v>
      </c>
      <c r="AC17" s="309">
        <v>6.9</v>
      </c>
      <c r="AD17" s="309">
        <v>61.42</v>
      </c>
      <c r="AE17" s="309">
        <v>7.25</v>
      </c>
      <c r="AF17" s="309">
        <v>8.7100000000000009</v>
      </c>
      <c r="AG17" s="309">
        <v>7.18</v>
      </c>
    </row>
    <row r="18" spans="2:33" x14ac:dyDescent="0.2">
      <c r="B18" s="289">
        <v>4.1666666666666664E-2</v>
      </c>
      <c r="C18" s="309" t="s">
        <v>360</v>
      </c>
      <c r="D18" s="309">
        <v>6.05</v>
      </c>
      <c r="E18" s="309">
        <v>30.89</v>
      </c>
      <c r="F18" s="309">
        <v>6.05</v>
      </c>
      <c r="G18" s="309">
        <v>6.48</v>
      </c>
      <c r="H18" s="309">
        <v>26.07</v>
      </c>
      <c r="I18" s="309">
        <v>6.81</v>
      </c>
      <c r="J18" s="309">
        <v>7.18</v>
      </c>
      <c r="K18" s="309">
        <v>13.08</v>
      </c>
      <c r="L18" s="309">
        <v>6.42</v>
      </c>
      <c r="M18" s="309">
        <v>25.89</v>
      </c>
      <c r="N18" s="309">
        <v>8.34</v>
      </c>
      <c r="O18" s="309">
        <v>8.14</v>
      </c>
      <c r="P18" s="309">
        <v>14.76</v>
      </c>
      <c r="Q18" s="309">
        <v>7.51</v>
      </c>
      <c r="R18" s="309">
        <v>11.33</v>
      </c>
      <c r="S18" s="309">
        <v>21.35</v>
      </c>
      <c r="T18" s="309">
        <v>18.8</v>
      </c>
      <c r="U18" s="309">
        <v>47.33</v>
      </c>
      <c r="V18" s="309">
        <v>8.2100000000000009</v>
      </c>
      <c r="W18" s="309">
        <v>7.47</v>
      </c>
      <c r="X18" s="309">
        <v>11.62</v>
      </c>
      <c r="Y18" s="309">
        <v>13.36</v>
      </c>
      <c r="Z18" s="309">
        <v>7.88</v>
      </c>
      <c r="AA18" s="309">
        <v>25.26</v>
      </c>
      <c r="AB18" s="309">
        <v>7.62</v>
      </c>
      <c r="AC18" s="309">
        <v>6.98</v>
      </c>
      <c r="AD18" s="309">
        <v>211.3</v>
      </c>
      <c r="AE18" s="309">
        <v>7.18</v>
      </c>
      <c r="AF18" s="309">
        <v>11.55</v>
      </c>
      <c r="AG18" s="309">
        <v>6.94</v>
      </c>
    </row>
    <row r="19" spans="2:33" x14ac:dyDescent="0.2">
      <c r="B19" s="289">
        <v>8.3333333333333329E-2</v>
      </c>
      <c r="C19" s="309" t="s">
        <v>360</v>
      </c>
      <c r="D19" s="309">
        <v>5.94</v>
      </c>
      <c r="E19" s="309">
        <v>25.37</v>
      </c>
      <c r="F19" s="309">
        <v>6.05</v>
      </c>
      <c r="G19" s="309">
        <v>6.27</v>
      </c>
      <c r="H19" s="309">
        <v>8.5399999999999991</v>
      </c>
      <c r="I19" s="309">
        <v>9.1300000000000008</v>
      </c>
      <c r="J19" s="309">
        <v>6.42</v>
      </c>
      <c r="K19" s="309">
        <v>8.41</v>
      </c>
      <c r="L19" s="309">
        <v>6.29</v>
      </c>
      <c r="M19" s="309">
        <v>11.88</v>
      </c>
      <c r="N19" s="309">
        <v>7.53</v>
      </c>
      <c r="O19" s="309">
        <v>7.47</v>
      </c>
      <c r="P19" s="309">
        <v>19.04</v>
      </c>
      <c r="Q19" s="309">
        <v>6.94</v>
      </c>
      <c r="R19" s="309">
        <v>8.8000000000000007</v>
      </c>
      <c r="S19" s="309">
        <v>31.38</v>
      </c>
      <c r="T19" s="309">
        <v>10.039999999999999</v>
      </c>
      <c r="U19" s="309">
        <v>22.64</v>
      </c>
      <c r="V19" s="309">
        <v>7.03</v>
      </c>
      <c r="W19" s="309">
        <v>7.01</v>
      </c>
      <c r="X19" s="309">
        <v>7.58</v>
      </c>
      <c r="Y19" s="309">
        <v>17.75</v>
      </c>
      <c r="Z19" s="309">
        <v>7.05</v>
      </c>
      <c r="AA19" s="309">
        <v>15.44</v>
      </c>
      <c r="AB19" s="309">
        <v>7.23</v>
      </c>
      <c r="AC19" s="309">
        <v>8.51</v>
      </c>
      <c r="AD19" s="309">
        <v>38.69</v>
      </c>
      <c r="AE19" s="309">
        <v>7.03</v>
      </c>
      <c r="AF19" s="309">
        <v>11.72</v>
      </c>
      <c r="AG19" s="309">
        <v>7.05</v>
      </c>
    </row>
    <row r="20" spans="2:33" x14ac:dyDescent="0.2">
      <c r="B20" s="289">
        <v>0.125</v>
      </c>
      <c r="C20" s="309" t="s">
        <v>360</v>
      </c>
      <c r="D20" s="309">
        <v>6</v>
      </c>
      <c r="E20" s="309">
        <v>8.01</v>
      </c>
      <c r="F20" s="309" t="s">
        <v>361</v>
      </c>
      <c r="G20" s="309">
        <v>6.14</v>
      </c>
      <c r="H20" s="309">
        <v>6.57</v>
      </c>
      <c r="I20" s="309" t="s">
        <v>361</v>
      </c>
      <c r="J20" s="309">
        <v>6.31</v>
      </c>
      <c r="K20" s="309">
        <v>13.51</v>
      </c>
      <c r="L20" s="309">
        <v>6.31</v>
      </c>
      <c r="M20" s="309" t="s">
        <v>361</v>
      </c>
      <c r="N20" s="309">
        <v>6.57</v>
      </c>
      <c r="O20" s="309">
        <v>16.18</v>
      </c>
      <c r="P20" s="309" t="s">
        <v>361</v>
      </c>
      <c r="Q20" s="309">
        <v>8.1199999999999992</v>
      </c>
      <c r="R20" s="309">
        <v>6.94</v>
      </c>
      <c r="S20" s="309">
        <v>32.119999999999997</v>
      </c>
      <c r="T20" s="309" t="s">
        <v>361</v>
      </c>
      <c r="U20" s="309">
        <v>11.19</v>
      </c>
      <c r="V20" s="309">
        <v>6.88</v>
      </c>
      <c r="W20" s="309" t="s">
        <v>361</v>
      </c>
      <c r="X20" s="309">
        <v>6.96</v>
      </c>
      <c r="Y20" s="309">
        <v>7.82</v>
      </c>
      <c r="Z20" s="309">
        <v>7.38</v>
      </c>
      <c r="AA20" s="309" t="s">
        <v>361</v>
      </c>
      <c r="AB20" s="309">
        <v>12.75</v>
      </c>
      <c r="AC20" s="309">
        <v>9.94</v>
      </c>
      <c r="AD20" s="309" t="s">
        <v>361</v>
      </c>
      <c r="AE20" s="309">
        <v>7.4</v>
      </c>
      <c r="AF20" s="309">
        <v>61.63</v>
      </c>
      <c r="AG20" s="309">
        <v>7.01</v>
      </c>
    </row>
    <row r="21" spans="2:33" x14ac:dyDescent="0.2">
      <c r="B21" s="289">
        <v>0.16666666666666666</v>
      </c>
      <c r="C21" s="309" t="s">
        <v>360</v>
      </c>
      <c r="D21" s="309">
        <v>6.07</v>
      </c>
      <c r="E21" s="309">
        <v>9.48</v>
      </c>
      <c r="F21" s="309">
        <v>6.18</v>
      </c>
      <c r="G21" s="309">
        <v>6.09</v>
      </c>
      <c r="H21" s="309">
        <v>6.46</v>
      </c>
      <c r="I21" s="309">
        <v>6.55</v>
      </c>
      <c r="J21" s="309">
        <v>6.22</v>
      </c>
      <c r="K21" s="309">
        <v>7.27</v>
      </c>
      <c r="L21" s="309">
        <v>6.29</v>
      </c>
      <c r="M21" s="309">
        <v>9.26</v>
      </c>
      <c r="N21" s="309">
        <v>6.48</v>
      </c>
      <c r="O21" s="309">
        <v>11.38</v>
      </c>
      <c r="P21" s="309">
        <v>23.97</v>
      </c>
      <c r="Q21" s="309">
        <v>7.53</v>
      </c>
      <c r="R21" s="309">
        <v>6.7</v>
      </c>
      <c r="S21" s="309">
        <v>35.46</v>
      </c>
      <c r="T21" s="309">
        <v>19.190000000000001</v>
      </c>
      <c r="U21" s="309">
        <v>15</v>
      </c>
      <c r="V21" s="309">
        <v>14.17</v>
      </c>
      <c r="W21" s="309">
        <v>9.61</v>
      </c>
      <c r="X21" s="309">
        <v>6.88</v>
      </c>
      <c r="Y21" s="309">
        <v>8.8699999999999992</v>
      </c>
      <c r="Z21" s="309">
        <v>9.67</v>
      </c>
      <c r="AA21" s="309">
        <v>8.73</v>
      </c>
      <c r="AB21" s="309">
        <v>20.98</v>
      </c>
      <c r="AC21" s="309">
        <v>17.29</v>
      </c>
      <c r="AD21" s="309">
        <v>55.59</v>
      </c>
      <c r="AE21" s="309">
        <v>8.65</v>
      </c>
      <c r="AF21" s="309">
        <v>55.54</v>
      </c>
      <c r="AG21" s="309">
        <v>6.92</v>
      </c>
    </row>
    <row r="22" spans="2:33" x14ac:dyDescent="0.2">
      <c r="B22" s="289">
        <v>0.20833333333333334</v>
      </c>
      <c r="C22" s="309" t="s">
        <v>360</v>
      </c>
      <c r="D22" s="309">
        <v>5.96</v>
      </c>
      <c r="E22" s="309">
        <v>7.9</v>
      </c>
      <c r="F22" s="309">
        <v>6.38</v>
      </c>
      <c r="G22" s="309">
        <v>5.98</v>
      </c>
      <c r="H22" s="309">
        <v>9.5399999999999991</v>
      </c>
      <c r="I22" s="309">
        <v>6.2</v>
      </c>
      <c r="J22" s="309">
        <v>6.31</v>
      </c>
      <c r="K22" s="309">
        <v>7.82</v>
      </c>
      <c r="L22" s="309">
        <v>6.27</v>
      </c>
      <c r="M22" s="309">
        <v>7.99</v>
      </c>
      <c r="N22" s="309">
        <v>6.38</v>
      </c>
      <c r="O22" s="309">
        <v>6.81</v>
      </c>
      <c r="P22" s="309">
        <v>27.36</v>
      </c>
      <c r="Q22" s="309">
        <v>7.1</v>
      </c>
      <c r="R22" s="309">
        <v>6.46</v>
      </c>
      <c r="S22" s="309">
        <v>21.2</v>
      </c>
      <c r="T22" s="309">
        <v>19.850000000000001</v>
      </c>
      <c r="U22" s="309">
        <v>11.16</v>
      </c>
      <c r="V22" s="309">
        <v>9.9600000000000009</v>
      </c>
      <c r="W22" s="309">
        <v>7.12</v>
      </c>
      <c r="X22" s="309">
        <v>6.85</v>
      </c>
      <c r="Y22" s="309">
        <v>11.55</v>
      </c>
      <c r="Z22" s="309">
        <v>12.29</v>
      </c>
      <c r="AA22" s="309">
        <v>8.6</v>
      </c>
      <c r="AB22" s="309">
        <v>8.2799999999999994</v>
      </c>
      <c r="AC22" s="309">
        <v>30.96</v>
      </c>
      <c r="AD22" s="309">
        <v>37.42</v>
      </c>
      <c r="AE22" s="309">
        <v>8.64</v>
      </c>
      <c r="AF22" s="309">
        <v>11.53</v>
      </c>
      <c r="AG22" s="309">
        <v>6.98</v>
      </c>
    </row>
    <row r="23" spans="2:33" x14ac:dyDescent="0.2">
      <c r="B23" s="289">
        <v>0.25</v>
      </c>
      <c r="C23" s="309" t="s">
        <v>360</v>
      </c>
      <c r="D23" s="309">
        <v>5.98</v>
      </c>
      <c r="E23" s="309">
        <v>7.36</v>
      </c>
      <c r="F23" s="309">
        <v>17.34</v>
      </c>
      <c r="G23" s="309">
        <v>6.16</v>
      </c>
      <c r="H23" s="309">
        <v>28.32</v>
      </c>
      <c r="I23" s="309">
        <v>6.55</v>
      </c>
      <c r="J23" s="309">
        <v>6.25</v>
      </c>
      <c r="K23" s="309">
        <v>7.4</v>
      </c>
      <c r="L23" s="309">
        <v>7.77</v>
      </c>
      <c r="M23" s="309">
        <v>6.79</v>
      </c>
      <c r="N23" s="309">
        <v>6.57</v>
      </c>
      <c r="O23" s="309">
        <v>6.74</v>
      </c>
      <c r="P23" s="309">
        <v>69.430000000000007</v>
      </c>
      <c r="Q23" s="309">
        <v>7.1</v>
      </c>
      <c r="R23" s="309">
        <v>7.66</v>
      </c>
      <c r="S23" s="309">
        <v>22.9</v>
      </c>
      <c r="T23" s="309">
        <v>9.61</v>
      </c>
      <c r="U23" s="309">
        <v>10.46</v>
      </c>
      <c r="V23" s="309">
        <v>11.31</v>
      </c>
      <c r="W23" s="309">
        <v>7.05</v>
      </c>
      <c r="X23" s="309">
        <v>6.88</v>
      </c>
      <c r="Y23" s="309">
        <v>8.08</v>
      </c>
      <c r="Z23" s="309">
        <v>13.17</v>
      </c>
      <c r="AA23" s="309">
        <v>7.38</v>
      </c>
      <c r="AB23" s="309">
        <v>7.36</v>
      </c>
      <c r="AC23" s="309">
        <v>16.7</v>
      </c>
      <c r="AD23" s="309">
        <v>31.26</v>
      </c>
      <c r="AE23" s="309">
        <v>14.17</v>
      </c>
      <c r="AF23" s="309">
        <v>11.64</v>
      </c>
      <c r="AG23" s="309">
        <v>7.1</v>
      </c>
    </row>
    <row r="24" spans="2:33" x14ac:dyDescent="0.2">
      <c r="B24" s="289">
        <v>0.29166666666666669</v>
      </c>
      <c r="C24" s="309" t="s">
        <v>360</v>
      </c>
      <c r="D24" s="309">
        <v>5.92</v>
      </c>
      <c r="E24" s="309">
        <v>7.69</v>
      </c>
      <c r="F24" s="309">
        <v>95.04</v>
      </c>
      <c r="G24" s="309">
        <v>137.91999999999999</v>
      </c>
      <c r="H24" s="309">
        <v>26.37</v>
      </c>
      <c r="I24" s="309">
        <v>6.33</v>
      </c>
      <c r="J24" s="309">
        <v>6.42</v>
      </c>
      <c r="K24" s="309">
        <v>6.77</v>
      </c>
      <c r="L24" s="309">
        <v>181.28</v>
      </c>
      <c r="M24" s="309">
        <v>70.63</v>
      </c>
      <c r="N24" s="309">
        <v>6.46</v>
      </c>
      <c r="O24" s="309">
        <v>6.62</v>
      </c>
      <c r="P24" s="309">
        <v>33.409999999999997</v>
      </c>
      <c r="Q24" s="309">
        <v>6.57</v>
      </c>
      <c r="R24" s="309">
        <v>43.97</v>
      </c>
      <c r="S24" s="309">
        <v>13.76</v>
      </c>
      <c r="T24" s="309">
        <v>7.51</v>
      </c>
      <c r="U24" s="309">
        <v>11.22</v>
      </c>
      <c r="V24" s="309">
        <v>7.23</v>
      </c>
      <c r="W24" s="309">
        <v>6.92</v>
      </c>
      <c r="X24" s="309">
        <v>6.83</v>
      </c>
      <c r="Y24" s="309">
        <v>7.34</v>
      </c>
      <c r="Z24" s="309">
        <v>9.41</v>
      </c>
      <c r="AA24" s="309">
        <v>7.16</v>
      </c>
      <c r="AB24" s="309">
        <v>7.18</v>
      </c>
      <c r="AC24" s="309">
        <v>11.05</v>
      </c>
      <c r="AD24" s="309">
        <v>32.14</v>
      </c>
      <c r="AE24" s="309">
        <v>18.190000000000001</v>
      </c>
      <c r="AF24" s="309">
        <v>12.93</v>
      </c>
      <c r="AG24" s="309">
        <v>7.03</v>
      </c>
    </row>
    <row r="25" spans="2:33" x14ac:dyDescent="0.2">
      <c r="B25" s="289">
        <v>0.33333333333333331</v>
      </c>
      <c r="C25" s="309" t="s">
        <v>360</v>
      </c>
      <c r="D25" s="309">
        <v>6.14</v>
      </c>
      <c r="E25" s="309">
        <v>6.94</v>
      </c>
      <c r="F25" s="309">
        <v>39.65</v>
      </c>
      <c r="G25" s="309">
        <v>163.29</v>
      </c>
      <c r="H25" s="309">
        <v>7.9</v>
      </c>
      <c r="I25" s="309">
        <v>6.29</v>
      </c>
      <c r="J25" s="309">
        <v>6.31</v>
      </c>
      <c r="K25" s="309">
        <v>6.88</v>
      </c>
      <c r="L25" s="309">
        <v>209.73</v>
      </c>
      <c r="M25" s="309">
        <v>28.51</v>
      </c>
      <c r="N25" s="309">
        <v>6.57</v>
      </c>
      <c r="O25" s="309">
        <v>6.66</v>
      </c>
      <c r="P25" s="309">
        <v>17.55</v>
      </c>
      <c r="Q25" s="309">
        <v>6.55</v>
      </c>
      <c r="R25" s="309">
        <v>54.19</v>
      </c>
      <c r="S25" s="309">
        <v>7.95</v>
      </c>
      <c r="T25" s="309">
        <v>7.14</v>
      </c>
      <c r="U25" s="309">
        <v>8.65</v>
      </c>
      <c r="V25" s="309">
        <v>6.96</v>
      </c>
      <c r="W25" s="309">
        <v>6.88</v>
      </c>
      <c r="X25" s="309">
        <v>6.85</v>
      </c>
      <c r="Y25" s="309">
        <v>12.84</v>
      </c>
      <c r="Z25" s="309">
        <v>7.69</v>
      </c>
      <c r="AA25" s="309">
        <v>7.07</v>
      </c>
      <c r="AB25" s="309">
        <v>9.19</v>
      </c>
      <c r="AC25" s="309">
        <v>28.82</v>
      </c>
      <c r="AD25" s="309">
        <v>44.69</v>
      </c>
      <c r="AE25" s="309">
        <v>15.41</v>
      </c>
      <c r="AF25" s="309">
        <v>8.9700000000000006</v>
      </c>
      <c r="AG25" s="309">
        <v>7.25</v>
      </c>
    </row>
    <row r="26" spans="2:33" x14ac:dyDescent="0.2">
      <c r="B26" s="289">
        <v>0.375</v>
      </c>
      <c r="C26" s="309" t="s">
        <v>360</v>
      </c>
      <c r="D26" s="309">
        <v>11.29</v>
      </c>
      <c r="E26" s="309">
        <v>6.53</v>
      </c>
      <c r="F26" s="309">
        <v>8.84</v>
      </c>
      <c r="G26" s="309">
        <v>78.34</v>
      </c>
      <c r="H26" s="309">
        <v>6.77</v>
      </c>
      <c r="I26" s="309">
        <v>6.59</v>
      </c>
      <c r="J26" s="309">
        <v>6.29</v>
      </c>
      <c r="K26" s="309">
        <v>9.41</v>
      </c>
      <c r="L26" s="309">
        <v>42.9</v>
      </c>
      <c r="M26" s="309">
        <v>7.51</v>
      </c>
      <c r="N26" s="309">
        <v>8.0299999999999994</v>
      </c>
      <c r="O26" s="309">
        <v>6.62</v>
      </c>
      <c r="P26" s="309">
        <v>16.11</v>
      </c>
      <c r="Q26" s="309">
        <v>6.53</v>
      </c>
      <c r="R26" s="309">
        <v>22.49</v>
      </c>
      <c r="S26" s="309">
        <v>7.29</v>
      </c>
      <c r="T26" s="309">
        <v>6.99</v>
      </c>
      <c r="U26" s="309">
        <v>7.16</v>
      </c>
      <c r="V26" s="309">
        <v>6.96</v>
      </c>
      <c r="W26" s="309">
        <v>6.81</v>
      </c>
      <c r="X26" s="309">
        <v>6.83</v>
      </c>
      <c r="Y26" s="309">
        <v>8.17</v>
      </c>
      <c r="Z26" s="309">
        <v>7.12</v>
      </c>
      <c r="AA26" s="309">
        <v>7.12</v>
      </c>
      <c r="AB26" s="309">
        <v>7.45</v>
      </c>
      <c r="AC26" s="309">
        <v>18.690000000000001</v>
      </c>
      <c r="AD26" s="309">
        <v>40.46</v>
      </c>
      <c r="AE26" s="309">
        <v>17.38</v>
      </c>
      <c r="AF26" s="309">
        <v>8.89</v>
      </c>
      <c r="AG26" s="309">
        <v>7.25</v>
      </c>
    </row>
    <row r="27" spans="2:33" x14ac:dyDescent="0.2">
      <c r="B27" s="289">
        <v>0.41666666666666669</v>
      </c>
      <c r="C27" s="309" t="s">
        <v>360</v>
      </c>
      <c r="D27" s="309">
        <v>7.38</v>
      </c>
      <c r="E27" s="309">
        <v>6.51</v>
      </c>
      <c r="F27" s="309">
        <v>6.88</v>
      </c>
      <c r="G27" s="309">
        <v>10.02</v>
      </c>
      <c r="H27" s="309">
        <v>6.4</v>
      </c>
      <c r="I27" s="309">
        <v>6.31</v>
      </c>
      <c r="J27" s="309">
        <v>6.2</v>
      </c>
      <c r="K27" s="309">
        <v>8.69</v>
      </c>
      <c r="L27" s="309">
        <v>17.62</v>
      </c>
      <c r="M27" s="309">
        <v>6.9</v>
      </c>
      <c r="N27" s="309">
        <v>8.86</v>
      </c>
      <c r="O27" s="309">
        <v>6.51</v>
      </c>
      <c r="P27" s="309">
        <v>10.68</v>
      </c>
      <c r="Q27" s="309">
        <v>6.62</v>
      </c>
      <c r="R27" s="309">
        <v>9.5</v>
      </c>
      <c r="S27" s="309">
        <v>6.99</v>
      </c>
      <c r="T27" s="309">
        <v>6.81</v>
      </c>
      <c r="U27" s="309">
        <v>7.12</v>
      </c>
      <c r="V27" s="309">
        <v>6.92</v>
      </c>
      <c r="W27" s="309">
        <v>6.94</v>
      </c>
      <c r="X27" s="309">
        <v>6.79</v>
      </c>
      <c r="Y27" s="309">
        <v>8.08</v>
      </c>
      <c r="Z27" s="309">
        <v>6.85</v>
      </c>
      <c r="AA27" s="309">
        <v>6.98</v>
      </c>
      <c r="AB27" s="309">
        <v>7.09</v>
      </c>
      <c r="AC27" s="309">
        <v>17.77</v>
      </c>
      <c r="AD27" s="309">
        <v>20.11</v>
      </c>
      <c r="AE27" s="309">
        <v>11.51</v>
      </c>
      <c r="AF27" s="309">
        <v>7.6</v>
      </c>
      <c r="AG27" s="309">
        <v>7.05</v>
      </c>
    </row>
    <row r="28" spans="2:33" x14ac:dyDescent="0.2">
      <c r="B28" s="289">
        <v>0.45833333333333331</v>
      </c>
      <c r="C28" s="309" t="s">
        <v>360</v>
      </c>
      <c r="D28" s="309">
        <v>6.33</v>
      </c>
      <c r="E28" s="309">
        <v>6.4</v>
      </c>
      <c r="F28" s="309">
        <v>6.68</v>
      </c>
      <c r="G28" s="309">
        <v>7.51</v>
      </c>
      <c r="H28" s="309">
        <v>6.46</v>
      </c>
      <c r="I28" s="309">
        <v>6.36</v>
      </c>
      <c r="J28" s="309">
        <v>6.33</v>
      </c>
      <c r="K28" s="309">
        <v>6.85</v>
      </c>
      <c r="L28" s="309">
        <v>14.52</v>
      </c>
      <c r="M28" s="309">
        <v>6.68</v>
      </c>
      <c r="N28" s="309">
        <v>7.2</v>
      </c>
      <c r="O28" s="309">
        <v>6.42</v>
      </c>
      <c r="P28" s="309">
        <v>7.42</v>
      </c>
      <c r="Q28" s="309">
        <v>6.57</v>
      </c>
      <c r="R28" s="309">
        <v>7.29</v>
      </c>
      <c r="S28" s="309">
        <v>6.85</v>
      </c>
      <c r="T28" s="309">
        <v>6.75</v>
      </c>
      <c r="U28" s="309">
        <v>6.98</v>
      </c>
      <c r="V28" s="309">
        <v>7.05</v>
      </c>
      <c r="W28" s="309">
        <v>6.81</v>
      </c>
      <c r="X28" s="309">
        <v>6.96</v>
      </c>
      <c r="Y28" s="309">
        <v>7.36</v>
      </c>
      <c r="Z28" s="309">
        <v>7.03</v>
      </c>
      <c r="AA28" s="309">
        <v>7.01</v>
      </c>
      <c r="AB28" s="309">
        <v>7.01</v>
      </c>
      <c r="AC28" s="309">
        <v>9.58</v>
      </c>
      <c r="AD28" s="309">
        <v>15.22</v>
      </c>
      <c r="AE28" s="309">
        <v>8.51</v>
      </c>
      <c r="AF28" s="309">
        <v>7.38</v>
      </c>
      <c r="AG28" s="309">
        <v>7.14</v>
      </c>
    </row>
    <row r="29" spans="2:33" x14ac:dyDescent="0.2">
      <c r="B29" s="289">
        <v>0.5</v>
      </c>
      <c r="C29" s="309" t="s">
        <v>360</v>
      </c>
      <c r="D29" s="309">
        <v>6.29</v>
      </c>
      <c r="E29" s="309">
        <v>6.16</v>
      </c>
      <c r="F29" s="309">
        <v>6.66</v>
      </c>
      <c r="G29" s="309">
        <v>7.01</v>
      </c>
      <c r="H29" s="309">
        <v>6.57</v>
      </c>
      <c r="I29" s="309">
        <v>6.33</v>
      </c>
      <c r="J29" s="309">
        <v>6.33</v>
      </c>
      <c r="K29" s="309">
        <v>6.72</v>
      </c>
      <c r="L29" s="309">
        <v>8.25</v>
      </c>
      <c r="M29" s="309">
        <v>6.72</v>
      </c>
      <c r="N29" s="309">
        <v>6.66</v>
      </c>
      <c r="O29" s="309">
        <v>6.48</v>
      </c>
      <c r="P29" s="309">
        <v>7.03</v>
      </c>
      <c r="Q29" s="309">
        <v>6.64</v>
      </c>
      <c r="R29" s="309">
        <v>7.03</v>
      </c>
      <c r="S29" s="309">
        <v>6.83</v>
      </c>
      <c r="T29" s="309">
        <v>6.74</v>
      </c>
      <c r="U29" s="309">
        <v>7.05</v>
      </c>
      <c r="V29" s="309">
        <v>6.94</v>
      </c>
      <c r="W29" s="309">
        <v>6.85</v>
      </c>
      <c r="X29" s="309">
        <v>6.98</v>
      </c>
      <c r="Y29" s="309">
        <v>7.01</v>
      </c>
      <c r="Z29" s="309">
        <v>6.92</v>
      </c>
      <c r="AA29" s="309">
        <v>7.01</v>
      </c>
      <c r="AB29" s="309">
        <v>6.9</v>
      </c>
      <c r="AC29" s="309">
        <v>8.82</v>
      </c>
      <c r="AD29" s="309">
        <v>8.76</v>
      </c>
      <c r="AE29" s="309">
        <v>7.38</v>
      </c>
      <c r="AF29" s="309">
        <v>7.25</v>
      </c>
      <c r="AG29" s="309">
        <v>7.16</v>
      </c>
    </row>
    <row r="30" spans="2:33" x14ac:dyDescent="0.2">
      <c r="B30" s="289">
        <v>0.54166666666666663</v>
      </c>
      <c r="C30" s="309">
        <v>7.03</v>
      </c>
      <c r="D30" s="309">
        <v>6.2</v>
      </c>
      <c r="E30" s="309">
        <v>6.29</v>
      </c>
      <c r="F30" s="309">
        <v>6.38</v>
      </c>
      <c r="G30" s="309">
        <v>6.77</v>
      </c>
      <c r="H30" s="309">
        <v>6.33</v>
      </c>
      <c r="I30" s="309">
        <v>6.25</v>
      </c>
      <c r="J30" s="309">
        <v>6.36</v>
      </c>
      <c r="K30" s="309">
        <v>6.66</v>
      </c>
      <c r="L30" s="309">
        <v>7.09</v>
      </c>
      <c r="M30" s="309">
        <v>6.68</v>
      </c>
      <c r="N30" s="309">
        <v>6.64</v>
      </c>
      <c r="O30" s="309">
        <v>6.55</v>
      </c>
      <c r="P30" s="309">
        <v>6.88</v>
      </c>
      <c r="Q30" s="309">
        <v>6.44</v>
      </c>
      <c r="R30" s="309">
        <v>6.81</v>
      </c>
      <c r="S30" s="309">
        <v>6.81</v>
      </c>
      <c r="T30" s="309">
        <v>6.77</v>
      </c>
      <c r="U30" s="309">
        <v>6.88</v>
      </c>
      <c r="V30" s="309">
        <v>7.05</v>
      </c>
      <c r="W30" s="309">
        <v>6.94</v>
      </c>
      <c r="X30" s="309">
        <v>6.83</v>
      </c>
      <c r="Y30" s="309">
        <v>7.01</v>
      </c>
      <c r="Z30" s="309">
        <v>7.03</v>
      </c>
      <c r="AA30" s="309">
        <v>7.01</v>
      </c>
      <c r="AB30" s="309">
        <v>7.07</v>
      </c>
      <c r="AC30" s="309">
        <v>8.23</v>
      </c>
      <c r="AD30" s="309">
        <v>7.88</v>
      </c>
      <c r="AE30" s="309">
        <v>7.49</v>
      </c>
      <c r="AF30" s="309">
        <v>7.18</v>
      </c>
      <c r="AG30" s="309">
        <v>7.2</v>
      </c>
    </row>
    <row r="31" spans="2:33" x14ac:dyDescent="0.2">
      <c r="B31" s="289">
        <v>0.58333333333333337</v>
      </c>
      <c r="C31" s="309">
        <v>6.81</v>
      </c>
      <c r="D31" s="309">
        <v>6.07</v>
      </c>
      <c r="E31" s="309">
        <v>6.38</v>
      </c>
      <c r="F31" s="309">
        <v>6.38</v>
      </c>
      <c r="G31" s="309">
        <v>6.62</v>
      </c>
      <c r="H31" s="309">
        <v>6.4</v>
      </c>
      <c r="I31" s="309">
        <v>6.36</v>
      </c>
      <c r="J31" s="309">
        <v>6.36</v>
      </c>
      <c r="K31" s="309">
        <v>6.31</v>
      </c>
      <c r="L31" s="309">
        <v>6.79</v>
      </c>
      <c r="M31" s="309">
        <v>6.79</v>
      </c>
      <c r="N31" s="309">
        <v>6.64</v>
      </c>
      <c r="O31" s="309">
        <v>6.53</v>
      </c>
      <c r="P31" s="309">
        <v>6.9</v>
      </c>
      <c r="Q31" s="309">
        <v>6.51</v>
      </c>
      <c r="R31" s="309">
        <v>6.72</v>
      </c>
      <c r="S31" s="309">
        <v>6.64</v>
      </c>
      <c r="T31" s="309">
        <v>6.79</v>
      </c>
      <c r="U31" s="309">
        <v>6.9</v>
      </c>
      <c r="V31" s="309">
        <v>6.96</v>
      </c>
      <c r="W31" s="309">
        <v>6.83</v>
      </c>
      <c r="X31" s="309">
        <v>6.79</v>
      </c>
      <c r="Y31" s="309">
        <v>7.07</v>
      </c>
      <c r="Z31" s="309">
        <v>6.96</v>
      </c>
      <c r="AA31" s="309">
        <v>6.94</v>
      </c>
      <c r="AB31" s="309">
        <v>6.92</v>
      </c>
      <c r="AC31" s="309">
        <v>7.66</v>
      </c>
      <c r="AD31" s="309">
        <v>7.62</v>
      </c>
      <c r="AE31" s="309">
        <v>7.34</v>
      </c>
      <c r="AF31" s="309">
        <v>7.23</v>
      </c>
      <c r="AG31" s="309">
        <v>7.12</v>
      </c>
    </row>
    <row r="32" spans="2:33" x14ac:dyDescent="0.2">
      <c r="B32" s="289">
        <v>0.625</v>
      </c>
      <c r="C32" s="309">
        <v>6.46</v>
      </c>
      <c r="D32" s="309">
        <v>6.18</v>
      </c>
      <c r="E32" s="309">
        <v>6.25</v>
      </c>
      <c r="F32" s="309">
        <v>6.51</v>
      </c>
      <c r="G32" s="309">
        <v>6.62</v>
      </c>
      <c r="H32" s="309">
        <v>6.4</v>
      </c>
      <c r="I32" s="309">
        <v>6.14</v>
      </c>
      <c r="J32" s="309">
        <v>6.25</v>
      </c>
      <c r="K32" s="309">
        <v>6.42</v>
      </c>
      <c r="L32" s="309">
        <v>6.68</v>
      </c>
      <c r="M32" s="309">
        <v>6.64</v>
      </c>
      <c r="N32" s="309">
        <v>6.68</v>
      </c>
      <c r="O32" s="309">
        <v>6.57</v>
      </c>
      <c r="P32" s="309">
        <v>6.92</v>
      </c>
      <c r="Q32" s="309">
        <v>6.46</v>
      </c>
      <c r="R32" s="309">
        <v>6.85</v>
      </c>
      <c r="S32" s="309">
        <v>6.72</v>
      </c>
      <c r="T32" s="309">
        <v>6.72</v>
      </c>
      <c r="U32" s="309">
        <v>6.92</v>
      </c>
      <c r="V32" s="309">
        <v>6.79</v>
      </c>
      <c r="W32" s="309">
        <v>6.74</v>
      </c>
      <c r="X32" s="309">
        <v>6.81</v>
      </c>
      <c r="Y32" s="309">
        <v>6.9</v>
      </c>
      <c r="Z32" s="309">
        <v>6.74</v>
      </c>
      <c r="AA32" s="309">
        <v>6.98</v>
      </c>
      <c r="AB32" s="309">
        <v>6.96</v>
      </c>
      <c r="AC32" s="309">
        <v>7.25</v>
      </c>
      <c r="AD32" s="309">
        <v>7.51</v>
      </c>
      <c r="AE32" s="309">
        <v>7.25</v>
      </c>
      <c r="AF32" s="309">
        <v>7.18</v>
      </c>
      <c r="AG32" s="309">
        <v>7.16</v>
      </c>
    </row>
    <row r="33" spans="2:33" x14ac:dyDescent="0.2">
      <c r="B33" s="289">
        <v>0.66666666666666663</v>
      </c>
      <c r="C33" s="309">
        <v>6.38</v>
      </c>
      <c r="D33" s="309">
        <v>6.12</v>
      </c>
      <c r="E33" s="309">
        <v>6.25</v>
      </c>
      <c r="F33" s="309">
        <v>6.38</v>
      </c>
      <c r="G33" s="309">
        <v>6.57</v>
      </c>
      <c r="H33" s="309">
        <v>6.29</v>
      </c>
      <c r="I33" s="309">
        <v>6.31</v>
      </c>
      <c r="J33" s="309">
        <v>6.27</v>
      </c>
      <c r="K33" s="309">
        <v>6.42</v>
      </c>
      <c r="L33" s="309">
        <v>6.57</v>
      </c>
      <c r="M33" s="309">
        <v>6.68</v>
      </c>
      <c r="N33" s="309">
        <v>6.59</v>
      </c>
      <c r="O33" s="309">
        <v>6.46</v>
      </c>
      <c r="P33" s="309">
        <v>6.85</v>
      </c>
      <c r="Q33" s="309">
        <v>6.62</v>
      </c>
      <c r="R33" s="309">
        <v>6.88</v>
      </c>
      <c r="S33" s="309">
        <v>6.79</v>
      </c>
      <c r="T33" s="309">
        <v>6.66</v>
      </c>
      <c r="U33" s="309">
        <v>6.85</v>
      </c>
      <c r="V33" s="309">
        <v>6.9</v>
      </c>
      <c r="W33" s="309">
        <v>6.81</v>
      </c>
      <c r="X33" s="309">
        <v>6.96</v>
      </c>
      <c r="Y33" s="309">
        <v>7.01</v>
      </c>
      <c r="Z33" s="309">
        <v>6.96</v>
      </c>
      <c r="AA33" s="309">
        <v>7.1</v>
      </c>
      <c r="AB33" s="309">
        <v>7.05</v>
      </c>
      <c r="AC33" s="309">
        <v>7.14</v>
      </c>
      <c r="AD33" s="309">
        <v>7.47</v>
      </c>
      <c r="AE33" s="309">
        <v>7.16</v>
      </c>
      <c r="AF33" s="309">
        <v>7.07</v>
      </c>
      <c r="AG33" s="309">
        <v>7.19</v>
      </c>
    </row>
    <row r="34" spans="2:33" x14ac:dyDescent="0.2">
      <c r="B34" s="289">
        <v>0.70833333333333337</v>
      </c>
      <c r="C34" s="309">
        <v>6.4</v>
      </c>
      <c r="D34" s="309">
        <v>6.09</v>
      </c>
      <c r="E34" s="309">
        <v>6.36</v>
      </c>
      <c r="F34" s="309">
        <v>6.31</v>
      </c>
      <c r="G34" s="309">
        <v>6.27</v>
      </c>
      <c r="H34" s="309">
        <v>6.33</v>
      </c>
      <c r="I34" s="309">
        <v>6.31</v>
      </c>
      <c r="J34" s="309">
        <v>6.33</v>
      </c>
      <c r="K34" s="309">
        <v>6.44</v>
      </c>
      <c r="L34" s="309">
        <v>6.44</v>
      </c>
      <c r="M34" s="309">
        <v>6.62</v>
      </c>
      <c r="N34" s="309">
        <v>6.53</v>
      </c>
      <c r="O34" s="309">
        <v>6.62</v>
      </c>
      <c r="P34" s="309">
        <v>6.75</v>
      </c>
      <c r="Q34" s="309">
        <v>6.53</v>
      </c>
      <c r="R34" s="309">
        <v>6.72</v>
      </c>
      <c r="S34" s="309">
        <v>6.85</v>
      </c>
      <c r="T34" s="309">
        <v>6.64</v>
      </c>
      <c r="U34" s="309">
        <v>6.85</v>
      </c>
      <c r="V34" s="309">
        <v>6.79</v>
      </c>
      <c r="W34" s="309">
        <v>6.7</v>
      </c>
      <c r="X34" s="309">
        <v>6.83</v>
      </c>
      <c r="Y34" s="309">
        <v>7.01</v>
      </c>
      <c r="Z34" s="309">
        <v>6.96</v>
      </c>
      <c r="AA34" s="309">
        <v>6.96</v>
      </c>
      <c r="AB34" s="309">
        <v>7.03</v>
      </c>
      <c r="AC34" s="309">
        <v>7.25</v>
      </c>
      <c r="AD34" s="309">
        <v>7.51</v>
      </c>
      <c r="AE34" s="309">
        <v>7.18</v>
      </c>
      <c r="AF34" s="309">
        <v>7.25</v>
      </c>
      <c r="AG34" s="309">
        <v>7.34</v>
      </c>
    </row>
    <row r="35" spans="2:33" x14ac:dyDescent="0.2">
      <c r="B35" s="289">
        <v>0.75</v>
      </c>
      <c r="C35" s="309">
        <v>6.29</v>
      </c>
      <c r="D35" s="309">
        <v>6.12</v>
      </c>
      <c r="E35" s="309">
        <v>6.24</v>
      </c>
      <c r="F35" s="309">
        <v>6.31</v>
      </c>
      <c r="G35" s="309">
        <v>6.38</v>
      </c>
      <c r="H35" s="309">
        <v>6.2</v>
      </c>
      <c r="I35" s="309">
        <v>6.35</v>
      </c>
      <c r="J35" s="309">
        <v>6.33</v>
      </c>
      <c r="K35" s="309">
        <v>6.62</v>
      </c>
      <c r="L35" s="309">
        <v>6.68</v>
      </c>
      <c r="M35" s="309">
        <v>6.51</v>
      </c>
      <c r="N35" s="309">
        <v>6.51</v>
      </c>
      <c r="O35" s="309">
        <v>6.44</v>
      </c>
      <c r="P35" s="309">
        <v>6.81</v>
      </c>
      <c r="Q35" s="309">
        <v>6.4</v>
      </c>
      <c r="R35" s="309">
        <v>6.64</v>
      </c>
      <c r="S35" s="309">
        <v>6.88</v>
      </c>
      <c r="T35" s="309">
        <v>6.57</v>
      </c>
      <c r="U35" s="309">
        <v>6.79</v>
      </c>
      <c r="V35" s="309">
        <v>6.92</v>
      </c>
      <c r="W35" s="309">
        <v>6.68</v>
      </c>
      <c r="X35" s="309">
        <v>6.83</v>
      </c>
      <c r="Y35" s="309">
        <v>6.94</v>
      </c>
      <c r="Z35" s="309">
        <v>6.85</v>
      </c>
      <c r="AA35" s="309">
        <v>6.96</v>
      </c>
      <c r="AB35" s="309">
        <v>7.12</v>
      </c>
      <c r="AC35" s="309">
        <v>7.36</v>
      </c>
      <c r="AD35" s="309">
        <v>7.27</v>
      </c>
      <c r="AE35" s="309">
        <v>7.16</v>
      </c>
      <c r="AF35" s="309">
        <v>7.23</v>
      </c>
      <c r="AG35" s="309">
        <v>7.42</v>
      </c>
    </row>
    <row r="36" spans="2:33" x14ac:dyDescent="0.2">
      <c r="B36" s="289">
        <v>0.79166666666666663</v>
      </c>
      <c r="C36" s="309">
        <v>6.29</v>
      </c>
      <c r="D36" s="309">
        <v>6.16</v>
      </c>
      <c r="E36" s="309">
        <v>6.07</v>
      </c>
      <c r="F36" s="309">
        <v>6.2</v>
      </c>
      <c r="G36" s="309">
        <v>6.36</v>
      </c>
      <c r="H36" s="309">
        <v>6.27</v>
      </c>
      <c r="I36" s="309">
        <v>6.25</v>
      </c>
      <c r="J36" s="309">
        <v>6.09</v>
      </c>
      <c r="K36" s="309">
        <v>6.33</v>
      </c>
      <c r="L36" s="309">
        <v>6.74</v>
      </c>
      <c r="M36" s="309">
        <v>6.59</v>
      </c>
      <c r="N36" s="309">
        <v>6.48</v>
      </c>
      <c r="O36" s="309">
        <v>6.4</v>
      </c>
      <c r="P36" s="309">
        <v>6.59</v>
      </c>
      <c r="Q36" s="309">
        <v>6.31</v>
      </c>
      <c r="R36" s="309">
        <v>6.77</v>
      </c>
      <c r="S36" s="309">
        <v>6.77</v>
      </c>
      <c r="T36" s="309">
        <v>6.68</v>
      </c>
      <c r="U36" s="309">
        <v>6.77</v>
      </c>
      <c r="V36" s="309">
        <v>6.88</v>
      </c>
      <c r="W36" s="309">
        <v>6.74</v>
      </c>
      <c r="X36" s="309">
        <v>6.88</v>
      </c>
      <c r="Y36" s="309">
        <v>6.81</v>
      </c>
      <c r="Z36" s="309">
        <v>6.85</v>
      </c>
      <c r="AA36" s="309">
        <v>6.88</v>
      </c>
      <c r="AB36" s="309">
        <v>7.14</v>
      </c>
      <c r="AC36" s="309">
        <v>7.58</v>
      </c>
      <c r="AD36" s="309">
        <v>7.2</v>
      </c>
      <c r="AE36" s="309">
        <v>7.44</v>
      </c>
      <c r="AF36" s="309">
        <v>7.32</v>
      </c>
      <c r="AG36" s="309">
        <v>7.27</v>
      </c>
    </row>
    <row r="37" spans="2:33" x14ac:dyDescent="0.2">
      <c r="B37" s="289">
        <v>0.83333333333333337</v>
      </c>
      <c r="C37" s="309">
        <v>6.2</v>
      </c>
      <c r="D37" s="309">
        <v>6.07</v>
      </c>
      <c r="E37" s="309">
        <v>6.33</v>
      </c>
      <c r="F37" s="309">
        <v>6.22</v>
      </c>
      <c r="G37" s="309">
        <v>6.29</v>
      </c>
      <c r="H37" s="309">
        <v>6.22</v>
      </c>
      <c r="I37" s="309">
        <v>6.27</v>
      </c>
      <c r="J37" s="309">
        <v>6.33</v>
      </c>
      <c r="K37" s="309">
        <v>6.22</v>
      </c>
      <c r="L37" s="309">
        <v>6.59</v>
      </c>
      <c r="M37" s="309">
        <v>6.53</v>
      </c>
      <c r="N37" s="309">
        <v>6.36</v>
      </c>
      <c r="O37" s="309">
        <v>6.57</v>
      </c>
      <c r="P37" s="309">
        <v>6.51</v>
      </c>
      <c r="Q37" s="309">
        <v>6.48</v>
      </c>
      <c r="R37" s="309">
        <v>6.81</v>
      </c>
      <c r="S37" s="309">
        <v>6.88</v>
      </c>
      <c r="T37" s="309">
        <v>6.74</v>
      </c>
      <c r="U37" s="309">
        <v>6.75</v>
      </c>
      <c r="V37" s="309">
        <v>6.85</v>
      </c>
      <c r="W37" s="309">
        <v>6.92</v>
      </c>
      <c r="X37" s="309">
        <v>6.81</v>
      </c>
      <c r="Y37" s="309">
        <v>6.92</v>
      </c>
      <c r="Z37" s="309">
        <v>6.81</v>
      </c>
      <c r="AA37" s="309">
        <v>6.96</v>
      </c>
      <c r="AB37" s="309">
        <v>7.03</v>
      </c>
      <c r="AC37" s="309">
        <v>9.39</v>
      </c>
      <c r="AD37" s="309">
        <v>7.45</v>
      </c>
      <c r="AE37" s="309">
        <v>13.21</v>
      </c>
      <c r="AF37" s="309">
        <v>7.14</v>
      </c>
      <c r="AG37" s="309">
        <v>7.43</v>
      </c>
    </row>
    <row r="38" spans="2:33" x14ac:dyDescent="0.2">
      <c r="B38" s="289">
        <v>0.875</v>
      </c>
      <c r="C38" s="309">
        <v>6.22</v>
      </c>
      <c r="D38" s="309">
        <v>6.68</v>
      </c>
      <c r="E38" s="309">
        <v>6.09</v>
      </c>
      <c r="F38" s="309">
        <v>6.12</v>
      </c>
      <c r="G38" s="309">
        <v>6.25</v>
      </c>
      <c r="H38" s="309">
        <v>6.2</v>
      </c>
      <c r="I38" s="309">
        <v>6.38</v>
      </c>
      <c r="J38" s="309">
        <v>6.36</v>
      </c>
      <c r="K38" s="309">
        <v>7.07</v>
      </c>
      <c r="L38" s="309">
        <v>6.57</v>
      </c>
      <c r="M38" s="309">
        <v>6.4</v>
      </c>
      <c r="N38" s="309">
        <v>6.51</v>
      </c>
      <c r="O38" s="309">
        <v>6.42</v>
      </c>
      <c r="P38" s="309">
        <v>6.57</v>
      </c>
      <c r="Q38" s="309">
        <v>6.44</v>
      </c>
      <c r="R38" s="309">
        <v>6.64</v>
      </c>
      <c r="S38" s="309">
        <v>6.77</v>
      </c>
      <c r="T38" s="309">
        <v>6.9</v>
      </c>
      <c r="U38" s="309">
        <v>6.81</v>
      </c>
      <c r="V38" s="309">
        <v>6.85</v>
      </c>
      <c r="W38" s="309">
        <v>6.83</v>
      </c>
      <c r="X38" s="309">
        <v>6.81</v>
      </c>
      <c r="Y38" s="309">
        <v>6.88</v>
      </c>
      <c r="Z38" s="309">
        <v>6.83</v>
      </c>
      <c r="AA38" s="309">
        <v>6.9</v>
      </c>
      <c r="AB38" s="309">
        <v>6.92</v>
      </c>
      <c r="AC38" s="309">
        <v>10.94</v>
      </c>
      <c r="AD38" s="309">
        <v>9.76</v>
      </c>
      <c r="AE38" s="309">
        <v>13.23</v>
      </c>
      <c r="AF38" s="309">
        <v>6.98</v>
      </c>
      <c r="AG38" s="309">
        <v>7.27</v>
      </c>
    </row>
    <row r="39" spans="2:33" x14ac:dyDescent="0.2">
      <c r="B39" s="289">
        <v>0.91666666666666663</v>
      </c>
      <c r="C39" s="309">
        <v>5.96</v>
      </c>
      <c r="D39" s="309">
        <v>7.69</v>
      </c>
      <c r="E39" s="309">
        <v>6.14</v>
      </c>
      <c r="F39" s="309">
        <v>6.16</v>
      </c>
      <c r="G39" s="309">
        <v>8.93</v>
      </c>
      <c r="H39" s="309">
        <v>6.2</v>
      </c>
      <c r="I39" s="309">
        <v>6.33</v>
      </c>
      <c r="J39" s="309">
        <v>6.38</v>
      </c>
      <c r="K39" s="309">
        <v>6.31</v>
      </c>
      <c r="L39" s="309">
        <v>52.12</v>
      </c>
      <c r="M39" s="309">
        <v>6.59</v>
      </c>
      <c r="N39" s="309">
        <v>6.44</v>
      </c>
      <c r="O39" s="309">
        <v>6.4</v>
      </c>
      <c r="P39" s="309">
        <v>6.7</v>
      </c>
      <c r="Q39" s="309">
        <v>6.66</v>
      </c>
      <c r="R39" s="309">
        <v>6.59</v>
      </c>
      <c r="S39" s="309">
        <v>6.74</v>
      </c>
      <c r="T39" s="309">
        <v>6.88</v>
      </c>
      <c r="U39" s="309">
        <v>6.7</v>
      </c>
      <c r="V39" s="309">
        <v>20.63</v>
      </c>
      <c r="W39" s="309">
        <v>6.96</v>
      </c>
      <c r="X39" s="309">
        <v>17.579999999999998</v>
      </c>
      <c r="Y39" s="309">
        <v>6.85</v>
      </c>
      <c r="Z39" s="309">
        <v>6.77</v>
      </c>
      <c r="AA39" s="309">
        <v>7.03</v>
      </c>
      <c r="AB39" s="309">
        <v>6.96</v>
      </c>
      <c r="AC39" s="309">
        <v>9.76</v>
      </c>
      <c r="AD39" s="309">
        <v>7.64</v>
      </c>
      <c r="AE39" s="309">
        <v>19.98</v>
      </c>
      <c r="AF39" s="309">
        <v>7.16</v>
      </c>
      <c r="AG39" s="309">
        <v>7.36</v>
      </c>
    </row>
    <row r="40" spans="2:33" x14ac:dyDescent="0.2">
      <c r="B40" s="289">
        <v>0.95833333333333337</v>
      </c>
      <c r="C40" s="309">
        <v>5.98</v>
      </c>
      <c r="D40" s="309">
        <v>6.53</v>
      </c>
      <c r="E40" s="309">
        <v>6.16</v>
      </c>
      <c r="F40" s="309">
        <v>6.18</v>
      </c>
      <c r="G40" s="309">
        <v>15.35</v>
      </c>
      <c r="H40" s="309">
        <v>6.25</v>
      </c>
      <c r="I40" s="309">
        <v>6.14</v>
      </c>
      <c r="J40" s="309">
        <v>8.08</v>
      </c>
      <c r="K40" s="309">
        <v>6.2</v>
      </c>
      <c r="L40" s="309">
        <v>97.04</v>
      </c>
      <c r="M40" s="309">
        <v>6.42</v>
      </c>
      <c r="N40" s="309">
        <v>11.97</v>
      </c>
      <c r="O40" s="309">
        <v>6.96</v>
      </c>
      <c r="P40" s="309">
        <v>6.51</v>
      </c>
      <c r="Q40" s="309">
        <v>7.71</v>
      </c>
      <c r="R40" s="309">
        <v>9.34</v>
      </c>
      <c r="S40" s="309">
        <v>6.7</v>
      </c>
      <c r="T40" s="309">
        <v>33.770000000000003</v>
      </c>
      <c r="U40" s="309">
        <v>7.79</v>
      </c>
      <c r="V40" s="309">
        <v>10.76</v>
      </c>
      <c r="W40" s="309">
        <v>6.9</v>
      </c>
      <c r="X40" s="309">
        <v>11.4</v>
      </c>
      <c r="Y40" s="309">
        <v>6.81</v>
      </c>
      <c r="Z40" s="309">
        <v>15.24</v>
      </c>
      <c r="AA40" s="309">
        <v>13.87</v>
      </c>
      <c r="AB40" s="309">
        <v>6.9</v>
      </c>
      <c r="AC40" s="309">
        <v>172.13</v>
      </c>
      <c r="AD40" s="309">
        <v>7.27</v>
      </c>
      <c r="AE40" s="309">
        <v>14.87</v>
      </c>
      <c r="AF40" s="309">
        <v>7.25</v>
      </c>
      <c r="AG40" s="309">
        <v>7.4</v>
      </c>
    </row>
    <row r="41" spans="2:33" ht="24" x14ac:dyDescent="0.2">
      <c r="B41" s="287" t="s">
        <v>323</v>
      </c>
      <c r="C41" s="331" t="s">
        <v>361</v>
      </c>
      <c r="D41" s="331">
        <v>6.47</v>
      </c>
      <c r="E41" s="331">
        <v>8.81</v>
      </c>
      <c r="F41" s="331">
        <v>12.22</v>
      </c>
      <c r="G41" s="331">
        <v>22.08</v>
      </c>
      <c r="H41" s="331">
        <v>9.4499999999999993</v>
      </c>
      <c r="I41" s="331">
        <v>6.47</v>
      </c>
      <c r="J41" s="331">
        <v>6.42</v>
      </c>
      <c r="K41" s="331">
        <v>7.85</v>
      </c>
      <c r="L41" s="331">
        <v>30.39</v>
      </c>
      <c r="M41" s="331">
        <v>14.28</v>
      </c>
      <c r="N41" s="331">
        <v>7.06</v>
      </c>
      <c r="O41" s="331">
        <v>7.37</v>
      </c>
      <c r="P41" s="331">
        <v>14.26</v>
      </c>
      <c r="Q41" s="331">
        <v>6.79</v>
      </c>
      <c r="R41" s="331">
        <v>11.52</v>
      </c>
      <c r="S41" s="331">
        <v>13.81</v>
      </c>
      <c r="T41" s="331">
        <v>9.9499999999999993</v>
      </c>
      <c r="U41" s="331">
        <v>13.1</v>
      </c>
      <c r="V41" s="331">
        <v>8.35</v>
      </c>
      <c r="W41" s="331">
        <v>7.16</v>
      </c>
      <c r="X41" s="331">
        <v>7.72</v>
      </c>
      <c r="Y41" s="331">
        <v>9.26</v>
      </c>
      <c r="Z41" s="331">
        <v>8.1199999999999992</v>
      </c>
      <c r="AA41" s="331">
        <v>9.3000000000000007</v>
      </c>
      <c r="AB41" s="331">
        <v>8.33</v>
      </c>
      <c r="AC41" s="331">
        <v>18.61</v>
      </c>
      <c r="AD41" s="331">
        <v>29.64</v>
      </c>
      <c r="AE41" s="331">
        <v>10.46</v>
      </c>
      <c r="AF41" s="331">
        <v>12.68</v>
      </c>
      <c r="AG41" s="331">
        <v>7.18</v>
      </c>
    </row>
    <row r="42" spans="2:33" ht="24" customHeight="1" x14ac:dyDescent="0.2">
      <c r="B42" s="287" t="s">
        <v>322</v>
      </c>
      <c r="C42" s="357" t="s">
        <v>324</v>
      </c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</row>
    <row r="43" spans="2:33" ht="10.5" customHeight="1" x14ac:dyDescent="0.2">
      <c r="B43" s="547" t="s">
        <v>306</v>
      </c>
    </row>
    <row r="44" spans="2:33" x14ac:dyDescent="0.2">
      <c r="B44" s="547" t="s">
        <v>363</v>
      </c>
    </row>
  </sheetData>
  <mergeCells count="6">
    <mergeCell ref="C42:AG42"/>
    <mergeCell ref="B6:C6"/>
    <mergeCell ref="B10:AF10"/>
    <mergeCell ref="V14:W14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B3F6A-CEEE-4D49-A68B-080E5CF8DF75}">
  <sheetPr>
    <pageSetUpPr autoPageBreaks="0"/>
  </sheetPr>
  <dimension ref="B1:AJ43"/>
  <sheetViews>
    <sheetView showGridLines="0" zoomScale="91" zoomScaleNormal="91" zoomScaleSheetLayoutView="100" workbookViewId="0">
      <selection activeCell="B42" sqref="B42:B43"/>
    </sheetView>
  </sheetViews>
  <sheetFormatPr baseColWidth="10" defaultColWidth="11.42578125" defaultRowHeight="12.75" x14ac:dyDescent="0.2"/>
  <cols>
    <col min="1" max="1" width="2.140625" style="278" customWidth="1"/>
    <col min="2" max="2" width="17.5703125" style="278" customWidth="1"/>
    <col min="3" max="4" width="7.7109375" style="278" customWidth="1"/>
    <col min="5" max="8" width="7.85546875" style="278" customWidth="1"/>
    <col min="9" max="9" width="7.5703125" style="278" customWidth="1"/>
    <col min="10" max="14" width="7.7109375" style="278" customWidth="1"/>
    <col min="15" max="16" width="6.7109375" style="278" customWidth="1"/>
    <col min="17" max="17" width="7.85546875" style="278" customWidth="1"/>
    <col min="18" max="18" width="6.7109375" style="278" customWidth="1"/>
    <col min="19" max="19" width="7" style="278" customWidth="1"/>
    <col min="20" max="20" width="8.140625" style="278" customWidth="1"/>
    <col min="21" max="21" width="7.7109375" style="278" customWidth="1"/>
    <col min="22" max="23" width="7.42578125" style="278" customWidth="1"/>
    <col min="24" max="25" width="8" style="278" customWidth="1"/>
    <col min="26" max="26" width="8.28515625" style="278" customWidth="1"/>
    <col min="27" max="28" width="7.28515625" style="278" customWidth="1"/>
    <col min="29" max="30" width="7.7109375" style="278" customWidth="1"/>
    <col min="31" max="31" width="7.42578125" style="278" customWidth="1"/>
    <col min="32" max="32" width="7.7109375" style="278" customWidth="1"/>
    <col min="33" max="33" width="7.140625" style="278" customWidth="1"/>
    <col min="34" max="16384" width="11.42578125" style="278"/>
  </cols>
  <sheetData>
    <row r="1" spans="2:33" ht="12" customHeight="1" x14ac:dyDescent="0.2">
      <c r="B1" s="321"/>
    </row>
    <row r="2" spans="2:33" ht="15.75" customHeight="1" x14ac:dyDescent="0.2">
      <c r="B2" s="358"/>
      <c r="C2" s="358"/>
      <c r="D2" s="358"/>
      <c r="E2" s="358"/>
      <c r="F2" s="364" t="s">
        <v>349</v>
      </c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6"/>
    </row>
    <row r="3" spans="2:33" ht="15.75" customHeight="1" x14ac:dyDescent="0.2">
      <c r="B3" s="358"/>
      <c r="C3" s="358"/>
      <c r="D3" s="358"/>
      <c r="E3" s="358"/>
      <c r="F3" s="367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9"/>
    </row>
    <row r="4" spans="2:33" ht="15.75" customHeight="1" x14ac:dyDescent="0.2">
      <c r="B4" s="358"/>
      <c r="C4" s="358"/>
      <c r="D4" s="358"/>
      <c r="E4" s="358"/>
      <c r="F4" s="370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2"/>
    </row>
    <row r="5" spans="2:33" ht="11.25" customHeight="1" x14ac:dyDescent="0.2">
      <c r="B5" s="279"/>
      <c r="C5" s="279"/>
      <c r="D5" s="279"/>
      <c r="E5" s="279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</row>
    <row r="6" spans="2:33" ht="27.6" customHeight="1" x14ac:dyDescent="0.2">
      <c r="B6" s="360" t="s">
        <v>188</v>
      </c>
      <c r="C6" s="360"/>
      <c r="D6" s="281"/>
      <c r="E6" s="281"/>
      <c r="F6" s="282" t="str">
        <f>'PM10_CA-ILO-03'!F6</f>
        <v>Evaluación de seguimiento de la calidad del aire en el CEBA Jose Pardo, distrito Ilo, provincia Ilo, departamento Moquegua, en marzo 2021</v>
      </c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</row>
    <row r="7" spans="2:33" ht="8.25" customHeight="1" x14ac:dyDescent="0.2">
      <c r="B7" s="283"/>
      <c r="C7" s="283"/>
      <c r="D7" s="283"/>
      <c r="E7" s="283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</row>
    <row r="8" spans="2:33" ht="15.75" customHeight="1" x14ac:dyDescent="0.2">
      <c r="B8" s="281" t="s">
        <v>236</v>
      </c>
      <c r="C8" s="281"/>
      <c r="D8" s="281"/>
      <c r="E8" s="281"/>
      <c r="F8" s="282" t="s">
        <v>334</v>
      </c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139" t="s">
        <v>189</v>
      </c>
      <c r="R8" s="281"/>
      <c r="S8" s="281"/>
      <c r="T8" s="281"/>
      <c r="U8" s="281"/>
      <c r="V8" s="286"/>
      <c r="W8" s="285"/>
      <c r="X8" s="285"/>
      <c r="Y8" s="285"/>
      <c r="Z8" s="285"/>
      <c r="AA8" s="285"/>
      <c r="AB8" s="285"/>
      <c r="AC8" s="285"/>
      <c r="AD8" s="285"/>
      <c r="AE8" s="285"/>
      <c r="AF8" s="285"/>
    </row>
    <row r="9" spans="2:33" ht="7.5" customHeight="1" x14ac:dyDescent="0.2">
      <c r="B9" s="283"/>
      <c r="C9" s="283"/>
      <c r="D9" s="283"/>
      <c r="E9" s="283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</row>
    <row r="10" spans="2:33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</row>
    <row r="11" spans="2:33" ht="7.5" customHeight="1" x14ac:dyDescent="0.2">
      <c r="B11" s="283"/>
      <c r="C11" s="283"/>
      <c r="D11" s="283"/>
      <c r="E11" s="283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</row>
    <row r="12" spans="2:33" ht="15.75" customHeight="1" x14ac:dyDescent="0.2">
      <c r="B12" s="281" t="s">
        <v>33</v>
      </c>
      <c r="C12" s="281"/>
      <c r="D12" s="281"/>
      <c r="E12" s="281"/>
      <c r="F12" s="285" t="s">
        <v>314</v>
      </c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1" t="s">
        <v>8</v>
      </c>
      <c r="R12" s="281"/>
      <c r="S12" s="281"/>
      <c r="T12" s="281"/>
      <c r="U12" s="281"/>
      <c r="V12" s="322" t="s">
        <v>14</v>
      </c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</row>
    <row r="13" spans="2:33" ht="7.5" customHeight="1" x14ac:dyDescent="0.2">
      <c r="B13" s="283"/>
      <c r="C13" s="283"/>
      <c r="D13" s="283"/>
      <c r="E13" s="283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</row>
    <row r="14" spans="2:33" ht="15.75" customHeight="1" x14ac:dyDescent="0.2">
      <c r="B14" s="281" t="s">
        <v>9</v>
      </c>
      <c r="C14" s="281"/>
      <c r="D14" s="281"/>
      <c r="E14" s="281"/>
      <c r="F14" s="285" t="s">
        <v>315</v>
      </c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1" t="s">
        <v>10</v>
      </c>
      <c r="R14" s="281"/>
      <c r="S14" s="281"/>
      <c r="T14" s="281"/>
      <c r="U14" s="281"/>
      <c r="V14" s="363">
        <v>1192914948</v>
      </c>
      <c r="W14" s="363"/>
      <c r="X14" s="285"/>
      <c r="Y14" s="285"/>
      <c r="Z14" s="285"/>
      <c r="AA14" s="285"/>
      <c r="AB14" s="285"/>
      <c r="AC14" s="285"/>
      <c r="AD14" s="285"/>
      <c r="AE14" s="285"/>
      <c r="AF14" s="285"/>
    </row>
    <row r="15" spans="2:33" ht="11.25" customHeight="1" x14ac:dyDescent="0.2">
      <c r="B15" s="279"/>
      <c r="C15" s="279"/>
      <c r="D15" s="279"/>
      <c r="E15" s="279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</row>
    <row r="16" spans="2:33" ht="29.45" customHeight="1" x14ac:dyDescent="0.2">
      <c r="B16" s="287" t="s">
        <v>257</v>
      </c>
      <c r="C16" s="288">
        <v>1</v>
      </c>
      <c r="D16" s="288">
        <v>2</v>
      </c>
      <c r="E16" s="288">
        <v>3</v>
      </c>
      <c r="F16" s="288">
        <v>4</v>
      </c>
      <c r="G16" s="288">
        <v>5</v>
      </c>
      <c r="H16" s="288">
        <v>6</v>
      </c>
      <c r="I16" s="288">
        <v>7</v>
      </c>
      <c r="J16" s="288">
        <v>8</v>
      </c>
      <c r="K16" s="288">
        <v>9</v>
      </c>
      <c r="L16" s="288">
        <v>10</v>
      </c>
      <c r="M16" s="288">
        <v>11</v>
      </c>
      <c r="N16" s="288">
        <v>12</v>
      </c>
      <c r="O16" s="288">
        <v>13</v>
      </c>
      <c r="P16" s="288">
        <v>14</v>
      </c>
      <c r="Q16" s="288">
        <v>15</v>
      </c>
      <c r="R16" s="288">
        <v>16</v>
      </c>
      <c r="S16" s="288">
        <v>17</v>
      </c>
      <c r="T16" s="288">
        <v>18</v>
      </c>
      <c r="U16" s="288">
        <v>19</v>
      </c>
      <c r="V16" s="288">
        <v>20</v>
      </c>
      <c r="W16" s="288">
        <v>21</v>
      </c>
      <c r="X16" s="288">
        <v>22</v>
      </c>
      <c r="Y16" s="288">
        <v>23</v>
      </c>
      <c r="Z16" s="288">
        <v>24</v>
      </c>
      <c r="AA16" s="288">
        <v>25</v>
      </c>
      <c r="AB16" s="288">
        <v>26</v>
      </c>
      <c r="AC16" s="288">
        <v>27</v>
      </c>
      <c r="AD16" s="288">
        <v>28</v>
      </c>
      <c r="AE16" s="288">
        <v>29</v>
      </c>
      <c r="AF16" s="288">
        <v>30</v>
      </c>
      <c r="AG16" s="288">
        <v>31</v>
      </c>
    </row>
    <row r="17" spans="2:33" s="290" customFormat="1" x14ac:dyDescent="0.2">
      <c r="B17" s="289">
        <v>0</v>
      </c>
      <c r="C17" s="349" t="s">
        <v>360</v>
      </c>
      <c r="D17" s="350">
        <v>5.97</v>
      </c>
      <c r="E17" s="309">
        <v>9.26</v>
      </c>
      <c r="F17" s="309">
        <v>6.16</v>
      </c>
      <c r="G17" s="309">
        <v>6.22</v>
      </c>
      <c r="H17" s="309">
        <v>12.01</v>
      </c>
      <c r="I17" s="309">
        <v>6.2</v>
      </c>
      <c r="J17" s="309">
        <v>6.28</v>
      </c>
      <c r="K17" s="309">
        <v>9.7200000000000006</v>
      </c>
      <c r="L17" s="309">
        <v>6.27</v>
      </c>
      <c r="M17" s="309">
        <v>72.13</v>
      </c>
      <c r="N17" s="309">
        <v>6.48</v>
      </c>
      <c r="O17" s="309">
        <v>9.1199999999999992</v>
      </c>
      <c r="P17" s="309">
        <v>6.86</v>
      </c>
      <c r="Q17" s="309">
        <v>6.6</v>
      </c>
      <c r="R17" s="309">
        <v>7.23</v>
      </c>
      <c r="S17" s="309">
        <v>19.61</v>
      </c>
      <c r="T17" s="309">
        <v>7.23</v>
      </c>
      <c r="U17" s="309">
        <v>37.68</v>
      </c>
      <c r="V17" s="309">
        <v>7.33</v>
      </c>
      <c r="W17" s="309">
        <v>13.88</v>
      </c>
      <c r="X17" s="309">
        <v>6.88</v>
      </c>
      <c r="Y17" s="309">
        <v>18.920000000000002</v>
      </c>
      <c r="Z17" s="309">
        <v>7.35</v>
      </c>
      <c r="AA17" s="309">
        <v>14.86</v>
      </c>
      <c r="AB17" s="309">
        <v>11.53</v>
      </c>
      <c r="AC17" s="309">
        <v>6.92</v>
      </c>
      <c r="AD17" s="309">
        <v>81.099999999999994</v>
      </c>
      <c r="AE17" s="309">
        <v>7.39</v>
      </c>
      <c r="AF17" s="309">
        <v>14.52</v>
      </c>
      <c r="AG17" s="309">
        <v>7.2</v>
      </c>
    </row>
    <row r="18" spans="2:33" s="290" customFormat="1" x14ac:dyDescent="0.2">
      <c r="B18" s="289">
        <v>4.1666666666666664E-2</v>
      </c>
      <c r="C18" s="351" t="s">
        <v>360</v>
      </c>
      <c r="D18" s="350">
        <v>6</v>
      </c>
      <c r="E18" s="309">
        <v>16.989999999999998</v>
      </c>
      <c r="F18" s="309">
        <v>6.13</v>
      </c>
      <c r="G18" s="309">
        <v>6.33</v>
      </c>
      <c r="H18" s="309">
        <v>17.72</v>
      </c>
      <c r="I18" s="309">
        <v>6.41</v>
      </c>
      <c r="J18" s="309">
        <v>6.57</v>
      </c>
      <c r="K18" s="309">
        <v>11.95</v>
      </c>
      <c r="L18" s="309">
        <v>6.3</v>
      </c>
      <c r="M18" s="309">
        <v>63.39</v>
      </c>
      <c r="N18" s="309">
        <v>7.07</v>
      </c>
      <c r="O18" s="309">
        <v>9.69</v>
      </c>
      <c r="P18" s="309">
        <v>9.65</v>
      </c>
      <c r="Q18" s="309">
        <v>6.87</v>
      </c>
      <c r="R18" s="309">
        <v>8.7799999999999994</v>
      </c>
      <c r="S18" s="309">
        <v>24.53</v>
      </c>
      <c r="T18" s="309">
        <v>11.24</v>
      </c>
      <c r="U18" s="309">
        <v>51.17</v>
      </c>
      <c r="V18" s="309">
        <v>7.83</v>
      </c>
      <c r="W18" s="309">
        <v>9.49</v>
      </c>
      <c r="X18" s="309">
        <v>8.43</v>
      </c>
      <c r="Y18" s="309">
        <v>17.52</v>
      </c>
      <c r="Z18" s="309">
        <v>7.69</v>
      </c>
      <c r="AA18" s="309">
        <v>21.03</v>
      </c>
      <c r="AB18" s="309">
        <v>11.73</v>
      </c>
      <c r="AC18" s="309">
        <v>6.93</v>
      </c>
      <c r="AD18" s="309">
        <v>148.28</v>
      </c>
      <c r="AE18" s="309">
        <v>7.23</v>
      </c>
      <c r="AF18" s="309">
        <v>11.71</v>
      </c>
      <c r="AG18" s="309">
        <v>7.12</v>
      </c>
    </row>
    <row r="19" spans="2:33" s="290" customFormat="1" x14ac:dyDescent="0.2">
      <c r="B19" s="289">
        <v>8.3333333333333329E-2</v>
      </c>
      <c r="C19" s="351" t="s">
        <v>360</v>
      </c>
      <c r="D19" s="309">
        <v>5.98</v>
      </c>
      <c r="E19" s="309">
        <v>23.27</v>
      </c>
      <c r="F19" s="309">
        <v>6.09</v>
      </c>
      <c r="G19" s="309">
        <v>6.36</v>
      </c>
      <c r="H19" s="309">
        <v>15.45</v>
      </c>
      <c r="I19" s="309">
        <v>7.37</v>
      </c>
      <c r="J19" s="309">
        <v>6.66</v>
      </c>
      <c r="K19" s="309">
        <v>12.06</v>
      </c>
      <c r="L19" s="309">
        <v>6.33</v>
      </c>
      <c r="M19" s="309">
        <v>35.01</v>
      </c>
      <c r="N19" s="309">
        <v>7.44</v>
      </c>
      <c r="O19" s="309">
        <v>8.19</v>
      </c>
      <c r="P19" s="309">
        <v>13.67</v>
      </c>
      <c r="Q19" s="309">
        <v>7.02</v>
      </c>
      <c r="R19" s="309">
        <v>9.15</v>
      </c>
      <c r="S19" s="309">
        <v>31.88</v>
      </c>
      <c r="T19" s="309">
        <v>12.36</v>
      </c>
      <c r="U19" s="309">
        <v>47.46</v>
      </c>
      <c r="V19" s="309">
        <v>7.58</v>
      </c>
      <c r="W19" s="309">
        <v>8.24</v>
      </c>
      <c r="X19" s="309">
        <v>8.66</v>
      </c>
      <c r="Y19" s="309">
        <v>19.64</v>
      </c>
      <c r="Z19" s="309">
        <v>7.77</v>
      </c>
      <c r="AA19" s="309">
        <v>21.09</v>
      </c>
      <c r="AB19" s="309">
        <v>9.51</v>
      </c>
      <c r="AC19" s="309">
        <v>7.47</v>
      </c>
      <c r="AD19" s="309">
        <v>103.8</v>
      </c>
      <c r="AE19" s="309">
        <v>7.15</v>
      </c>
      <c r="AF19" s="309">
        <v>10.66</v>
      </c>
      <c r="AG19" s="309">
        <v>7.06</v>
      </c>
    </row>
    <row r="20" spans="2:33" s="290" customFormat="1" x14ac:dyDescent="0.2">
      <c r="B20" s="289">
        <v>0.125</v>
      </c>
      <c r="C20" s="351" t="s">
        <v>360</v>
      </c>
      <c r="D20" s="309">
        <v>6</v>
      </c>
      <c r="E20" s="349">
        <v>21.42</v>
      </c>
      <c r="F20" s="350" t="s">
        <v>361</v>
      </c>
      <c r="G20" s="309">
        <v>6.3</v>
      </c>
      <c r="H20" s="309">
        <v>13.73</v>
      </c>
      <c r="I20" s="350" t="s">
        <v>361</v>
      </c>
      <c r="J20" s="350">
        <v>6.64</v>
      </c>
      <c r="K20" s="309">
        <v>11.67</v>
      </c>
      <c r="L20" s="349">
        <v>6.34</v>
      </c>
      <c r="M20" s="350" t="s">
        <v>361</v>
      </c>
      <c r="N20" s="309">
        <v>7.48</v>
      </c>
      <c r="O20" s="309">
        <v>10.6</v>
      </c>
      <c r="P20" s="350" t="s">
        <v>361</v>
      </c>
      <c r="Q20" s="350">
        <v>7.52</v>
      </c>
      <c r="R20" s="309">
        <v>9.02</v>
      </c>
      <c r="S20" s="349">
        <v>28.28</v>
      </c>
      <c r="T20" s="350" t="s">
        <v>361</v>
      </c>
      <c r="U20" s="309">
        <v>27.06</v>
      </c>
      <c r="V20" s="309">
        <v>7.37</v>
      </c>
      <c r="W20" s="350" t="s">
        <v>361</v>
      </c>
      <c r="X20" s="350">
        <v>8.7200000000000006</v>
      </c>
      <c r="Y20" s="309">
        <v>12.98</v>
      </c>
      <c r="Z20" s="349">
        <v>7.44</v>
      </c>
      <c r="AA20" s="350" t="s">
        <v>361</v>
      </c>
      <c r="AB20" s="309">
        <v>9.1999999999999993</v>
      </c>
      <c r="AC20" s="309">
        <v>8.48</v>
      </c>
      <c r="AD20" s="350" t="s">
        <v>361</v>
      </c>
      <c r="AE20" s="350">
        <v>7.2</v>
      </c>
      <c r="AF20" s="309">
        <v>28.3</v>
      </c>
      <c r="AG20" s="349">
        <v>7</v>
      </c>
    </row>
    <row r="21" spans="2:33" s="290" customFormat="1" x14ac:dyDescent="0.2">
      <c r="B21" s="289">
        <v>0.16666666666666666</v>
      </c>
      <c r="C21" s="351" t="s">
        <v>360</v>
      </c>
      <c r="D21" s="309">
        <v>6</v>
      </c>
      <c r="E21" s="349">
        <v>14.29</v>
      </c>
      <c r="F21" s="350" t="s">
        <v>361</v>
      </c>
      <c r="G21" s="309">
        <v>6.17</v>
      </c>
      <c r="H21" s="309">
        <v>7.19</v>
      </c>
      <c r="I21" s="350" t="s">
        <v>361</v>
      </c>
      <c r="J21" s="350">
        <v>6.32</v>
      </c>
      <c r="K21" s="309">
        <v>9.73</v>
      </c>
      <c r="L21" s="349">
        <v>6.3</v>
      </c>
      <c r="M21" s="350" t="s">
        <v>361</v>
      </c>
      <c r="N21" s="309">
        <v>6.86</v>
      </c>
      <c r="O21" s="309">
        <v>11.67</v>
      </c>
      <c r="P21" s="350" t="s">
        <v>361</v>
      </c>
      <c r="Q21" s="350">
        <v>7.53</v>
      </c>
      <c r="R21" s="309">
        <v>7.48</v>
      </c>
      <c r="S21" s="349">
        <v>32.979999999999997</v>
      </c>
      <c r="T21" s="350" t="s">
        <v>361</v>
      </c>
      <c r="U21" s="309">
        <v>16.28</v>
      </c>
      <c r="V21" s="309">
        <v>9.36</v>
      </c>
      <c r="W21" s="350" t="s">
        <v>361</v>
      </c>
      <c r="X21" s="350">
        <v>7.14</v>
      </c>
      <c r="Y21" s="309">
        <v>11.48</v>
      </c>
      <c r="Z21" s="349">
        <v>8.0299999999999994</v>
      </c>
      <c r="AA21" s="350" t="s">
        <v>361</v>
      </c>
      <c r="AB21" s="309">
        <v>13.65</v>
      </c>
      <c r="AC21" s="309">
        <v>11.91</v>
      </c>
      <c r="AD21" s="350" t="s">
        <v>361</v>
      </c>
      <c r="AE21" s="350">
        <v>7.69</v>
      </c>
      <c r="AF21" s="309">
        <v>42.97</v>
      </c>
      <c r="AG21" s="349">
        <v>6.99</v>
      </c>
    </row>
    <row r="22" spans="2:33" s="290" customFormat="1" x14ac:dyDescent="0.2">
      <c r="B22" s="289">
        <v>0.20833333333333334</v>
      </c>
      <c r="C22" s="351" t="s">
        <v>360</v>
      </c>
      <c r="D22" s="309">
        <v>6.01</v>
      </c>
      <c r="E22" s="349">
        <v>8.4600000000000009</v>
      </c>
      <c r="F22" s="350" t="s">
        <v>361</v>
      </c>
      <c r="G22" s="309">
        <v>6.07</v>
      </c>
      <c r="H22" s="309">
        <v>7.53</v>
      </c>
      <c r="I22" s="350" t="s">
        <v>361</v>
      </c>
      <c r="J22" s="350">
        <v>6.28</v>
      </c>
      <c r="K22" s="309">
        <v>9.5299999999999994</v>
      </c>
      <c r="L22" s="349">
        <v>6.29</v>
      </c>
      <c r="M22" s="350" t="s">
        <v>361</v>
      </c>
      <c r="N22" s="309">
        <v>6.48</v>
      </c>
      <c r="O22" s="309">
        <v>11.46</v>
      </c>
      <c r="P22" s="350" t="s">
        <v>361</v>
      </c>
      <c r="Q22" s="350">
        <v>7.58</v>
      </c>
      <c r="R22" s="309">
        <v>6.7</v>
      </c>
      <c r="S22" s="349">
        <v>29.59</v>
      </c>
      <c r="T22" s="350" t="s">
        <v>361</v>
      </c>
      <c r="U22" s="309">
        <v>12.45</v>
      </c>
      <c r="V22" s="309">
        <v>10.33</v>
      </c>
      <c r="W22" s="350" t="s">
        <v>361</v>
      </c>
      <c r="X22" s="350">
        <v>6.9</v>
      </c>
      <c r="Y22" s="309">
        <v>9.41</v>
      </c>
      <c r="Z22" s="349">
        <v>9.7799999999999994</v>
      </c>
      <c r="AA22" s="350" t="s">
        <v>361</v>
      </c>
      <c r="AB22" s="309">
        <v>14</v>
      </c>
      <c r="AC22" s="309">
        <v>19.399999999999999</v>
      </c>
      <c r="AD22" s="350" t="s">
        <v>361</v>
      </c>
      <c r="AE22" s="350">
        <v>8.23</v>
      </c>
      <c r="AF22" s="309">
        <v>42.9</v>
      </c>
      <c r="AG22" s="349">
        <v>6.97</v>
      </c>
    </row>
    <row r="23" spans="2:33" s="290" customFormat="1" x14ac:dyDescent="0.2">
      <c r="B23" s="289">
        <v>0.25</v>
      </c>
      <c r="C23" s="351" t="s">
        <v>360</v>
      </c>
      <c r="D23" s="309">
        <v>6</v>
      </c>
      <c r="E23" s="309">
        <v>8.25</v>
      </c>
      <c r="F23" s="309">
        <v>9.9600000000000009</v>
      </c>
      <c r="G23" s="309">
        <v>6.08</v>
      </c>
      <c r="H23" s="309">
        <v>14.77</v>
      </c>
      <c r="I23" s="309">
        <v>6.43</v>
      </c>
      <c r="J23" s="309">
        <v>6.26</v>
      </c>
      <c r="K23" s="309">
        <v>7.5</v>
      </c>
      <c r="L23" s="309">
        <v>6.78</v>
      </c>
      <c r="M23" s="309">
        <v>8.01</v>
      </c>
      <c r="N23" s="309">
        <v>6.48</v>
      </c>
      <c r="O23" s="309">
        <v>8.31</v>
      </c>
      <c r="P23" s="309">
        <v>40.25</v>
      </c>
      <c r="Q23" s="309">
        <v>7.24</v>
      </c>
      <c r="R23" s="309">
        <v>6.94</v>
      </c>
      <c r="S23" s="309">
        <v>26.52</v>
      </c>
      <c r="T23" s="309">
        <v>16.21</v>
      </c>
      <c r="U23" s="309">
        <v>12.21</v>
      </c>
      <c r="V23" s="309">
        <v>11.81</v>
      </c>
      <c r="W23" s="309">
        <v>7.92</v>
      </c>
      <c r="X23" s="309">
        <v>6.87</v>
      </c>
      <c r="Y23" s="309">
        <v>9.5</v>
      </c>
      <c r="Z23" s="309">
        <v>11.71</v>
      </c>
      <c r="AA23" s="309">
        <v>8.24</v>
      </c>
      <c r="AB23" s="309">
        <v>12.21</v>
      </c>
      <c r="AC23" s="309">
        <v>21.65</v>
      </c>
      <c r="AD23" s="309">
        <v>41.42</v>
      </c>
      <c r="AE23" s="309">
        <v>10.49</v>
      </c>
      <c r="AF23" s="309">
        <v>26.24</v>
      </c>
      <c r="AG23" s="309">
        <v>7</v>
      </c>
    </row>
    <row r="24" spans="2:33" s="290" customFormat="1" x14ac:dyDescent="0.2">
      <c r="B24" s="289">
        <v>0.29166666666666669</v>
      </c>
      <c r="C24" s="351" t="s">
        <v>360</v>
      </c>
      <c r="D24" s="309">
        <v>5.95</v>
      </c>
      <c r="E24" s="309">
        <v>7.65</v>
      </c>
      <c r="F24" s="309">
        <v>39.58</v>
      </c>
      <c r="G24" s="349">
        <v>50.02</v>
      </c>
      <c r="H24" s="350">
        <v>21.41</v>
      </c>
      <c r="I24" s="309">
        <v>6.36</v>
      </c>
      <c r="J24" s="309">
        <v>6.33</v>
      </c>
      <c r="K24" s="309">
        <v>7.33</v>
      </c>
      <c r="L24" s="309">
        <v>65.11</v>
      </c>
      <c r="M24" s="309">
        <v>28.47</v>
      </c>
      <c r="N24" s="309">
        <v>6.47</v>
      </c>
      <c r="O24" s="309">
        <v>6.72</v>
      </c>
      <c r="P24" s="309">
        <v>43.4</v>
      </c>
      <c r="Q24" s="309">
        <v>6.92</v>
      </c>
      <c r="R24" s="309">
        <v>19.37</v>
      </c>
      <c r="S24" s="309">
        <v>19.29</v>
      </c>
      <c r="T24" s="309">
        <v>12.32</v>
      </c>
      <c r="U24" s="309">
        <v>10.95</v>
      </c>
      <c r="V24" s="309">
        <v>9.5</v>
      </c>
      <c r="W24" s="309">
        <v>7.03</v>
      </c>
      <c r="X24" s="309">
        <v>6.85</v>
      </c>
      <c r="Y24" s="309">
        <v>8.99</v>
      </c>
      <c r="Z24" s="309">
        <v>11.62</v>
      </c>
      <c r="AA24" s="309">
        <v>7.71</v>
      </c>
      <c r="AB24" s="309">
        <v>7.61</v>
      </c>
      <c r="AC24" s="309">
        <v>19.57</v>
      </c>
      <c r="AD24" s="309">
        <v>33.61</v>
      </c>
      <c r="AE24" s="309">
        <v>13.67</v>
      </c>
      <c r="AF24" s="309">
        <v>12.03</v>
      </c>
      <c r="AG24" s="309">
        <v>7.04</v>
      </c>
    </row>
    <row r="25" spans="2:33" s="290" customFormat="1" x14ac:dyDescent="0.2">
      <c r="B25" s="289">
        <v>0.33333333333333331</v>
      </c>
      <c r="C25" s="351" t="s">
        <v>360</v>
      </c>
      <c r="D25" s="309">
        <v>6.01</v>
      </c>
      <c r="E25" s="309">
        <v>7.33</v>
      </c>
      <c r="F25" s="309">
        <v>50.68</v>
      </c>
      <c r="G25" s="349">
        <v>102.46</v>
      </c>
      <c r="H25" s="350">
        <v>20.87</v>
      </c>
      <c r="I25" s="309">
        <v>6.39</v>
      </c>
      <c r="J25" s="309">
        <v>6.33</v>
      </c>
      <c r="K25" s="309">
        <v>7.02</v>
      </c>
      <c r="L25" s="309">
        <v>132.93</v>
      </c>
      <c r="M25" s="309">
        <v>35.31</v>
      </c>
      <c r="N25" s="309">
        <v>6.54</v>
      </c>
      <c r="O25" s="309">
        <v>6.67</v>
      </c>
      <c r="P25" s="309">
        <v>40.130000000000003</v>
      </c>
      <c r="Q25" s="309">
        <v>6.74</v>
      </c>
      <c r="R25" s="309">
        <v>35.28</v>
      </c>
      <c r="S25" s="309">
        <v>14.87</v>
      </c>
      <c r="T25" s="309">
        <v>8.09</v>
      </c>
      <c r="U25" s="309">
        <v>10.11</v>
      </c>
      <c r="V25" s="309">
        <v>8.5</v>
      </c>
      <c r="W25" s="309">
        <v>6.95</v>
      </c>
      <c r="X25" s="309">
        <v>6.85</v>
      </c>
      <c r="Y25" s="309">
        <v>9.42</v>
      </c>
      <c r="Z25" s="309">
        <v>10.09</v>
      </c>
      <c r="AA25" s="309">
        <v>7.2</v>
      </c>
      <c r="AB25" s="309">
        <v>7.91</v>
      </c>
      <c r="AC25" s="309">
        <v>18.86</v>
      </c>
      <c r="AD25" s="309">
        <v>36.03</v>
      </c>
      <c r="AE25" s="309">
        <v>15.92</v>
      </c>
      <c r="AF25" s="309">
        <v>11.18</v>
      </c>
      <c r="AG25" s="309">
        <v>7.12</v>
      </c>
    </row>
    <row r="26" spans="2:33" s="290" customFormat="1" x14ac:dyDescent="0.2">
      <c r="B26" s="289">
        <v>0.375</v>
      </c>
      <c r="C26" s="351" t="s">
        <v>360</v>
      </c>
      <c r="D26" s="309">
        <v>7.78</v>
      </c>
      <c r="E26" s="309">
        <v>7.05</v>
      </c>
      <c r="F26" s="309">
        <v>47.84</v>
      </c>
      <c r="G26" s="349">
        <v>126.52</v>
      </c>
      <c r="H26" s="350">
        <v>13.68</v>
      </c>
      <c r="I26" s="309">
        <v>6.4</v>
      </c>
      <c r="J26" s="309">
        <v>6.34</v>
      </c>
      <c r="K26" s="309">
        <v>7.68</v>
      </c>
      <c r="L26" s="309">
        <v>144.63999999999999</v>
      </c>
      <c r="M26" s="309">
        <v>35.549999999999997</v>
      </c>
      <c r="N26" s="309">
        <v>7.02</v>
      </c>
      <c r="O26" s="309">
        <v>6.63</v>
      </c>
      <c r="P26" s="309">
        <v>22.36</v>
      </c>
      <c r="Q26" s="309">
        <v>6.55</v>
      </c>
      <c r="R26" s="309">
        <v>40.22</v>
      </c>
      <c r="S26" s="309">
        <v>9.67</v>
      </c>
      <c r="T26" s="309">
        <v>7.21</v>
      </c>
      <c r="U26" s="309">
        <v>9.01</v>
      </c>
      <c r="V26" s="309">
        <v>7.05</v>
      </c>
      <c r="W26" s="309">
        <v>6.87</v>
      </c>
      <c r="X26" s="309">
        <v>6.84</v>
      </c>
      <c r="Y26" s="309">
        <v>9.4499999999999993</v>
      </c>
      <c r="Z26" s="309">
        <v>8.07</v>
      </c>
      <c r="AA26" s="309">
        <v>7.12</v>
      </c>
      <c r="AB26" s="309">
        <v>7.94</v>
      </c>
      <c r="AC26" s="309">
        <v>19.52</v>
      </c>
      <c r="AD26" s="309">
        <v>39.1</v>
      </c>
      <c r="AE26" s="309">
        <v>16.989999999999998</v>
      </c>
      <c r="AF26" s="309">
        <v>10.26</v>
      </c>
      <c r="AG26" s="309">
        <v>7.18</v>
      </c>
    </row>
    <row r="27" spans="2:33" s="290" customFormat="1" x14ac:dyDescent="0.2">
      <c r="B27" s="289">
        <v>0.41666666666666669</v>
      </c>
      <c r="C27" s="351" t="s">
        <v>360</v>
      </c>
      <c r="D27" s="309">
        <v>8.27</v>
      </c>
      <c r="E27" s="309">
        <v>6.66</v>
      </c>
      <c r="F27" s="309">
        <v>18.46</v>
      </c>
      <c r="G27" s="309">
        <v>83.88</v>
      </c>
      <c r="H27" s="309">
        <v>7.02</v>
      </c>
      <c r="I27" s="309">
        <v>6.4</v>
      </c>
      <c r="J27" s="309">
        <v>6.27</v>
      </c>
      <c r="K27" s="309">
        <v>8.33</v>
      </c>
      <c r="L27" s="309">
        <v>90.08</v>
      </c>
      <c r="M27" s="309">
        <v>14.31</v>
      </c>
      <c r="N27" s="309">
        <v>7.82</v>
      </c>
      <c r="O27" s="309">
        <v>6.59</v>
      </c>
      <c r="P27" s="309">
        <v>14.78</v>
      </c>
      <c r="Q27" s="309">
        <v>6.56</v>
      </c>
      <c r="R27" s="309">
        <v>28.73</v>
      </c>
      <c r="S27" s="309">
        <v>7.41</v>
      </c>
      <c r="T27" s="309">
        <v>6.98</v>
      </c>
      <c r="U27" s="309">
        <v>7.64</v>
      </c>
      <c r="V27" s="309">
        <v>6.95</v>
      </c>
      <c r="W27" s="309">
        <v>6.88</v>
      </c>
      <c r="X27" s="309">
        <v>6.83</v>
      </c>
      <c r="Y27" s="309">
        <v>9.69</v>
      </c>
      <c r="Z27" s="309">
        <v>7.22</v>
      </c>
      <c r="AA27" s="309">
        <v>7.06</v>
      </c>
      <c r="AB27" s="309">
        <v>7.91</v>
      </c>
      <c r="AC27" s="309">
        <v>21.76</v>
      </c>
      <c r="AD27" s="309">
        <v>35.090000000000003</v>
      </c>
      <c r="AE27" s="309">
        <v>14.77</v>
      </c>
      <c r="AF27" s="309">
        <v>8.49</v>
      </c>
      <c r="AG27" s="309">
        <v>7.18</v>
      </c>
    </row>
    <row r="28" spans="2:33" s="290" customFormat="1" x14ac:dyDescent="0.2">
      <c r="B28" s="289">
        <v>0.45833333333333331</v>
      </c>
      <c r="C28" s="351" t="s">
        <v>360</v>
      </c>
      <c r="D28" s="309">
        <v>8.33</v>
      </c>
      <c r="E28" s="309">
        <v>6.48</v>
      </c>
      <c r="F28" s="309">
        <v>7.47</v>
      </c>
      <c r="G28" s="309">
        <v>31.96</v>
      </c>
      <c r="H28" s="309">
        <v>6.54</v>
      </c>
      <c r="I28" s="309">
        <v>6.42</v>
      </c>
      <c r="J28" s="309">
        <v>6.28</v>
      </c>
      <c r="K28" s="309">
        <v>8.32</v>
      </c>
      <c r="L28" s="309">
        <v>25.01</v>
      </c>
      <c r="M28" s="309">
        <v>7.03</v>
      </c>
      <c r="N28" s="309">
        <v>8.0299999999999994</v>
      </c>
      <c r="O28" s="309">
        <v>6.51</v>
      </c>
      <c r="P28" s="309">
        <v>11.4</v>
      </c>
      <c r="Q28" s="309">
        <v>6.57</v>
      </c>
      <c r="R28" s="309">
        <v>13.09</v>
      </c>
      <c r="S28" s="309">
        <v>7.04</v>
      </c>
      <c r="T28" s="309">
        <v>6.85</v>
      </c>
      <c r="U28" s="309">
        <v>7.09</v>
      </c>
      <c r="V28" s="309">
        <v>6.98</v>
      </c>
      <c r="W28" s="309">
        <v>6.85</v>
      </c>
      <c r="X28" s="309">
        <v>6.86</v>
      </c>
      <c r="Y28" s="309">
        <v>7.87</v>
      </c>
      <c r="Z28" s="309">
        <v>7</v>
      </c>
      <c r="AA28" s="309">
        <v>7.04</v>
      </c>
      <c r="AB28" s="309">
        <v>7.18</v>
      </c>
      <c r="AC28" s="309">
        <v>15.35</v>
      </c>
      <c r="AD28" s="309">
        <v>25.26</v>
      </c>
      <c r="AE28" s="309">
        <v>12.47</v>
      </c>
      <c r="AF28" s="309">
        <v>7.95</v>
      </c>
      <c r="AG28" s="309">
        <v>7.15</v>
      </c>
    </row>
    <row r="29" spans="2:33" s="290" customFormat="1" x14ac:dyDescent="0.2">
      <c r="B29" s="289">
        <v>0.5</v>
      </c>
      <c r="C29" s="351" t="s">
        <v>360</v>
      </c>
      <c r="D29" s="309">
        <v>6.67</v>
      </c>
      <c r="E29" s="309">
        <v>6.35</v>
      </c>
      <c r="F29" s="309">
        <v>6.74</v>
      </c>
      <c r="G29" s="309">
        <v>8.18</v>
      </c>
      <c r="H29" s="309">
        <v>6.48</v>
      </c>
      <c r="I29" s="309">
        <v>6.33</v>
      </c>
      <c r="J29" s="309">
        <v>6.29</v>
      </c>
      <c r="K29" s="309">
        <v>7.42</v>
      </c>
      <c r="L29" s="309">
        <v>13.46</v>
      </c>
      <c r="M29" s="309">
        <v>6.77</v>
      </c>
      <c r="N29" s="309">
        <v>7.58</v>
      </c>
      <c r="O29" s="309">
        <v>6.47</v>
      </c>
      <c r="P29" s="309">
        <v>8.3800000000000008</v>
      </c>
      <c r="Q29" s="309">
        <v>6.61</v>
      </c>
      <c r="R29" s="309">
        <v>7.94</v>
      </c>
      <c r="S29" s="309">
        <v>6.89</v>
      </c>
      <c r="T29" s="309">
        <v>6.77</v>
      </c>
      <c r="U29" s="309">
        <v>7.05</v>
      </c>
      <c r="V29" s="309">
        <v>6.97</v>
      </c>
      <c r="W29" s="309">
        <v>6.87</v>
      </c>
      <c r="X29" s="309">
        <v>6.91</v>
      </c>
      <c r="Y29" s="309">
        <v>7.48</v>
      </c>
      <c r="Z29" s="309">
        <v>6.93</v>
      </c>
      <c r="AA29" s="309">
        <v>7</v>
      </c>
      <c r="AB29" s="309">
        <v>7</v>
      </c>
      <c r="AC29" s="309">
        <v>12.06</v>
      </c>
      <c r="AD29" s="309">
        <v>14.69</v>
      </c>
      <c r="AE29" s="309">
        <v>9.1300000000000008</v>
      </c>
      <c r="AF29" s="309">
        <v>7.41</v>
      </c>
      <c r="AG29" s="309">
        <v>7.12</v>
      </c>
    </row>
    <row r="30" spans="2:33" s="290" customFormat="1" x14ac:dyDescent="0.2">
      <c r="B30" s="289">
        <v>0.54166666666666663</v>
      </c>
      <c r="C30" s="351" t="s">
        <v>360</v>
      </c>
      <c r="D30" s="309">
        <v>6.27</v>
      </c>
      <c r="E30" s="309">
        <v>6.28</v>
      </c>
      <c r="F30" s="309">
        <v>6.57</v>
      </c>
      <c r="G30" s="309">
        <v>7.1</v>
      </c>
      <c r="H30" s="309">
        <v>6.46</v>
      </c>
      <c r="I30" s="309">
        <v>6.31</v>
      </c>
      <c r="J30" s="309">
        <v>6.34</v>
      </c>
      <c r="K30" s="309">
        <v>6.75</v>
      </c>
      <c r="L30" s="309">
        <v>9.9600000000000009</v>
      </c>
      <c r="M30" s="309">
        <v>6.69</v>
      </c>
      <c r="N30" s="309">
        <v>6.83</v>
      </c>
      <c r="O30" s="309">
        <v>6.48</v>
      </c>
      <c r="P30" s="309">
        <v>7.11</v>
      </c>
      <c r="Q30" s="309">
        <v>6.55</v>
      </c>
      <c r="R30" s="309">
        <v>7.04</v>
      </c>
      <c r="S30" s="309">
        <v>6.83</v>
      </c>
      <c r="T30" s="309">
        <v>6.75</v>
      </c>
      <c r="U30" s="309">
        <v>6.97</v>
      </c>
      <c r="V30" s="309">
        <v>7.01</v>
      </c>
      <c r="W30" s="309">
        <v>6.87</v>
      </c>
      <c r="X30" s="309">
        <v>6.93</v>
      </c>
      <c r="Y30" s="309">
        <v>7.12</v>
      </c>
      <c r="Z30" s="309">
        <v>6.99</v>
      </c>
      <c r="AA30" s="309">
        <v>7.01</v>
      </c>
      <c r="AB30" s="309">
        <v>6.99</v>
      </c>
      <c r="AC30" s="309">
        <v>8.8800000000000008</v>
      </c>
      <c r="AD30" s="309">
        <v>10.62</v>
      </c>
      <c r="AE30" s="309">
        <v>7.8</v>
      </c>
      <c r="AF30" s="309">
        <v>7.27</v>
      </c>
      <c r="AG30" s="309">
        <v>7.17</v>
      </c>
    </row>
    <row r="31" spans="2:33" s="290" customFormat="1" x14ac:dyDescent="0.2">
      <c r="B31" s="289">
        <v>0.58333333333333337</v>
      </c>
      <c r="C31" s="351" t="s">
        <v>360</v>
      </c>
      <c r="D31" s="309">
        <v>6.19</v>
      </c>
      <c r="E31" s="309">
        <v>6.28</v>
      </c>
      <c r="F31" s="309">
        <v>6.47</v>
      </c>
      <c r="G31" s="309">
        <v>6.8</v>
      </c>
      <c r="H31" s="309">
        <v>6.43</v>
      </c>
      <c r="I31" s="309">
        <v>6.31</v>
      </c>
      <c r="J31" s="309">
        <v>6.35</v>
      </c>
      <c r="K31" s="309">
        <v>6.56</v>
      </c>
      <c r="L31" s="309">
        <v>7.38</v>
      </c>
      <c r="M31" s="309">
        <v>6.73</v>
      </c>
      <c r="N31" s="309">
        <v>6.64</v>
      </c>
      <c r="O31" s="309">
        <v>6.52</v>
      </c>
      <c r="P31" s="309">
        <v>6.93</v>
      </c>
      <c r="Q31" s="309">
        <v>6.53</v>
      </c>
      <c r="R31" s="309">
        <v>6.85</v>
      </c>
      <c r="S31" s="309">
        <v>6.76</v>
      </c>
      <c r="T31" s="309">
        <v>6.77</v>
      </c>
      <c r="U31" s="309">
        <v>6.94</v>
      </c>
      <c r="V31" s="309">
        <v>6.99</v>
      </c>
      <c r="W31" s="309">
        <v>6.88</v>
      </c>
      <c r="X31" s="309">
        <v>6.87</v>
      </c>
      <c r="Y31" s="309">
        <v>7.03</v>
      </c>
      <c r="Z31" s="309">
        <v>6.97</v>
      </c>
      <c r="AA31" s="309">
        <v>6.98</v>
      </c>
      <c r="AB31" s="309">
        <v>6.96</v>
      </c>
      <c r="AC31" s="309">
        <v>8.24</v>
      </c>
      <c r="AD31" s="309">
        <v>8.09</v>
      </c>
      <c r="AE31" s="309">
        <v>7.4</v>
      </c>
      <c r="AF31" s="309">
        <v>7.22</v>
      </c>
      <c r="AG31" s="309">
        <v>7.16</v>
      </c>
    </row>
    <row r="32" spans="2:33" s="290" customFormat="1" x14ac:dyDescent="0.2">
      <c r="B32" s="289">
        <v>0.625</v>
      </c>
      <c r="C32" s="309">
        <v>6.77</v>
      </c>
      <c r="D32" s="309">
        <v>6.15</v>
      </c>
      <c r="E32" s="309">
        <v>6.3</v>
      </c>
      <c r="F32" s="309">
        <v>6.42</v>
      </c>
      <c r="G32" s="309">
        <v>6.67</v>
      </c>
      <c r="H32" s="309">
        <v>6.38</v>
      </c>
      <c r="I32" s="309">
        <v>6.25</v>
      </c>
      <c r="J32" s="309">
        <v>6.32</v>
      </c>
      <c r="K32" s="309">
        <v>6.46</v>
      </c>
      <c r="L32" s="309">
        <v>6.85</v>
      </c>
      <c r="M32" s="309">
        <v>6.7</v>
      </c>
      <c r="N32" s="309">
        <v>6.65</v>
      </c>
      <c r="O32" s="309">
        <v>6.55</v>
      </c>
      <c r="P32" s="309">
        <v>6.9</v>
      </c>
      <c r="Q32" s="309">
        <v>6.47</v>
      </c>
      <c r="R32" s="309">
        <v>6.8</v>
      </c>
      <c r="S32" s="309">
        <v>6.72</v>
      </c>
      <c r="T32" s="309">
        <v>6.76</v>
      </c>
      <c r="U32" s="309">
        <v>6.9</v>
      </c>
      <c r="V32" s="309">
        <v>6.93</v>
      </c>
      <c r="W32" s="309">
        <v>6.84</v>
      </c>
      <c r="X32" s="309">
        <v>6.81</v>
      </c>
      <c r="Y32" s="309">
        <v>6.99</v>
      </c>
      <c r="Z32" s="309">
        <v>6.91</v>
      </c>
      <c r="AA32" s="309">
        <v>6.98</v>
      </c>
      <c r="AB32" s="309">
        <v>6.99</v>
      </c>
      <c r="AC32" s="309">
        <v>7.71</v>
      </c>
      <c r="AD32" s="309">
        <v>7.67</v>
      </c>
      <c r="AE32" s="309">
        <v>7.36</v>
      </c>
      <c r="AF32" s="309">
        <v>7.2</v>
      </c>
      <c r="AG32" s="309">
        <v>7.16</v>
      </c>
    </row>
    <row r="33" spans="2:36" s="290" customFormat="1" x14ac:dyDescent="0.2">
      <c r="B33" s="289">
        <v>0.66666666666666663</v>
      </c>
      <c r="C33" s="309">
        <v>6.55</v>
      </c>
      <c r="D33" s="309">
        <v>6.12</v>
      </c>
      <c r="E33" s="309">
        <v>6.29</v>
      </c>
      <c r="F33" s="309">
        <v>6.42</v>
      </c>
      <c r="G33" s="309">
        <v>6.6</v>
      </c>
      <c r="H33" s="309">
        <v>6.36</v>
      </c>
      <c r="I33" s="309">
        <v>6.27</v>
      </c>
      <c r="J33" s="309">
        <v>6.29</v>
      </c>
      <c r="K33" s="309">
        <v>6.38</v>
      </c>
      <c r="L33" s="309">
        <v>6.68</v>
      </c>
      <c r="M33" s="309">
        <v>6.7</v>
      </c>
      <c r="N33" s="309">
        <v>6.64</v>
      </c>
      <c r="O33" s="309">
        <v>6.52</v>
      </c>
      <c r="P33" s="309">
        <v>6.89</v>
      </c>
      <c r="Q33" s="309">
        <v>6.53</v>
      </c>
      <c r="R33" s="309">
        <v>6.82</v>
      </c>
      <c r="S33" s="309">
        <v>6.72</v>
      </c>
      <c r="T33" s="309">
        <v>6.72</v>
      </c>
      <c r="U33" s="309">
        <v>6.89</v>
      </c>
      <c r="V33" s="309">
        <v>6.88</v>
      </c>
      <c r="W33" s="309">
        <v>6.8</v>
      </c>
      <c r="X33" s="309">
        <v>6.85</v>
      </c>
      <c r="Y33" s="309">
        <v>6.99</v>
      </c>
      <c r="Z33" s="309">
        <v>6.89</v>
      </c>
      <c r="AA33" s="309">
        <v>7.01</v>
      </c>
      <c r="AB33" s="309">
        <v>6.98</v>
      </c>
      <c r="AC33" s="309">
        <v>7.35</v>
      </c>
      <c r="AD33" s="309">
        <v>7.53</v>
      </c>
      <c r="AE33" s="309">
        <v>7.25</v>
      </c>
      <c r="AF33" s="309">
        <v>7.16</v>
      </c>
      <c r="AG33" s="309">
        <v>7.16</v>
      </c>
    </row>
    <row r="34" spans="2:36" s="290" customFormat="1" x14ac:dyDescent="0.2">
      <c r="B34" s="289">
        <v>0.70833333333333337</v>
      </c>
      <c r="C34" s="309">
        <v>6.41</v>
      </c>
      <c r="D34" s="309">
        <v>6.13</v>
      </c>
      <c r="E34" s="309">
        <v>6.28</v>
      </c>
      <c r="F34" s="309">
        <v>6.4</v>
      </c>
      <c r="G34" s="309">
        <v>6.48</v>
      </c>
      <c r="H34" s="309">
        <v>6.34</v>
      </c>
      <c r="I34" s="309">
        <v>6.25</v>
      </c>
      <c r="J34" s="309">
        <v>6.28</v>
      </c>
      <c r="K34" s="309">
        <v>6.43</v>
      </c>
      <c r="L34" s="309">
        <v>6.56</v>
      </c>
      <c r="M34" s="309">
        <v>6.64</v>
      </c>
      <c r="N34" s="309">
        <v>6.6</v>
      </c>
      <c r="O34" s="309">
        <v>6.55</v>
      </c>
      <c r="P34" s="309">
        <v>6.84</v>
      </c>
      <c r="Q34" s="309">
        <v>6.54</v>
      </c>
      <c r="R34" s="309">
        <v>6.82</v>
      </c>
      <c r="S34" s="309">
        <v>6.79</v>
      </c>
      <c r="T34" s="309">
        <v>6.67</v>
      </c>
      <c r="U34" s="309">
        <v>6.88</v>
      </c>
      <c r="V34" s="309">
        <v>6.82</v>
      </c>
      <c r="W34" s="309">
        <v>6.75</v>
      </c>
      <c r="X34" s="309">
        <v>6.87</v>
      </c>
      <c r="Y34" s="309">
        <v>6.97</v>
      </c>
      <c r="Z34" s="309">
        <v>6.89</v>
      </c>
      <c r="AA34" s="309">
        <v>7.01</v>
      </c>
      <c r="AB34" s="309">
        <v>7.01</v>
      </c>
      <c r="AC34" s="309">
        <v>7.21</v>
      </c>
      <c r="AD34" s="309">
        <v>7.5</v>
      </c>
      <c r="AE34" s="309">
        <v>7.2</v>
      </c>
      <c r="AF34" s="309">
        <v>7.17</v>
      </c>
      <c r="AG34" s="309">
        <v>7.23</v>
      </c>
    </row>
    <row r="35" spans="2:36" s="290" customFormat="1" x14ac:dyDescent="0.2">
      <c r="B35" s="289">
        <v>0.75</v>
      </c>
      <c r="C35" s="309">
        <v>6.35</v>
      </c>
      <c r="D35" s="309">
        <v>6.11</v>
      </c>
      <c r="E35" s="309">
        <v>6.28</v>
      </c>
      <c r="F35" s="309">
        <v>6.33</v>
      </c>
      <c r="G35" s="309">
        <v>6.41</v>
      </c>
      <c r="H35" s="309">
        <v>6.28</v>
      </c>
      <c r="I35" s="309">
        <v>6.33</v>
      </c>
      <c r="J35" s="309">
        <v>6.31</v>
      </c>
      <c r="K35" s="309">
        <v>6.49</v>
      </c>
      <c r="L35" s="309">
        <v>6.56</v>
      </c>
      <c r="M35" s="309">
        <v>6.6</v>
      </c>
      <c r="N35" s="309">
        <v>6.54</v>
      </c>
      <c r="O35" s="309">
        <v>6.51</v>
      </c>
      <c r="P35" s="309">
        <v>6.8</v>
      </c>
      <c r="Q35" s="309">
        <v>6.51</v>
      </c>
      <c r="R35" s="309">
        <v>6.75</v>
      </c>
      <c r="S35" s="309">
        <v>6.84</v>
      </c>
      <c r="T35" s="309">
        <v>6.62</v>
      </c>
      <c r="U35" s="309">
        <v>6.83</v>
      </c>
      <c r="V35" s="309">
        <v>6.87</v>
      </c>
      <c r="W35" s="309">
        <v>6.73</v>
      </c>
      <c r="X35" s="309">
        <v>6.88</v>
      </c>
      <c r="Y35" s="309">
        <v>6.99</v>
      </c>
      <c r="Z35" s="309">
        <v>6.93</v>
      </c>
      <c r="AA35" s="309">
        <v>7.01</v>
      </c>
      <c r="AB35" s="309">
        <v>7.07</v>
      </c>
      <c r="AC35" s="309">
        <v>7.25</v>
      </c>
      <c r="AD35" s="309">
        <v>7.42</v>
      </c>
      <c r="AE35" s="309">
        <v>7.17</v>
      </c>
      <c r="AF35" s="309">
        <v>7.18</v>
      </c>
      <c r="AG35" s="309">
        <v>7.32</v>
      </c>
      <c r="AJ35"/>
    </row>
    <row r="36" spans="2:36" s="290" customFormat="1" x14ac:dyDescent="0.2">
      <c r="B36" s="289">
        <v>0.79166666666666663</v>
      </c>
      <c r="C36" s="309">
        <v>6.33</v>
      </c>
      <c r="D36" s="309">
        <v>6.12</v>
      </c>
      <c r="E36" s="309">
        <v>6.22</v>
      </c>
      <c r="F36" s="309">
        <v>6.28</v>
      </c>
      <c r="G36" s="309">
        <v>6.33</v>
      </c>
      <c r="H36" s="309">
        <v>6.27</v>
      </c>
      <c r="I36" s="309">
        <v>6.3</v>
      </c>
      <c r="J36" s="309">
        <v>6.25</v>
      </c>
      <c r="K36" s="309">
        <v>6.46</v>
      </c>
      <c r="L36" s="309">
        <v>6.62</v>
      </c>
      <c r="M36" s="309">
        <v>6.57</v>
      </c>
      <c r="N36" s="309">
        <v>6.51</v>
      </c>
      <c r="O36" s="309">
        <v>6.48</v>
      </c>
      <c r="P36" s="309">
        <v>6.72</v>
      </c>
      <c r="Q36" s="309">
        <v>6.41</v>
      </c>
      <c r="R36" s="309">
        <v>6.71</v>
      </c>
      <c r="S36" s="309">
        <v>6.83</v>
      </c>
      <c r="T36" s="309">
        <v>6.63</v>
      </c>
      <c r="U36" s="309">
        <v>6.8</v>
      </c>
      <c r="V36" s="309">
        <v>6.86</v>
      </c>
      <c r="W36" s="309">
        <v>6.71</v>
      </c>
      <c r="X36" s="309">
        <v>6.85</v>
      </c>
      <c r="Y36" s="309">
        <v>6.92</v>
      </c>
      <c r="Z36" s="309">
        <v>6.89</v>
      </c>
      <c r="AA36" s="309">
        <v>6.93</v>
      </c>
      <c r="AB36" s="309">
        <v>7.09</v>
      </c>
      <c r="AC36" s="309">
        <v>7.39</v>
      </c>
      <c r="AD36" s="309">
        <v>7.33</v>
      </c>
      <c r="AE36" s="309">
        <v>7.26</v>
      </c>
      <c r="AF36" s="309">
        <v>7.26</v>
      </c>
      <c r="AG36" s="309">
        <v>7.34</v>
      </c>
      <c r="AJ36"/>
    </row>
    <row r="37" spans="2:36" s="290" customFormat="1" x14ac:dyDescent="0.2">
      <c r="B37" s="289">
        <v>0.83333333333333337</v>
      </c>
      <c r="C37" s="309">
        <v>6.26</v>
      </c>
      <c r="D37" s="309">
        <v>6.11</v>
      </c>
      <c r="E37" s="309">
        <v>6.22</v>
      </c>
      <c r="F37" s="309">
        <v>6.25</v>
      </c>
      <c r="G37" s="309">
        <v>6.34</v>
      </c>
      <c r="H37" s="309">
        <v>6.23</v>
      </c>
      <c r="I37" s="309">
        <v>6.29</v>
      </c>
      <c r="J37" s="309">
        <v>6.25</v>
      </c>
      <c r="K37" s="309">
        <v>6.39</v>
      </c>
      <c r="L37" s="309">
        <v>6.67</v>
      </c>
      <c r="M37" s="309">
        <v>6.54</v>
      </c>
      <c r="N37" s="309">
        <v>6.45</v>
      </c>
      <c r="O37" s="309">
        <v>6.47</v>
      </c>
      <c r="P37" s="309">
        <v>6.64</v>
      </c>
      <c r="Q37" s="309">
        <v>6.4</v>
      </c>
      <c r="R37" s="309">
        <v>6.74</v>
      </c>
      <c r="S37" s="309">
        <v>6.84</v>
      </c>
      <c r="T37" s="309">
        <v>6.67</v>
      </c>
      <c r="U37" s="309">
        <v>6.77</v>
      </c>
      <c r="V37" s="309">
        <v>6.88</v>
      </c>
      <c r="W37" s="309">
        <v>6.78</v>
      </c>
      <c r="X37" s="309">
        <v>6.84</v>
      </c>
      <c r="Y37" s="309">
        <v>6.89</v>
      </c>
      <c r="Z37" s="309">
        <v>6.84</v>
      </c>
      <c r="AA37" s="309">
        <v>6.93</v>
      </c>
      <c r="AB37" s="309">
        <v>7.09</v>
      </c>
      <c r="AC37" s="309">
        <v>8.11</v>
      </c>
      <c r="AD37" s="309">
        <v>7.31</v>
      </c>
      <c r="AE37" s="309">
        <v>9.27</v>
      </c>
      <c r="AF37" s="309">
        <v>7.23</v>
      </c>
      <c r="AG37" s="309">
        <v>7.37</v>
      </c>
      <c r="AJ37"/>
    </row>
    <row r="38" spans="2:36" s="290" customFormat="1" x14ac:dyDescent="0.2">
      <c r="B38" s="289">
        <v>0.875</v>
      </c>
      <c r="C38" s="309">
        <v>6.24</v>
      </c>
      <c r="D38" s="309">
        <v>6.3</v>
      </c>
      <c r="E38" s="309">
        <v>6.17</v>
      </c>
      <c r="F38" s="309">
        <v>6.18</v>
      </c>
      <c r="G38" s="309">
        <v>6.3</v>
      </c>
      <c r="H38" s="309">
        <v>6.23</v>
      </c>
      <c r="I38" s="309">
        <v>6.3</v>
      </c>
      <c r="J38" s="309">
        <v>6.26</v>
      </c>
      <c r="K38" s="309">
        <v>6.54</v>
      </c>
      <c r="L38" s="309">
        <v>6.64</v>
      </c>
      <c r="M38" s="309">
        <v>6.51</v>
      </c>
      <c r="N38" s="309">
        <v>6.45</v>
      </c>
      <c r="O38" s="309">
        <v>6.46</v>
      </c>
      <c r="P38" s="309">
        <v>6.56</v>
      </c>
      <c r="Q38" s="309">
        <v>6.41</v>
      </c>
      <c r="R38" s="309">
        <v>6.74</v>
      </c>
      <c r="S38" s="309">
        <v>6.8</v>
      </c>
      <c r="T38" s="309">
        <v>6.77</v>
      </c>
      <c r="U38" s="309">
        <v>6.77</v>
      </c>
      <c r="V38" s="309">
        <v>6.86</v>
      </c>
      <c r="W38" s="309">
        <v>6.83</v>
      </c>
      <c r="X38" s="309">
        <v>6.83</v>
      </c>
      <c r="Y38" s="309">
        <v>6.87</v>
      </c>
      <c r="Z38" s="309">
        <v>6.83</v>
      </c>
      <c r="AA38" s="309">
        <v>6.91</v>
      </c>
      <c r="AB38" s="309">
        <v>7.03</v>
      </c>
      <c r="AC38" s="309">
        <v>9.3000000000000007</v>
      </c>
      <c r="AD38" s="309">
        <v>8.14</v>
      </c>
      <c r="AE38" s="309">
        <v>11.3</v>
      </c>
      <c r="AF38" s="309">
        <v>7.15</v>
      </c>
      <c r="AG38" s="309">
        <v>7.32</v>
      </c>
      <c r="AJ38"/>
    </row>
    <row r="39" spans="2:36" s="290" customFormat="1" x14ac:dyDescent="0.2">
      <c r="B39" s="289">
        <v>0.91666666666666663</v>
      </c>
      <c r="C39" s="309">
        <v>6.13</v>
      </c>
      <c r="D39" s="309">
        <v>6.81</v>
      </c>
      <c r="E39" s="309">
        <v>6.19</v>
      </c>
      <c r="F39" s="309">
        <v>6.17</v>
      </c>
      <c r="G39" s="309">
        <v>7.16</v>
      </c>
      <c r="H39" s="309">
        <v>6.21</v>
      </c>
      <c r="I39" s="309">
        <v>6.33</v>
      </c>
      <c r="J39" s="309">
        <v>6.35</v>
      </c>
      <c r="K39" s="309">
        <v>6.54</v>
      </c>
      <c r="L39" s="309">
        <v>21.76</v>
      </c>
      <c r="M39" s="309">
        <v>6.51</v>
      </c>
      <c r="N39" s="309">
        <v>6.43</v>
      </c>
      <c r="O39" s="309">
        <v>6.46</v>
      </c>
      <c r="P39" s="309">
        <v>6.59</v>
      </c>
      <c r="Q39" s="309">
        <v>6.53</v>
      </c>
      <c r="R39" s="309">
        <v>6.68</v>
      </c>
      <c r="S39" s="309">
        <v>6.8</v>
      </c>
      <c r="T39" s="309">
        <v>6.84</v>
      </c>
      <c r="U39" s="309">
        <v>6.75</v>
      </c>
      <c r="V39" s="309">
        <v>11.45</v>
      </c>
      <c r="W39" s="309">
        <v>6.91</v>
      </c>
      <c r="X39" s="309">
        <v>10.4</v>
      </c>
      <c r="Y39" s="309">
        <v>6.88</v>
      </c>
      <c r="Z39" s="309">
        <v>6.8</v>
      </c>
      <c r="AA39" s="309">
        <v>6.96</v>
      </c>
      <c r="AB39" s="309">
        <v>6.97</v>
      </c>
      <c r="AC39" s="309">
        <v>10.029999999999999</v>
      </c>
      <c r="AD39" s="309">
        <v>8.2799999999999994</v>
      </c>
      <c r="AE39" s="309">
        <v>15.47</v>
      </c>
      <c r="AF39" s="309">
        <v>7.09</v>
      </c>
      <c r="AG39" s="309">
        <v>7.35</v>
      </c>
    </row>
    <row r="40" spans="2:36" s="290" customFormat="1" x14ac:dyDescent="0.2">
      <c r="B40" s="289">
        <v>0.95833333333333337</v>
      </c>
      <c r="C40" s="309">
        <v>6.06</v>
      </c>
      <c r="D40" s="309">
        <v>6.97</v>
      </c>
      <c r="E40" s="309">
        <v>6.13</v>
      </c>
      <c r="F40" s="309">
        <v>6.15</v>
      </c>
      <c r="G40" s="309">
        <v>10.18</v>
      </c>
      <c r="H40" s="309">
        <v>6.22</v>
      </c>
      <c r="I40" s="309">
        <v>6.28</v>
      </c>
      <c r="J40" s="309">
        <v>6.94</v>
      </c>
      <c r="K40" s="309">
        <v>6.53</v>
      </c>
      <c r="L40" s="309">
        <v>51.91</v>
      </c>
      <c r="M40" s="309">
        <v>6.47</v>
      </c>
      <c r="N40" s="309">
        <v>8.3000000000000007</v>
      </c>
      <c r="O40" s="309">
        <v>6.59</v>
      </c>
      <c r="P40" s="309">
        <v>6.59</v>
      </c>
      <c r="Q40" s="309">
        <v>6.94</v>
      </c>
      <c r="R40" s="309">
        <v>7.52</v>
      </c>
      <c r="S40" s="309">
        <v>6.74</v>
      </c>
      <c r="T40" s="309">
        <v>15.85</v>
      </c>
      <c r="U40" s="309">
        <v>7.1</v>
      </c>
      <c r="V40" s="309">
        <v>12.75</v>
      </c>
      <c r="W40" s="309">
        <v>6.9</v>
      </c>
      <c r="X40" s="309">
        <v>11.93</v>
      </c>
      <c r="Y40" s="309">
        <v>6.85</v>
      </c>
      <c r="Z40" s="309">
        <v>9.61</v>
      </c>
      <c r="AA40" s="309">
        <v>9.26</v>
      </c>
      <c r="AB40" s="309">
        <v>6.93</v>
      </c>
      <c r="AC40" s="309">
        <v>64.28</v>
      </c>
      <c r="AD40" s="309">
        <v>8.2200000000000006</v>
      </c>
      <c r="AE40" s="309">
        <v>16.03</v>
      </c>
      <c r="AF40" s="309">
        <v>7.13</v>
      </c>
      <c r="AG40" s="309">
        <v>7.35</v>
      </c>
    </row>
    <row r="41" spans="2:36" s="291" customFormat="1" ht="27" customHeight="1" x14ac:dyDescent="0.2">
      <c r="B41" s="287" t="s">
        <v>358</v>
      </c>
      <c r="C41" s="373" t="s">
        <v>357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</row>
    <row r="42" spans="2:36" x14ac:dyDescent="0.2">
      <c r="B42" s="547" t="s">
        <v>306</v>
      </c>
    </row>
    <row r="43" spans="2:36" x14ac:dyDescent="0.2">
      <c r="B43" s="547" t="s">
        <v>363</v>
      </c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B1:AJ43"/>
  <sheetViews>
    <sheetView showGridLines="0" zoomScale="96" zoomScaleNormal="96" zoomScaleSheetLayoutView="93" workbookViewId="0">
      <selection activeCell="B42" sqref="B42:B43"/>
    </sheetView>
  </sheetViews>
  <sheetFormatPr baseColWidth="10" defaultColWidth="11.42578125" defaultRowHeight="12.75" x14ac:dyDescent="0.2"/>
  <cols>
    <col min="1" max="1" width="2.140625" style="278" customWidth="1"/>
    <col min="2" max="2" width="17.5703125" style="278" customWidth="1"/>
    <col min="3" max="4" width="6.7109375" style="278" bestFit="1" customWidth="1"/>
    <col min="5" max="5" width="5.7109375" style="278" bestFit="1" customWidth="1"/>
    <col min="6" max="6" width="7" style="278" customWidth="1"/>
    <col min="7" max="7" width="6.5703125" style="278" customWidth="1"/>
    <col min="8" max="8" width="6.42578125" style="278" customWidth="1"/>
    <col min="9" max="9" width="5.5703125" style="278" bestFit="1" customWidth="1"/>
    <col min="10" max="14" width="6.7109375" style="278" bestFit="1" customWidth="1"/>
    <col min="15" max="15" width="6.42578125" style="278" bestFit="1" customWidth="1"/>
    <col min="16" max="16" width="5.7109375" style="278" bestFit="1" customWidth="1"/>
    <col min="17" max="17" width="6.5703125" style="278" customWidth="1"/>
    <col min="18" max="18" width="5.7109375" style="278" bestFit="1" customWidth="1"/>
    <col min="19" max="19" width="6.42578125" style="278" bestFit="1" customWidth="1"/>
    <col min="20" max="20" width="5.85546875" style="278" bestFit="1" customWidth="1"/>
    <col min="21" max="21" width="6.42578125" style="278" bestFit="1" customWidth="1"/>
    <col min="22" max="22" width="6.5703125" style="278" customWidth="1"/>
    <col min="23" max="23" width="6.42578125" style="278" bestFit="1" customWidth="1"/>
    <col min="24" max="24" width="6.7109375" style="278" customWidth="1"/>
    <col min="25" max="25" width="6.85546875" style="278" customWidth="1"/>
    <col min="26" max="26" width="6.42578125" style="278" bestFit="1" customWidth="1"/>
    <col min="27" max="27" width="6.28515625" style="278" customWidth="1"/>
    <col min="28" max="28" width="7.28515625" style="278" customWidth="1"/>
    <col min="29" max="29" width="6.7109375" style="278" bestFit="1" customWidth="1"/>
    <col min="30" max="30" width="6.42578125" style="278" bestFit="1" customWidth="1"/>
    <col min="31" max="32" width="6.42578125" style="278" customWidth="1"/>
    <col min="33" max="33" width="6.140625" style="278" customWidth="1"/>
    <col min="34" max="16384" width="11.42578125" style="278"/>
  </cols>
  <sheetData>
    <row r="1" spans="2:33" ht="15.75" customHeight="1" x14ac:dyDescent="0.2">
      <c r="B1" s="358"/>
      <c r="C1" s="358"/>
      <c r="D1" s="358"/>
      <c r="E1" s="358"/>
      <c r="F1" s="367" t="s">
        <v>346</v>
      </c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  <c r="AC1" s="368"/>
      <c r="AD1" s="368"/>
      <c r="AE1" s="368"/>
      <c r="AF1" s="368"/>
      <c r="AG1" s="368"/>
    </row>
    <row r="2" spans="2:33" ht="15.75" customHeight="1" x14ac:dyDescent="0.2">
      <c r="B2" s="358"/>
      <c r="C2" s="358"/>
      <c r="D2" s="358"/>
      <c r="E2" s="358"/>
      <c r="F2" s="367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8"/>
    </row>
    <row r="3" spans="2:33" ht="15.75" customHeight="1" x14ac:dyDescent="0.2">
      <c r="B3" s="358"/>
      <c r="C3" s="358"/>
      <c r="D3" s="358"/>
      <c r="E3" s="358"/>
      <c r="F3" s="367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</row>
    <row r="4" spans="2:33" ht="11.25" customHeight="1" x14ac:dyDescent="0.2">
      <c r="B4" s="279"/>
      <c r="C4" s="279"/>
      <c r="D4" s="279"/>
      <c r="E4" s="279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</row>
    <row r="5" spans="2:33" ht="27.6" customHeight="1" x14ac:dyDescent="0.2">
      <c r="B5" s="360" t="s">
        <v>188</v>
      </c>
      <c r="C5" s="360"/>
      <c r="D5" s="281"/>
      <c r="E5" s="281"/>
      <c r="F5" s="282" t="str">
        <f>'PM10_CA-ILO-03'!F6</f>
        <v>Evaluación de seguimiento de la calidad del aire en el CEBA Jose Pardo, distrito Ilo, provincia Ilo, departamento Moquegua, en marzo 2021</v>
      </c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</row>
    <row r="6" spans="2:33" ht="8.25" customHeight="1" x14ac:dyDescent="0.2">
      <c r="B6" s="283"/>
      <c r="C6" s="283"/>
      <c r="D6" s="283"/>
      <c r="E6" s="283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</row>
    <row r="7" spans="2:33" ht="15.75" customHeight="1" x14ac:dyDescent="0.2">
      <c r="B7" s="281" t="s">
        <v>236</v>
      </c>
      <c r="C7" s="281"/>
      <c r="D7" s="281"/>
      <c r="E7" s="281"/>
      <c r="F7" s="282" t="s">
        <v>334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139" t="s">
        <v>189</v>
      </c>
      <c r="R7" s="281"/>
      <c r="S7" s="281"/>
      <c r="T7" s="281"/>
      <c r="U7" s="281"/>
      <c r="V7" s="286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</row>
    <row r="8" spans="2:33" ht="7.5" customHeight="1" x14ac:dyDescent="0.2">
      <c r="B8" s="283"/>
      <c r="C8" s="283"/>
      <c r="D8" s="283"/>
      <c r="E8" s="283"/>
      <c r="F8" s="284"/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284"/>
      <c r="AE8" s="284"/>
      <c r="AF8" s="284"/>
      <c r="AG8" s="284"/>
    </row>
    <row r="9" spans="2:33" ht="15.75" customHeight="1" x14ac:dyDescent="0.2">
      <c r="B9" s="361" t="s">
        <v>217</v>
      </c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361"/>
      <c r="Z9" s="361"/>
      <c r="AA9" s="361"/>
      <c r="AB9" s="361"/>
      <c r="AC9" s="361"/>
      <c r="AD9" s="361"/>
      <c r="AE9" s="361"/>
      <c r="AF9" s="361"/>
      <c r="AG9" s="361"/>
    </row>
    <row r="10" spans="2:33" ht="7.5" customHeight="1" x14ac:dyDescent="0.2">
      <c r="B10" s="283"/>
      <c r="C10" s="283"/>
      <c r="D10" s="283"/>
      <c r="E10" s="283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</row>
    <row r="11" spans="2:33" ht="15.75" customHeight="1" x14ac:dyDescent="0.2">
      <c r="B11" s="281" t="s">
        <v>33</v>
      </c>
      <c r="C11" s="281"/>
      <c r="D11" s="281"/>
      <c r="E11" s="281"/>
      <c r="F11" s="285" t="s">
        <v>316</v>
      </c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1" t="s">
        <v>8</v>
      </c>
      <c r="R11" s="281"/>
      <c r="S11" s="281"/>
      <c r="T11" s="281"/>
      <c r="U11" s="281"/>
      <c r="V11" s="322" t="s">
        <v>14</v>
      </c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</row>
    <row r="12" spans="2:33" ht="7.5" customHeight="1" x14ac:dyDescent="0.2">
      <c r="B12" s="283"/>
      <c r="C12" s="283"/>
      <c r="D12" s="283"/>
      <c r="E12" s="283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</row>
    <row r="13" spans="2:33" ht="15.75" customHeight="1" x14ac:dyDescent="0.2">
      <c r="B13" s="281" t="s">
        <v>9</v>
      </c>
      <c r="C13" s="281"/>
      <c r="D13" s="281"/>
      <c r="E13" s="281"/>
      <c r="F13" s="285" t="s">
        <v>317</v>
      </c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1" t="s">
        <v>10</v>
      </c>
      <c r="R13" s="281"/>
      <c r="S13" s="281"/>
      <c r="T13" s="281"/>
      <c r="U13" s="281"/>
      <c r="V13" s="363" t="s">
        <v>337</v>
      </c>
      <c r="W13" s="363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</row>
    <row r="14" spans="2:33" ht="11.25" customHeight="1" x14ac:dyDescent="0.2">
      <c r="B14" s="279"/>
      <c r="C14" s="279"/>
      <c r="D14" s="279"/>
      <c r="E14" s="279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</row>
    <row r="15" spans="2:33" ht="29.45" customHeight="1" x14ac:dyDescent="0.2">
      <c r="B15" s="287" t="s">
        <v>257</v>
      </c>
      <c r="C15" s="288">
        <v>1</v>
      </c>
      <c r="D15" s="288">
        <v>2</v>
      </c>
      <c r="E15" s="288">
        <v>3</v>
      </c>
      <c r="F15" s="288">
        <v>4</v>
      </c>
      <c r="G15" s="288">
        <v>5</v>
      </c>
      <c r="H15" s="288">
        <v>6</v>
      </c>
      <c r="I15" s="288">
        <v>7</v>
      </c>
      <c r="J15" s="288">
        <v>8</v>
      </c>
      <c r="K15" s="288">
        <v>9</v>
      </c>
      <c r="L15" s="288">
        <v>10</v>
      </c>
      <c r="M15" s="288">
        <v>11</v>
      </c>
      <c r="N15" s="288">
        <v>12</v>
      </c>
      <c r="O15" s="288">
        <v>13</v>
      </c>
      <c r="P15" s="288">
        <v>14</v>
      </c>
      <c r="Q15" s="288">
        <v>15</v>
      </c>
      <c r="R15" s="288">
        <v>16</v>
      </c>
      <c r="S15" s="288">
        <v>17</v>
      </c>
      <c r="T15" s="288">
        <v>18</v>
      </c>
      <c r="U15" s="288">
        <v>19</v>
      </c>
      <c r="V15" s="288">
        <v>20</v>
      </c>
      <c r="W15" s="288">
        <v>21</v>
      </c>
      <c r="X15" s="288">
        <v>22</v>
      </c>
      <c r="Y15" s="288">
        <v>23</v>
      </c>
      <c r="Z15" s="288">
        <v>24</v>
      </c>
      <c r="AA15" s="288">
        <v>25</v>
      </c>
      <c r="AB15" s="288">
        <v>26</v>
      </c>
      <c r="AC15" s="288">
        <v>27</v>
      </c>
      <c r="AD15" s="288">
        <v>28</v>
      </c>
      <c r="AE15" s="288">
        <v>29</v>
      </c>
      <c r="AF15" s="288">
        <v>30</v>
      </c>
      <c r="AG15" s="288">
        <v>31</v>
      </c>
    </row>
    <row r="16" spans="2:33" s="290" customFormat="1" x14ac:dyDescent="0.2">
      <c r="B16" s="289">
        <v>0</v>
      </c>
      <c r="C16" s="309" t="s">
        <v>360</v>
      </c>
      <c r="D16" s="309">
        <v>3.53</v>
      </c>
      <c r="E16" s="309">
        <v>4.32</v>
      </c>
      <c r="F16" s="309">
        <v>3.55</v>
      </c>
      <c r="G16" s="309">
        <v>4.04</v>
      </c>
      <c r="H16" s="309">
        <v>11.78</v>
      </c>
      <c r="I16" s="309">
        <v>3.62</v>
      </c>
      <c r="J16" s="309">
        <v>3.72</v>
      </c>
      <c r="K16" s="309">
        <v>5.66</v>
      </c>
      <c r="L16" s="309">
        <v>3.44</v>
      </c>
      <c r="M16" s="309">
        <v>4.47</v>
      </c>
      <c r="N16" s="309">
        <v>3.19</v>
      </c>
      <c r="O16" s="309">
        <v>3.39</v>
      </c>
      <c r="P16" s="309">
        <v>3.48</v>
      </c>
      <c r="Q16" s="309">
        <v>3.44</v>
      </c>
      <c r="R16" s="309">
        <v>3.58</v>
      </c>
      <c r="S16" s="309">
        <v>9.14</v>
      </c>
      <c r="T16" s="309">
        <v>3.82</v>
      </c>
      <c r="U16" s="309">
        <v>11.14</v>
      </c>
      <c r="V16" s="309">
        <v>3.74</v>
      </c>
      <c r="W16" s="309">
        <v>3.92</v>
      </c>
      <c r="X16" s="309">
        <v>3.9</v>
      </c>
      <c r="Y16" s="309">
        <v>4.0199999999999996</v>
      </c>
      <c r="Z16" s="309">
        <v>3.97</v>
      </c>
      <c r="AA16" s="309">
        <v>6.87</v>
      </c>
      <c r="AB16" s="309">
        <v>3.75</v>
      </c>
      <c r="AC16" s="309">
        <v>3.74</v>
      </c>
      <c r="AD16" s="309">
        <v>4.9000000000000004</v>
      </c>
      <c r="AE16" s="309">
        <v>3.9</v>
      </c>
      <c r="AF16" s="309">
        <v>3.46</v>
      </c>
      <c r="AG16" s="309">
        <v>3.9</v>
      </c>
    </row>
    <row r="17" spans="2:33" s="290" customFormat="1" x14ac:dyDescent="0.2">
      <c r="B17" s="289">
        <v>4.1666666666666664E-2</v>
      </c>
      <c r="C17" s="309" t="s">
        <v>360</v>
      </c>
      <c r="D17" s="309">
        <v>3.43</v>
      </c>
      <c r="E17" s="309">
        <v>4.32</v>
      </c>
      <c r="F17" s="309">
        <v>3.36</v>
      </c>
      <c r="G17" s="309">
        <v>3.48</v>
      </c>
      <c r="H17" s="309">
        <v>7.32</v>
      </c>
      <c r="I17" s="309">
        <v>3.83</v>
      </c>
      <c r="J17" s="309">
        <v>3.92</v>
      </c>
      <c r="K17" s="309">
        <v>4.8600000000000003</v>
      </c>
      <c r="L17" s="309">
        <v>3.5</v>
      </c>
      <c r="M17" s="309">
        <v>4.0199999999999996</v>
      </c>
      <c r="N17" s="309">
        <v>4.92</v>
      </c>
      <c r="O17" s="309">
        <v>3.42</v>
      </c>
      <c r="P17" s="309">
        <v>4.2699999999999996</v>
      </c>
      <c r="Q17" s="309">
        <v>3.57</v>
      </c>
      <c r="R17" s="309">
        <v>3.48</v>
      </c>
      <c r="S17" s="309">
        <v>5.36</v>
      </c>
      <c r="T17" s="309">
        <v>5.33</v>
      </c>
      <c r="U17" s="309">
        <v>8.0500000000000007</v>
      </c>
      <c r="V17" s="309">
        <v>3.77</v>
      </c>
      <c r="W17" s="309">
        <v>3.52</v>
      </c>
      <c r="X17" s="309">
        <v>3.82</v>
      </c>
      <c r="Y17" s="309">
        <v>3.7</v>
      </c>
      <c r="Z17" s="309">
        <v>3.63</v>
      </c>
      <c r="AA17" s="309">
        <v>4.2</v>
      </c>
      <c r="AB17" s="309">
        <v>3.68</v>
      </c>
      <c r="AC17" s="309">
        <v>3.84</v>
      </c>
      <c r="AD17" s="309">
        <v>5.16</v>
      </c>
      <c r="AE17" s="309">
        <v>4.04</v>
      </c>
      <c r="AF17" s="309">
        <v>3.79</v>
      </c>
      <c r="AG17" s="309">
        <v>3.69</v>
      </c>
    </row>
    <row r="18" spans="2:33" s="290" customFormat="1" x14ac:dyDescent="0.2">
      <c r="B18" s="289">
        <v>8.3333333333333329E-2</v>
      </c>
      <c r="C18" s="309" t="s">
        <v>360</v>
      </c>
      <c r="D18" s="309">
        <v>3.52</v>
      </c>
      <c r="E18" s="309">
        <v>3.69</v>
      </c>
      <c r="F18" s="309">
        <v>3.53</v>
      </c>
      <c r="G18" s="309">
        <v>3.51</v>
      </c>
      <c r="H18" s="309">
        <v>4.29</v>
      </c>
      <c r="I18" s="309">
        <v>4.2699999999999996</v>
      </c>
      <c r="J18" s="309">
        <v>3.95</v>
      </c>
      <c r="K18" s="309">
        <v>3.43</v>
      </c>
      <c r="L18" s="309">
        <v>3.24</v>
      </c>
      <c r="M18" s="309">
        <v>3.43</v>
      </c>
      <c r="N18" s="309">
        <v>3.8</v>
      </c>
      <c r="O18" s="309">
        <v>3.39</v>
      </c>
      <c r="P18" s="309">
        <v>4.4400000000000004</v>
      </c>
      <c r="Q18" s="309">
        <v>3.66</v>
      </c>
      <c r="R18" s="309">
        <v>3.48</v>
      </c>
      <c r="S18" s="309">
        <v>4.3</v>
      </c>
      <c r="T18" s="309">
        <v>4.53</v>
      </c>
      <c r="U18" s="309">
        <v>5.24</v>
      </c>
      <c r="V18" s="309">
        <v>3.46</v>
      </c>
      <c r="W18" s="309">
        <v>3.54</v>
      </c>
      <c r="X18" s="309">
        <v>3.6</v>
      </c>
      <c r="Y18" s="309">
        <v>3.73</v>
      </c>
      <c r="Z18" s="309">
        <v>3.7</v>
      </c>
      <c r="AA18" s="309">
        <v>4</v>
      </c>
      <c r="AB18" s="309">
        <v>3.66</v>
      </c>
      <c r="AC18" s="309">
        <v>3.93</v>
      </c>
      <c r="AD18" s="309">
        <v>4.1399999999999997</v>
      </c>
      <c r="AE18" s="309">
        <v>3.97</v>
      </c>
      <c r="AF18" s="309">
        <v>3.42</v>
      </c>
      <c r="AG18" s="309">
        <v>3.53</v>
      </c>
    </row>
    <row r="19" spans="2:33" s="290" customFormat="1" x14ac:dyDescent="0.2">
      <c r="B19" s="289">
        <v>0.125</v>
      </c>
      <c r="C19" s="309" t="s">
        <v>360</v>
      </c>
      <c r="D19" s="309">
        <v>3.29</v>
      </c>
      <c r="E19" s="309">
        <v>3.45</v>
      </c>
      <c r="F19" s="309">
        <v>3.26</v>
      </c>
      <c r="G19" s="309">
        <v>3.92</v>
      </c>
      <c r="H19" s="309">
        <v>4.08</v>
      </c>
      <c r="I19" s="309">
        <v>3.87</v>
      </c>
      <c r="J19" s="309">
        <v>4.12</v>
      </c>
      <c r="K19" s="309">
        <v>3.65</v>
      </c>
      <c r="L19" s="309">
        <v>3.26</v>
      </c>
      <c r="M19" s="309">
        <v>3.57</v>
      </c>
      <c r="N19" s="309">
        <v>3.43</v>
      </c>
      <c r="O19" s="309">
        <v>3.82</v>
      </c>
      <c r="P19" s="309">
        <v>4.3099999999999996</v>
      </c>
      <c r="Q19" s="309">
        <v>4.4000000000000004</v>
      </c>
      <c r="R19" s="309">
        <v>3.39</v>
      </c>
      <c r="S19" s="309">
        <v>4.1500000000000004</v>
      </c>
      <c r="T19" s="309">
        <v>6.01</v>
      </c>
      <c r="U19" s="309">
        <v>4.37</v>
      </c>
      <c r="V19" s="309">
        <v>3.29</v>
      </c>
      <c r="W19" s="309">
        <v>3.48</v>
      </c>
      <c r="X19" s="309">
        <v>3.54</v>
      </c>
      <c r="Y19" s="309">
        <v>3.56</v>
      </c>
      <c r="Z19" s="309">
        <v>3.88</v>
      </c>
      <c r="AA19" s="309">
        <v>4.0199999999999996</v>
      </c>
      <c r="AB19" s="309">
        <v>3.81</v>
      </c>
      <c r="AC19" s="309">
        <v>4.28</v>
      </c>
      <c r="AD19" s="309">
        <v>5.08</v>
      </c>
      <c r="AE19" s="309">
        <v>4.17</v>
      </c>
      <c r="AF19" s="309">
        <v>3.79</v>
      </c>
      <c r="AG19" s="309">
        <v>3.47</v>
      </c>
    </row>
    <row r="20" spans="2:33" s="290" customFormat="1" x14ac:dyDescent="0.2">
      <c r="B20" s="289">
        <v>0.16666666666666666</v>
      </c>
      <c r="C20" s="309" t="s">
        <v>360</v>
      </c>
      <c r="D20" s="309">
        <v>3.33</v>
      </c>
      <c r="E20" s="309">
        <v>3.58</v>
      </c>
      <c r="F20" s="309">
        <v>3.3</v>
      </c>
      <c r="G20" s="309">
        <v>5.0199999999999996</v>
      </c>
      <c r="H20" s="309">
        <v>4.1100000000000003</v>
      </c>
      <c r="I20" s="309">
        <v>3.84</v>
      </c>
      <c r="J20" s="309">
        <v>4.28</v>
      </c>
      <c r="K20" s="309">
        <v>3.18</v>
      </c>
      <c r="L20" s="309">
        <v>3.3</v>
      </c>
      <c r="M20" s="309">
        <v>3.3</v>
      </c>
      <c r="N20" s="309">
        <v>3.44</v>
      </c>
      <c r="O20" s="309">
        <v>3.54</v>
      </c>
      <c r="P20" s="309">
        <v>5.99</v>
      </c>
      <c r="Q20" s="309">
        <v>3.96</v>
      </c>
      <c r="R20" s="309">
        <v>3.35</v>
      </c>
      <c r="S20" s="309">
        <v>4.08</v>
      </c>
      <c r="T20" s="309">
        <v>4.59</v>
      </c>
      <c r="U20" s="309">
        <v>4.59</v>
      </c>
      <c r="V20" s="309">
        <v>3.64</v>
      </c>
      <c r="W20" s="309">
        <v>3.45</v>
      </c>
      <c r="X20" s="309">
        <v>3.51</v>
      </c>
      <c r="Y20" s="309">
        <v>3.95</v>
      </c>
      <c r="Z20" s="309">
        <v>4.1399999999999997</v>
      </c>
      <c r="AA20" s="309">
        <v>3.75</v>
      </c>
      <c r="AB20" s="309">
        <v>3.73</v>
      </c>
      <c r="AC20" s="309">
        <v>4.8</v>
      </c>
      <c r="AD20" s="309">
        <v>4.2</v>
      </c>
      <c r="AE20" s="309">
        <v>4.16</v>
      </c>
      <c r="AF20" s="309">
        <v>3.67</v>
      </c>
      <c r="AG20" s="309">
        <v>3.9</v>
      </c>
    </row>
    <row r="21" spans="2:33" s="290" customFormat="1" x14ac:dyDescent="0.2">
      <c r="B21" s="289">
        <v>0.20833333333333334</v>
      </c>
      <c r="C21" s="309" t="s">
        <v>360</v>
      </c>
      <c r="D21" s="309">
        <v>3.36</v>
      </c>
      <c r="E21" s="309">
        <v>3.5</v>
      </c>
      <c r="F21" s="309" t="s">
        <v>361</v>
      </c>
      <c r="G21" s="309">
        <v>4.99</v>
      </c>
      <c r="H21" s="309">
        <v>4.7699999999999996</v>
      </c>
      <c r="I21" s="309" t="s">
        <v>361</v>
      </c>
      <c r="J21" s="309">
        <v>4.76</v>
      </c>
      <c r="K21" s="309">
        <v>3.48</v>
      </c>
      <c r="L21" s="309">
        <v>3.69</v>
      </c>
      <c r="M21" s="309" t="s">
        <v>361</v>
      </c>
      <c r="N21" s="309">
        <v>3.35</v>
      </c>
      <c r="O21" s="309">
        <v>3.46</v>
      </c>
      <c r="P21" s="309" t="s">
        <v>361</v>
      </c>
      <c r="Q21" s="309">
        <v>3.87</v>
      </c>
      <c r="R21" s="309">
        <v>3.42</v>
      </c>
      <c r="S21" s="309">
        <v>4.37</v>
      </c>
      <c r="T21" s="309" t="s">
        <v>361</v>
      </c>
      <c r="U21" s="309">
        <v>4.1100000000000003</v>
      </c>
      <c r="V21" s="309">
        <v>3.66</v>
      </c>
      <c r="W21" s="309" t="s">
        <v>361</v>
      </c>
      <c r="X21" s="309">
        <v>3.96</v>
      </c>
      <c r="Y21" s="309">
        <v>3.87</v>
      </c>
      <c r="Z21" s="309">
        <v>4.2</v>
      </c>
      <c r="AA21" s="309" t="s">
        <v>361</v>
      </c>
      <c r="AB21" s="309">
        <v>3.61</v>
      </c>
      <c r="AC21" s="309">
        <v>4.24</v>
      </c>
      <c r="AD21" s="309" t="s">
        <v>361</v>
      </c>
      <c r="AE21" s="309">
        <v>4.3899999999999997</v>
      </c>
      <c r="AF21" s="309">
        <v>3.8</v>
      </c>
      <c r="AG21" s="309">
        <v>3.58</v>
      </c>
    </row>
    <row r="22" spans="2:33" s="290" customFormat="1" x14ac:dyDescent="0.2">
      <c r="B22" s="289">
        <v>0.25</v>
      </c>
      <c r="C22" s="309" t="s">
        <v>360</v>
      </c>
      <c r="D22" s="309">
        <v>3.56</v>
      </c>
      <c r="E22" s="309">
        <v>3.55</v>
      </c>
      <c r="F22" s="309">
        <v>6.82</v>
      </c>
      <c r="G22" s="309">
        <v>3.86</v>
      </c>
      <c r="H22" s="309">
        <v>11.57</v>
      </c>
      <c r="I22" s="309">
        <v>4.08</v>
      </c>
      <c r="J22" s="309">
        <v>4.1399999999999997</v>
      </c>
      <c r="K22" s="309">
        <v>3.37</v>
      </c>
      <c r="L22" s="309">
        <v>3.68</v>
      </c>
      <c r="M22" s="309">
        <v>3.42</v>
      </c>
      <c r="N22" s="309">
        <v>3.29</v>
      </c>
      <c r="O22" s="309">
        <v>3.54</v>
      </c>
      <c r="P22" s="309">
        <v>4.37</v>
      </c>
      <c r="Q22" s="309">
        <v>3.75</v>
      </c>
      <c r="R22" s="309">
        <v>3.35</v>
      </c>
      <c r="S22" s="309">
        <v>4.99</v>
      </c>
      <c r="T22" s="309">
        <v>3.73</v>
      </c>
      <c r="U22" s="309">
        <v>4.4800000000000004</v>
      </c>
      <c r="V22" s="309">
        <v>4.33</v>
      </c>
      <c r="W22" s="309">
        <v>3.54</v>
      </c>
      <c r="X22" s="309">
        <v>4.05</v>
      </c>
      <c r="Y22" s="309">
        <v>3.88</v>
      </c>
      <c r="Z22" s="309">
        <v>4.29</v>
      </c>
      <c r="AA22" s="309">
        <v>3.67</v>
      </c>
      <c r="AB22" s="309">
        <v>3.69</v>
      </c>
      <c r="AC22" s="309">
        <v>3.82</v>
      </c>
      <c r="AD22" s="309">
        <v>4.2300000000000004</v>
      </c>
      <c r="AE22" s="309">
        <v>5.26</v>
      </c>
      <c r="AF22" s="309">
        <v>3.65</v>
      </c>
      <c r="AG22" s="309">
        <v>3.84</v>
      </c>
    </row>
    <row r="23" spans="2:33" s="290" customFormat="1" x14ac:dyDescent="0.2">
      <c r="B23" s="289">
        <v>0.29166666666666669</v>
      </c>
      <c r="C23" s="309" t="s">
        <v>360</v>
      </c>
      <c r="D23" s="309">
        <v>3.74</v>
      </c>
      <c r="E23" s="309">
        <v>3.46</v>
      </c>
      <c r="F23" s="309">
        <v>6.58</v>
      </c>
      <c r="G23" s="309">
        <v>8.39</v>
      </c>
      <c r="H23" s="309">
        <v>4.6500000000000004</v>
      </c>
      <c r="I23" s="309">
        <v>4.5199999999999996</v>
      </c>
      <c r="J23" s="309">
        <v>3.66</v>
      </c>
      <c r="K23" s="309">
        <v>3.15</v>
      </c>
      <c r="L23" s="309">
        <v>3.89</v>
      </c>
      <c r="M23" s="309">
        <v>4.82</v>
      </c>
      <c r="N23" s="309">
        <v>3.35</v>
      </c>
      <c r="O23" s="309">
        <v>3.31</v>
      </c>
      <c r="P23" s="309">
        <v>3.84</v>
      </c>
      <c r="Q23" s="309">
        <v>3.74</v>
      </c>
      <c r="R23" s="309">
        <v>3.6</v>
      </c>
      <c r="S23" s="309">
        <v>4.45</v>
      </c>
      <c r="T23" s="309">
        <v>3.58</v>
      </c>
      <c r="U23" s="309">
        <v>3.96</v>
      </c>
      <c r="V23" s="309">
        <v>3.82</v>
      </c>
      <c r="W23" s="309">
        <v>3.44</v>
      </c>
      <c r="X23" s="309">
        <v>4.12</v>
      </c>
      <c r="Y23" s="309">
        <v>3.61</v>
      </c>
      <c r="Z23" s="309">
        <v>3.66</v>
      </c>
      <c r="AA23" s="309">
        <v>3.58</v>
      </c>
      <c r="AB23" s="309">
        <v>3.54</v>
      </c>
      <c r="AC23" s="309">
        <v>3.64</v>
      </c>
      <c r="AD23" s="309">
        <v>4.3</v>
      </c>
      <c r="AE23" s="309">
        <v>4.07</v>
      </c>
      <c r="AF23" s="309">
        <v>4.22</v>
      </c>
      <c r="AG23" s="309">
        <v>4.03</v>
      </c>
    </row>
    <row r="24" spans="2:33" s="290" customFormat="1" x14ac:dyDescent="0.2">
      <c r="B24" s="289">
        <v>0.33333333333333331</v>
      </c>
      <c r="C24" s="309" t="s">
        <v>360</v>
      </c>
      <c r="D24" s="309">
        <v>3.64</v>
      </c>
      <c r="E24" s="309">
        <v>3.53</v>
      </c>
      <c r="F24" s="309">
        <v>5.2</v>
      </c>
      <c r="G24" s="309">
        <v>5.51</v>
      </c>
      <c r="H24" s="309">
        <v>4.04</v>
      </c>
      <c r="I24" s="309">
        <v>5.19</v>
      </c>
      <c r="J24" s="309">
        <v>3.63</v>
      </c>
      <c r="K24" s="309">
        <v>3.3</v>
      </c>
      <c r="L24" s="309">
        <v>5.44</v>
      </c>
      <c r="M24" s="309">
        <v>3.82</v>
      </c>
      <c r="N24" s="309">
        <v>3.67</v>
      </c>
      <c r="O24" s="309">
        <v>4.1100000000000003</v>
      </c>
      <c r="P24" s="309">
        <v>3.7</v>
      </c>
      <c r="Q24" s="309">
        <v>3.76</v>
      </c>
      <c r="R24" s="309">
        <v>5.47</v>
      </c>
      <c r="S24" s="309">
        <v>4.42</v>
      </c>
      <c r="T24" s="309">
        <v>4.0999999999999996</v>
      </c>
      <c r="U24" s="309">
        <v>3.77</v>
      </c>
      <c r="V24" s="309">
        <v>3.48</v>
      </c>
      <c r="W24" s="309">
        <v>3.55</v>
      </c>
      <c r="X24" s="309">
        <v>3.92</v>
      </c>
      <c r="Y24" s="309">
        <v>5.2</v>
      </c>
      <c r="Z24" s="309">
        <v>3.65</v>
      </c>
      <c r="AA24" s="309">
        <v>3.66</v>
      </c>
      <c r="AB24" s="309">
        <v>4.83</v>
      </c>
      <c r="AC24" s="309">
        <v>4.12</v>
      </c>
      <c r="AD24" s="309">
        <v>4.3</v>
      </c>
      <c r="AE24" s="309">
        <v>4.47</v>
      </c>
      <c r="AF24" s="309">
        <v>4.96</v>
      </c>
      <c r="AG24" s="309">
        <v>4.3899999999999997</v>
      </c>
    </row>
    <row r="25" spans="2:33" s="290" customFormat="1" x14ac:dyDescent="0.2">
      <c r="B25" s="289">
        <v>0.375</v>
      </c>
      <c r="C25" s="309" t="s">
        <v>360</v>
      </c>
      <c r="D25" s="309">
        <v>4.0199999999999996</v>
      </c>
      <c r="E25" s="309">
        <v>4.18</v>
      </c>
      <c r="F25" s="309">
        <v>4.18</v>
      </c>
      <c r="G25" s="309">
        <v>4.8499999999999996</v>
      </c>
      <c r="H25" s="309">
        <v>3.71</v>
      </c>
      <c r="I25" s="309">
        <v>3.75</v>
      </c>
      <c r="J25" s="309">
        <v>3.82</v>
      </c>
      <c r="K25" s="309">
        <v>3.54</v>
      </c>
      <c r="L25" s="309">
        <v>3.37</v>
      </c>
      <c r="M25" s="309">
        <v>3.27</v>
      </c>
      <c r="N25" s="309">
        <v>3.61</v>
      </c>
      <c r="O25" s="309">
        <v>3.51</v>
      </c>
      <c r="P25" s="309">
        <v>3.66</v>
      </c>
      <c r="Q25" s="309">
        <v>3.38</v>
      </c>
      <c r="R25" s="309">
        <v>3.79</v>
      </c>
      <c r="S25" s="309">
        <v>3.54</v>
      </c>
      <c r="T25" s="309">
        <v>3.82</v>
      </c>
      <c r="U25" s="309">
        <v>3.76</v>
      </c>
      <c r="V25" s="309">
        <v>3.55</v>
      </c>
      <c r="W25" s="309">
        <v>3.43</v>
      </c>
      <c r="X25" s="309">
        <v>3.77</v>
      </c>
      <c r="Y25" s="309">
        <v>3.89</v>
      </c>
      <c r="Z25" s="309">
        <v>3.7</v>
      </c>
      <c r="AA25" s="309">
        <v>3.89</v>
      </c>
      <c r="AB25" s="309">
        <v>3.87</v>
      </c>
      <c r="AC25" s="309">
        <v>4.0999999999999996</v>
      </c>
      <c r="AD25" s="309">
        <v>4.1500000000000004</v>
      </c>
      <c r="AE25" s="309">
        <v>4.2699999999999996</v>
      </c>
      <c r="AF25" s="309">
        <v>3.91</v>
      </c>
      <c r="AG25" s="309">
        <v>3.97</v>
      </c>
    </row>
    <row r="26" spans="2:33" s="290" customFormat="1" x14ac:dyDescent="0.2">
      <c r="B26" s="289">
        <v>0.41666666666666669</v>
      </c>
      <c r="C26" s="309" t="s">
        <v>360</v>
      </c>
      <c r="D26" s="309">
        <v>3.2</v>
      </c>
      <c r="E26" s="309">
        <v>3.48</v>
      </c>
      <c r="F26" s="309">
        <v>3.33</v>
      </c>
      <c r="G26" s="309">
        <v>3.84</v>
      </c>
      <c r="H26" s="309">
        <v>3.27</v>
      </c>
      <c r="I26" s="309">
        <v>3.44</v>
      </c>
      <c r="J26" s="309">
        <v>3.63</v>
      </c>
      <c r="K26" s="309">
        <v>3.26</v>
      </c>
      <c r="L26" s="309">
        <v>3.39</v>
      </c>
      <c r="M26" s="309">
        <v>3.19</v>
      </c>
      <c r="N26" s="309">
        <v>3.34</v>
      </c>
      <c r="O26" s="309">
        <v>3.28</v>
      </c>
      <c r="P26" s="309">
        <v>3.42</v>
      </c>
      <c r="Q26" s="309">
        <v>3.38</v>
      </c>
      <c r="R26" s="309">
        <v>3.5</v>
      </c>
      <c r="S26" s="309">
        <v>3.5</v>
      </c>
      <c r="T26" s="309">
        <v>3.39</v>
      </c>
      <c r="U26" s="309">
        <v>3.46</v>
      </c>
      <c r="V26" s="309">
        <v>3.48</v>
      </c>
      <c r="W26" s="309">
        <v>3.5</v>
      </c>
      <c r="X26" s="309">
        <v>3.58</v>
      </c>
      <c r="Y26" s="309">
        <v>3.74</v>
      </c>
      <c r="Z26" s="309">
        <v>3.65</v>
      </c>
      <c r="AA26" s="309">
        <v>3.6</v>
      </c>
      <c r="AB26" s="309">
        <v>3.66</v>
      </c>
      <c r="AC26" s="309">
        <v>3.76</v>
      </c>
      <c r="AD26" s="309">
        <v>3.61</v>
      </c>
      <c r="AE26" s="309">
        <v>3.9</v>
      </c>
      <c r="AF26" s="309">
        <v>4.1100000000000003</v>
      </c>
      <c r="AG26" s="309">
        <v>3.69</v>
      </c>
    </row>
    <row r="27" spans="2:33" s="290" customFormat="1" x14ac:dyDescent="0.2">
      <c r="B27" s="289">
        <v>0.45833333333333331</v>
      </c>
      <c r="C27" s="309" t="s">
        <v>360</v>
      </c>
      <c r="D27" s="309">
        <v>3.23</v>
      </c>
      <c r="E27" s="309">
        <v>3.37</v>
      </c>
      <c r="F27" s="309">
        <v>3.29</v>
      </c>
      <c r="G27" s="309">
        <v>3.45</v>
      </c>
      <c r="H27" s="309">
        <v>3.34</v>
      </c>
      <c r="I27" s="309">
        <v>3.34</v>
      </c>
      <c r="J27" s="309">
        <v>3.64</v>
      </c>
      <c r="K27" s="309">
        <v>3.15</v>
      </c>
      <c r="L27" s="309">
        <v>3.23</v>
      </c>
      <c r="M27" s="309">
        <v>3.23</v>
      </c>
      <c r="N27" s="309">
        <v>3.28</v>
      </c>
      <c r="O27" s="309">
        <v>3.26</v>
      </c>
      <c r="P27" s="309">
        <v>3.35</v>
      </c>
      <c r="Q27" s="309">
        <v>3.33</v>
      </c>
      <c r="R27" s="309">
        <v>3.36</v>
      </c>
      <c r="S27" s="309">
        <v>3.43</v>
      </c>
      <c r="T27" s="309">
        <v>3.47</v>
      </c>
      <c r="U27" s="309">
        <v>3.52</v>
      </c>
      <c r="V27" s="309">
        <v>3.43</v>
      </c>
      <c r="W27" s="309">
        <v>3.41</v>
      </c>
      <c r="X27" s="309">
        <v>3.56</v>
      </c>
      <c r="Y27" s="309">
        <v>3.56</v>
      </c>
      <c r="Z27" s="309">
        <v>3.6</v>
      </c>
      <c r="AA27" s="309">
        <v>3.63</v>
      </c>
      <c r="AB27" s="309">
        <v>3.58</v>
      </c>
      <c r="AC27" s="309">
        <v>3.68</v>
      </c>
      <c r="AD27" s="309">
        <v>3.63</v>
      </c>
      <c r="AE27" s="309">
        <v>3.62</v>
      </c>
      <c r="AF27" s="309">
        <v>3.74</v>
      </c>
      <c r="AG27" s="309">
        <v>3.64</v>
      </c>
    </row>
    <row r="28" spans="2:33" s="290" customFormat="1" x14ac:dyDescent="0.2">
      <c r="B28" s="289">
        <v>0.5</v>
      </c>
      <c r="C28" s="309" t="s">
        <v>360</v>
      </c>
      <c r="D28" s="309">
        <v>3.26</v>
      </c>
      <c r="E28" s="309">
        <v>3.43</v>
      </c>
      <c r="F28" s="309">
        <v>3.27</v>
      </c>
      <c r="G28" s="309">
        <v>3.3</v>
      </c>
      <c r="H28" s="309">
        <v>3.35</v>
      </c>
      <c r="I28" s="309">
        <v>3.41</v>
      </c>
      <c r="J28" s="309" t="s">
        <v>361</v>
      </c>
      <c r="K28" s="309">
        <v>3.11</v>
      </c>
      <c r="L28" s="309">
        <v>3.13</v>
      </c>
      <c r="M28" s="309">
        <v>3.19</v>
      </c>
      <c r="N28" s="309">
        <v>3.28</v>
      </c>
      <c r="O28" s="309">
        <v>3.38</v>
      </c>
      <c r="P28" s="309">
        <v>3.23</v>
      </c>
      <c r="Q28" s="309">
        <v>3.24</v>
      </c>
      <c r="R28" s="309">
        <v>3.28</v>
      </c>
      <c r="S28" s="309">
        <v>3.47</v>
      </c>
      <c r="T28" s="309">
        <v>3.51</v>
      </c>
      <c r="U28" s="309">
        <v>3.5</v>
      </c>
      <c r="V28" s="309">
        <v>3.53</v>
      </c>
      <c r="W28" s="309">
        <v>3.31</v>
      </c>
      <c r="X28" s="309">
        <v>3.53</v>
      </c>
      <c r="Y28" s="309">
        <v>3.55</v>
      </c>
      <c r="Z28" s="309">
        <v>3.68</v>
      </c>
      <c r="AA28" s="309">
        <v>3.55</v>
      </c>
      <c r="AB28" s="309">
        <v>3.61</v>
      </c>
      <c r="AC28" s="309">
        <v>3.6</v>
      </c>
      <c r="AD28" s="309">
        <v>3.62</v>
      </c>
      <c r="AE28" s="309">
        <v>3.68</v>
      </c>
      <c r="AF28" s="309">
        <v>3.68</v>
      </c>
      <c r="AG28" s="309">
        <v>3.67</v>
      </c>
    </row>
    <row r="29" spans="2:33" s="290" customFormat="1" x14ac:dyDescent="0.2">
      <c r="B29" s="289">
        <v>0.54166666666666663</v>
      </c>
      <c r="C29" s="309">
        <v>3.11</v>
      </c>
      <c r="D29" s="309">
        <v>3.23</v>
      </c>
      <c r="E29" s="309">
        <v>3.41</v>
      </c>
      <c r="F29" s="309">
        <v>3.3</v>
      </c>
      <c r="G29" s="309">
        <v>3.27</v>
      </c>
      <c r="H29" s="309">
        <v>3.51</v>
      </c>
      <c r="I29" s="309">
        <v>3.43</v>
      </c>
      <c r="J29" s="309">
        <v>3.25</v>
      </c>
      <c r="K29" s="309">
        <v>3.11</v>
      </c>
      <c r="L29" s="309">
        <v>3.14</v>
      </c>
      <c r="M29" s="309">
        <v>3.18</v>
      </c>
      <c r="N29" s="309">
        <v>3.26</v>
      </c>
      <c r="O29" s="309">
        <v>3.2</v>
      </c>
      <c r="P29" s="309">
        <v>3.32</v>
      </c>
      <c r="Q29" s="309">
        <v>3.24</v>
      </c>
      <c r="R29" s="309">
        <v>3.39</v>
      </c>
      <c r="S29" s="309">
        <v>3.24</v>
      </c>
      <c r="T29" s="309">
        <v>3.5</v>
      </c>
      <c r="U29" s="309">
        <v>3.52</v>
      </c>
      <c r="V29" s="309">
        <v>3.54</v>
      </c>
      <c r="W29" s="309">
        <v>3.43</v>
      </c>
      <c r="X29" s="309">
        <v>3.54</v>
      </c>
      <c r="Y29" s="309">
        <v>3.54</v>
      </c>
      <c r="Z29" s="309">
        <v>3.58</v>
      </c>
      <c r="AA29" s="309">
        <v>3.73</v>
      </c>
      <c r="AB29" s="309">
        <v>3.61</v>
      </c>
      <c r="AC29" s="309">
        <v>3.64</v>
      </c>
      <c r="AD29" s="309">
        <v>3.67</v>
      </c>
      <c r="AE29" s="309">
        <v>3.71</v>
      </c>
      <c r="AF29" s="309">
        <v>3.82</v>
      </c>
      <c r="AG29" s="309">
        <v>3.2</v>
      </c>
    </row>
    <row r="30" spans="2:33" s="290" customFormat="1" x14ac:dyDescent="0.2">
      <c r="B30" s="289">
        <v>0.58333333333333337</v>
      </c>
      <c r="C30" s="309">
        <v>3.24</v>
      </c>
      <c r="D30" s="309">
        <v>3.38</v>
      </c>
      <c r="E30" s="309">
        <v>3.49</v>
      </c>
      <c r="F30" s="309">
        <v>3.29</v>
      </c>
      <c r="G30" s="309">
        <v>3.31</v>
      </c>
      <c r="H30" s="309">
        <v>3.44</v>
      </c>
      <c r="I30" s="309">
        <v>3.4</v>
      </c>
      <c r="J30" s="309">
        <v>3.23</v>
      </c>
      <c r="K30" s="309">
        <v>3.06</v>
      </c>
      <c r="L30" s="309">
        <v>3.21</v>
      </c>
      <c r="M30" s="309">
        <v>3.24</v>
      </c>
      <c r="N30" s="309">
        <v>3.24</v>
      </c>
      <c r="O30" s="309">
        <v>3.29</v>
      </c>
      <c r="P30" s="309">
        <v>3.31</v>
      </c>
      <c r="Q30" s="309">
        <v>3.34</v>
      </c>
      <c r="R30" s="309">
        <v>3.31</v>
      </c>
      <c r="S30" s="309">
        <v>3.38</v>
      </c>
      <c r="T30" s="309">
        <v>3.4</v>
      </c>
      <c r="U30" s="309">
        <v>3.48</v>
      </c>
      <c r="V30" s="309">
        <v>3.45</v>
      </c>
      <c r="W30" s="309">
        <v>3.49</v>
      </c>
      <c r="X30" s="309">
        <v>3.58</v>
      </c>
      <c r="Y30" s="309">
        <v>3.7</v>
      </c>
      <c r="Z30" s="309">
        <v>3.63</v>
      </c>
      <c r="AA30" s="309">
        <v>3.75</v>
      </c>
      <c r="AB30" s="309">
        <v>3.62</v>
      </c>
      <c r="AC30" s="309">
        <v>3.59</v>
      </c>
      <c r="AD30" s="309">
        <v>3.63</v>
      </c>
      <c r="AE30" s="309">
        <v>3.6</v>
      </c>
      <c r="AF30" s="309">
        <v>3.7</v>
      </c>
      <c r="AG30" s="309">
        <v>3.08</v>
      </c>
    </row>
    <row r="31" spans="2:33" s="290" customFormat="1" x14ac:dyDescent="0.2">
      <c r="B31" s="289">
        <v>0.625</v>
      </c>
      <c r="C31" s="309">
        <v>3.27</v>
      </c>
      <c r="D31" s="309">
        <v>3.27</v>
      </c>
      <c r="E31" s="309">
        <v>3.38</v>
      </c>
      <c r="F31" s="309">
        <v>3.43</v>
      </c>
      <c r="G31" s="309">
        <v>3.31</v>
      </c>
      <c r="H31" s="309">
        <v>3.36</v>
      </c>
      <c r="I31" s="309">
        <v>3.36</v>
      </c>
      <c r="J31" s="309">
        <v>3.5</v>
      </c>
      <c r="K31" s="309">
        <v>3.17</v>
      </c>
      <c r="L31" s="309">
        <v>3.28</v>
      </c>
      <c r="M31" s="309">
        <v>3.36</v>
      </c>
      <c r="N31" s="309">
        <v>3.24</v>
      </c>
      <c r="O31" s="309">
        <v>3.36</v>
      </c>
      <c r="P31" s="309">
        <v>3.31</v>
      </c>
      <c r="Q31" s="309">
        <v>3.3</v>
      </c>
      <c r="R31" s="309">
        <v>3.41</v>
      </c>
      <c r="S31" s="309">
        <v>3.36</v>
      </c>
      <c r="T31" s="309">
        <v>3.44</v>
      </c>
      <c r="U31" s="309">
        <v>3.52</v>
      </c>
      <c r="V31" s="309">
        <v>3.62</v>
      </c>
      <c r="W31" s="309">
        <v>3.51</v>
      </c>
      <c r="X31" s="309">
        <v>3.6</v>
      </c>
      <c r="Y31" s="309">
        <v>3.61</v>
      </c>
      <c r="Z31" s="309">
        <v>3.56</v>
      </c>
      <c r="AA31" s="309">
        <v>3.62</v>
      </c>
      <c r="AB31" s="309">
        <v>3.58</v>
      </c>
      <c r="AC31" s="309">
        <v>3.71</v>
      </c>
      <c r="AD31" s="309">
        <v>3.68</v>
      </c>
      <c r="AE31" s="309">
        <v>3.72</v>
      </c>
      <c r="AF31" s="309">
        <v>3.59</v>
      </c>
      <c r="AG31" s="309">
        <v>3.32</v>
      </c>
    </row>
    <row r="32" spans="2:33" s="290" customFormat="1" x14ac:dyDescent="0.2">
      <c r="B32" s="289">
        <v>0.66666666666666663</v>
      </c>
      <c r="C32" s="309">
        <v>3.26</v>
      </c>
      <c r="D32" s="309">
        <v>3.6</v>
      </c>
      <c r="E32" s="309">
        <v>3.29</v>
      </c>
      <c r="F32" s="309">
        <v>3.24</v>
      </c>
      <c r="G32" s="309">
        <v>3.45</v>
      </c>
      <c r="H32" s="309">
        <v>3.55</v>
      </c>
      <c r="I32" s="309">
        <v>3.43</v>
      </c>
      <c r="J32" s="309">
        <v>3.13</v>
      </c>
      <c r="K32" s="309">
        <v>3.15</v>
      </c>
      <c r="L32" s="309">
        <v>3.21</v>
      </c>
      <c r="M32" s="309">
        <v>3.39</v>
      </c>
      <c r="N32" s="309">
        <v>3.3</v>
      </c>
      <c r="O32" s="309">
        <v>3.26</v>
      </c>
      <c r="P32" s="309">
        <v>3.41</v>
      </c>
      <c r="Q32" s="309">
        <v>3.26</v>
      </c>
      <c r="R32" s="309">
        <v>3.45</v>
      </c>
      <c r="S32" s="309">
        <v>3.44</v>
      </c>
      <c r="T32" s="309">
        <v>3.45</v>
      </c>
      <c r="U32" s="309">
        <v>3.46</v>
      </c>
      <c r="V32" s="309">
        <v>3.4</v>
      </c>
      <c r="W32" s="309">
        <v>3.46</v>
      </c>
      <c r="X32" s="309">
        <v>3.51</v>
      </c>
      <c r="Y32" s="309">
        <v>3.59</v>
      </c>
      <c r="Z32" s="309">
        <v>3.6</v>
      </c>
      <c r="AA32" s="309">
        <v>3.54</v>
      </c>
      <c r="AB32" s="309">
        <v>3.69</v>
      </c>
      <c r="AC32" s="309">
        <v>3.66</v>
      </c>
      <c r="AD32" s="309">
        <v>3.67</v>
      </c>
      <c r="AE32" s="309">
        <v>3.69</v>
      </c>
      <c r="AF32" s="309">
        <v>3.67</v>
      </c>
      <c r="AG32" s="309">
        <v>3.89</v>
      </c>
    </row>
    <row r="33" spans="2:36" s="290" customFormat="1" x14ac:dyDescent="0.2">
      <c r="B33" s="289">
        <v>0.70833333333333337</v>
      </c>
      <c r="C33" s="309">
        <v>3.21</v>
      </c>
      <c r="D33" s="309">
        <v>3.33</v>
      </c>
      <c r="E33" s="309">
        <v>3.51</v>
      </c>
      <c r="F33" s="309">
        <v>3.44</v>
      </c>
      <c r="G33" s="309">
        <v>3.49</v>
      </c>
      <c r="H33" s="309">
        <v>3.46</v>
      </c>
      <c r="I33" s="309">
        <v>3.36</v>
      </c>
      <c r="J33" s="309">
        <v>3.15</v>
      </c>
      <c r="K33" s="309">
        <v>3.36</v>
      </c>
      <c r="L33" s="309">
        <v>3.27</v>
      </c>
      <c r="M33" s="309">
        <v>3.29</v>
      </c>
      <c r="N33" s="309">
        <v>3.26</v>
      </c>
      <c r="O33" s="309">
        <v>3.36</v>
      </c>
      <c r="P33" s="309">
        <v>3.38</v>
      </c>
      <c r="Q33" s="309">
        <v>3.43</v>
      </c>
      <c r="R33" s="309">
        <v>3.43</v>
      </c>
      <c r="S33" s="309">
        <v>3.47</v>
      </c>
      <c r="T33" s="309">
        <v>3.53</v>
      </c>
      <c r="U33" s="309">
        <v>3.6</v>
      </c>
      <c r="V33" s="309">
        <v>3.51</v>
      </c>
      <c r="W33" s="309">
        <v>3.53</v>
      </c>
      <c r="X33" s="309">
        <v>3.56</v>
      </c>
      <c r="Y33" s="309">
        <v>3.68</v>
      </c>
      <c r="Z33" s="309">
        <v>3.69</v>
      </c>
      <c r="AA33" s="309">
        <v>3.7</v>
      </c>
      <c r="AB33" s="309">
        <v>3.73</v>
      </c>
      <c r="AC33" s="309">
        <v>3.71</v>
      </c>
      <c r="AD33" s="309">
        <v>3.69</v>
      </c>
      <c r="AE33" s="309">
        <v>3.7</v>
      </c>
      <c r="AF33" s="309">
        <v>3.6</v>
      </c>
      <c r="AG33" s="309">
        <v>3.87</v>
      </c>
    </row>
    <row r="34" spans="2:36" s="290" customFormat="1" x14ac:dyDescent="0.2">
      <c r="B34" s="289">
        <v>0.75</v>
      </c>
      <c r="C34" s="309">
        <v>3.2</v>
      </c>
      <c r="D34" s="309">
        <v>3.46</v>
      </c>
      <c r="E34" s="309">
        <v>3.48</v>
      </c>
      <c r="F34" s="309">
        <v>3.65</v>
      </c>
      <c r="G34" s="309">
        <v>3.67</v>
      </c>
      <c r="H34" s="309">
        <v>3.58</v>
      </c>
      <c r="I34" s="309">
        <v>3.5</v>
      </c>
      <c r="J34" s="309">
        <v>3.29</v>
      </c>
      <c r="K34" s="309">
        <v>3.16</v>
      </c>
      <c r="L34" s="309">
        <v>3.33</v>
      </c>
      <c r="M34" s="309">
        <v>3.36</v>
      </c>
      <c r="N34" s="309">
        <v>3.27</v>
      </c>
      <c r="O34" s="309">
        <v>3.29</v>
      </c>
      <c r="P34" s="309">
        <v>3.36</v>
      </c>
      <c r="Q34" s="309">
        <v>3.38</v>
      </c>
      <c r="R34" s="309">
        <v>3.45</v>
      </c>
      <c r="S34" s="309">
        <v>3.52</v>
      </c>
      <c r="T34" s="309">
        <v>3.51</v>
      </c>
      <c r="U34" s="309">
        <v>3.48</v>
      </c>
      <c r="V34" s="309">
        <v>3.61</v>
      </c>
      <c r="W34" s="309">
        <v>3.5</v>
      </c>
      <c r="X34" s="309">
        <v>3.62</v>
      </c>
      <c r="Y34" s="309">
        <v>3.67</v>
      </c>
      <c r="Z34" s="309">
        <v>3.62</v>
      </c>
      <c r="AA34" s="309">
        <v>3.73</v>
      </c>
      <c r="AB34" s="309">
        <v>3.74</v>
      </c>
      <c r="AC34" s="309">
        <v>3.9</v>
      </c>
      <c r="AD34" s="309">
        <v>3.69</v>
      </c>
      <c r="AE34" s="309">
        <v>3.7</v>
      </c>
      <c r="AF34" s="309">
        <v>3.69</v>
      </c>
      <c r="AG34" s="309">
        <v>3.82</v>
      </c>
      <c r="AJ34"/>
    </row>
    <row r="35" spans="2:36" s="290" customFormat="1" x14ac:dyDescent="0.2">
      <c r="B35" s="289">
        <v>0.79166666666666663</v>
      </c>
      <c r="C35" s="309">
        <v>5.55</v>
      </c>
      <c r="D35" s="309">
        <v>3.43</v>
      </c>
      <c r="E35" s="309">
        <v>3.43</v>
      </c>
      <c r="F35" s="309">
        <v>3.45</v>
      </c>
      <c r="G35" s="309">
        <v>3.61</v>
      </c>
      <c r="H35" s="309">
        <v>3.53</v>
      </c>
      <c r="I35" s="309">
        <v>3.42</v>
      </c>
      <c r="J35" s="309">
        <v>3.4</v>
      </c>
      <c r="K35" s="309">
        <v>3.16</v>
      </c>
      <c r="L35" s="309">
        <v>3.38</v>
      </c>
      <c r="M35" s="309">
        <v>3.33</v>
      </c>
      <c r="N35" s="309">
        <v>3.18</v>
      </c>
      <c r="O35" s="309">
        <v>3.47</v>
      </c>
      <c r="P35" s="309">
        <v>3.36</v>
      </c>
      <c r="Q35" s="309">
        <v>3.41</v>
      </c>
      <c r="R35" s="309">
        <v>3.42</v>
      </c>
      <c r="S35" s="309">
        <v>3.54</v>
      </c>
      <c r="T35" s="309">
        <v>3.56</v>
      </c>
      <c r="U35" s="309">
        <v>3.47</v>
      </c>
      <c r="V35" s="309">
        <v>3.51</v>
      </c>
      <c r="W35" s="309">
        <v>3.58</v>
      </c>
      <c r="X35" s="309">
        <v>3.62</v>
      </c>
      <c r="Y35" s="309">
        <v>3.68</v>
      </c>
      <c r="Z35" s="309">
        <v>3.62</v>
      </c>
      <c r="AA35" s="309">
        <v>3.82</v>
      </c>
      <c r="AB35" s="309">
        <v>3.68</v>
      </c>
      <c r="AC35" s="309">
        <v>3.67</v>
      </c>
      <c r="AD35" s="309">
        <v>3.88</v>
      </c>
      <c r="AE35" s="309">
        <v>3.77</v>
      </c>
      <c r="AF35" s="309">
        <v>3.79</v>
      </c>
      <c r="AG35" s="309">
        <v>3.89</v>
      </c>
      <c r="AJ35"/>
    </row>
    <row r="36" spans="2:36" s="290" customFormat="1" x14ac:dyDescent="0.2">
      <c r="B36" s="289">
        <v>0.83333333333333337</v>
      </c>
      <c r="C36" s="309">
        <v>3.26</v>
      </c>
      <c r="D36" s="309">
        <v>3.64</v>
      </c>
      <c r="E36" s="309">
        <v>3.5</v>
      </c>
      <c r="F36" s="309">
        <v>3.67</v>
      </c>
      <c r="G36" s="309">
        <v>3.63</v>
      </c>
      <c r="H36" s="309">
        <v>3.53</v>
      </c>
      <c r="I36" s="309">
        <v>3.59</v>
      </c>
      <c r="J36" s="309">
        <v>3.26</v>
      </c>
      <c r="K36" s="309">
        <v>3.31</v>
      </c>
      <c r="L36" s="309">
        <v>3.23</v>
      </c>
      <c r="M36" s="309">
        <v>3.34</v>
      </c>
      <c r="N36" s="309">
        <v>3.28</v>
      </c>
      <c r="O36" s="309">
        <v>3.46</v>
      </c>
      <c r="P36" s="309">
        <v>3.58</v>
      </c>
      <c r="Q36" s="309">
        <v>3.46</v>
      </c>
      <c r="R36" s="309">
        <v>3.6</v>
      </c>
      <c r="S36" s="309">
        <v>3.44</v>
      </c>
      <c r="T36" s="309">
        <v>3.54</v>
      </c>
      <c r="U36" s="309">
        <v>3.61</v>
      </c>
      <c r="V36" s="309">
        <v>3.65</v>
      </c>
      <c r="W36" s="309">
        <v>3.63</v>
      </c>
      <c r="X36" s="309">
        <v>3.74</v>
      </c>
      <c r="Y36" s="309">
        <v>3.86</v>
      </c>
      <c r="Z36" s="309">
        <v>3.9</v>
      </c>
      <c r="AA36" s="309">
        <v>3.8</v>
      </c>
      <c r="AB36" s="309">
        <v>3.73</v>
      </c>
      <c r="AC36" s="309">
        <v>3.77</v>
      </c>
      <c r="AD36" s="309">
        <v>3.82</v>
      </c>
      <c r="AE36" s="309">
        <v>3.79</v>
      </c>
      <c r="AF36" s="309">
        <v>3.87</v>
      </c>
      <c r="AG36" s="309">
        <v>3.94</v>
      </c>
      <c r="AJ36"/>
    </row>
    <row r="37" spans="2:36" s="290" customFormat="1" x14ac:dyDescent="0.2">
      <c r="B37" s="289">
        <v>0.875</v>
      </c>
      <c r="C37" s="309">
        <v>3.54</v>
      </c>
      <c r="D37" s="309">
        <v>5.16</v>
      </c>
      <c r="E37" s="309">
        <v>3.88</v>
      </c>
      <c r="F37" s="309">
        <v>3.89</v>
      </c>
      <c r="G37" s="309">
        <v>3.6</v>
      </c>
      <c r="H37" s="309">
        <v>3.67</v>
      </c>
      <c r="I37" s="309">
        <v>3.61</v>
      </c>
      <c r="J37" s="309">
        <v>3.07</v>
      </c>
      <c r="K37" s="309">
        <v>3.7</v>
      </c>
      <c r="L37" s="309">
        <v>3.37</v>
      </c>
      <c r="M37" s="309">
        <v>3.29</v>
      </c>
      <c r="N37" s="309">
        <v>3.3</v>
      </c>
      <c r="O37" s="309">
        <v>3.41</v>
      </c>
      <c r="P37" s="309">
        <v>3.39</v>
      </c>
      <c r="Q37" s="309">
        <v>3.51</v>
      </c>
      <c r="R37" s="309">
        <v>3.61</v>
      </c>
      <c r="S37" s="309">
        <v>3.44</v>
      </c>
      <c r="T37" s="309">
        <v>3.6</v>
      </c>
      <c r="U37" s="309">
        <v>3.52</v>
      </c>
      <c r="V37" s="309">
        <v>3.68</v>
      </c>
      <c r="W37" s="309">
        <v>3.53</v>
      </c>
      <c r="X37" s="309">
        <v>3.6</v>
      </c>
      <c r="Y37" s="309">
        <v>3.8</v>
      </c>
      <c r="Z37" s="309">
        <v>3.79</v>
      </c>
      <c r="AA37" s="309">
        <v>3.7</v>
      </c>
      <c r="AB37" s="309">
        <v>3.73</v>
      </c>
      <c r="AC37" s="309">
        <v>3.88</v>
      </c>
      <c r="AD37" s="309">
        <v>3.96</v>
      </c>
      <c r="AE37" s="309">
        <v>3.55</v>
      </c>
      <c r="AF37" s="309">
        <v>3.83</v>
      </c>
      <c r="AG37" s="309">
        <v>3.97</v>
      </c>
      <c r="AJ37"/>
    </row>
    <row r="38" spans="2:36" s="290" customFormat="1" x14ac:dyDescent="0.2">
      <c r="B38" s="289">
        <v>0.91666666666666663</v>
      </c>
      <c r="C38" s="309">
        <v>3.51</v>
      </c>
      <c r="D38" s="309">
        <v>5.27</v>
      </c>
      <c r="E38" s="309">
        <v>3.94</v>
      </c>
      <c r="F38" s="309">
        <v>4.07</v>
      </c>
      <c r="G38" s="309">
        <v>3.77</v>
      </c>
      <c r="H38" s="309">
        <v>3.67</v>
      </c>
      <c r="I38" s="309">
        <v>3.47</v>
      </c>
      <c r="J38" s="309">
        <v>3.2</v>
      </c>
      <c r="K38" s="309">
        <v>3.47</v>
      </c>
      <c r="L38" s="309">
        <v>5.46</v>
      </c>
      <c r="M38" s="309">
        <v>3.19</v>
      </c>
      <c r="N38" s="309">
        <v>3.46</v>
      </c>
      <c r="O38" s="309">
        <v>3.46</v>
      </c>
      <c r="P38" s="309">
        <v>3.51</v>
      </c>
      <c r="Q38" s="309">
        <v>3.47</v>
      </c>
      <c r="R38" s="309">
        <v>3.51</v>
      </c>
      <c r="S38" s="309">
        <v>3.46</v>
      </c>
      <c r="T38" s="309">
        <v>3.54</v>
      </c>
      <c r="U38" s="309">
        <v>3.55</v>
      </c>
      <c r="V38" s="309">
        <v>3.9</v>
      </c>
      <c r="W38" s="309">
        <v>3.61</v>
      </c>
      <c r="X38" s="309">
        <v>4.91</v>
      </c>
      <c r="Y38" s="309">
        <v>3.67</v>
      </c>
      <c r="Z38" s="309">
        <v>3.74</v>
      </c>
      <c r="AA38" s="309">
        <v>3.82</v>
      </c>
      <c r="AB38" s="309">
        <v>3.65</v>
      </c>
      <c r="AC38" s="309">
        <v>3.94</v>
      </c>
      <c r="AD38" s="309">
        <v>3.82</v>
      </c>
      <c r="AE38" s="309">
        <v>3.61</v>
      </c>
      <c r="AF38" s="309">
        <v>3.84</v>
      </c>
      <c r="AG38" s="309">
        <v>3.89</v>
      </c>
    </row>
    <row r="39" spans="2:36" s="290" customFormat="1" x14ac:dyDescent="0.2">
      <c r="B39" s="289">
        <v>0.95833333333333337</v>
      </c>
      <c r="C39" s="309">
        <v>3.58</v>
      </c>
      <c r="D39" s="309">
        <v>3.61</v>
      </c>
      <c r="E39" s="309">
        <v>3.84</v>
      </c>
      <c r="F39" s="309">
        <v>3.7</v>
      </c>
      <c r="G39" s="309">
        <v>4.0599999999999996</v>
      </c>
      <c r="H39" s="309">
        <v>3.62</v>
      </c>
      <c r="I39" s="309">
        <v>3.76</v>
      </c>
      <c r="J39" s="309">
        <v>5.7</v>
      </c>
      <c r="K39" s="309">
        <v>3.35</v>
      </c>
      <c r="L39" s="309">
        <v>4.16</v>
      </c>
      <c r="M39" s="309">
        <v>3.14</v>
      </c>
      <c r="N39" s="309">
        <v>3.61</v>
      </c>
      <c r="O39" s="309">
        <v>3.53</v>
      </c>
      <c r="P39" s="309">
        <v>3.46</v>
      </c>
      <c r="Q39" s="309">
        <v>3.51</v>
      </c>
      <c r="R39" s="309">
        <v>5.35</v>
      </c>
      <c r="S39" s="309">
        <v>3.48</v>
      </c>
      <c r="T39" s="309">
        <v>3.98</v>
      </c>
      <c r="U39" s="309">
        <v>3.88</v>
      </c>
      <c r="V39" s="309">
        <v>3.84</v>
      </c>
      <c r="W39" s="309">
        <v>3.72</v>
      </c>
      <c r="X39" s="309">
        <v>3.71</v>
      </c>
      <c r="Y39" s="309">
        <v>3.67</v>
      </c>
      <c r="Z39" s="309">
        <v>7.32</v>
      </c>
      <c r="AA39" s="309">
        <v>3.95</v>
      </c>
      <c r="AB39" s="309">
        <v>3.81</v>
      </c>
      <c r="AC39" s="309">
        <v>5.37</v>
      </c>
      <c r="AD39" s="309">
        <v>3.8</v>
      </c>
      <c r="AE39" s="309">
        <v>3.69</v>
      </c>
      <c r="AF39" s="309">
        <v>3.95</v>
      </c>
      <c r="AG39" s="309">
        <v>3.75</v>
      </c>
    </row>
    <row r="40" spans="2:36" s="291" customFormat="1" ht="33" customHeight="1" x14ac:dyDescent="0.2">
      <c r="B40" s="287" t="s">
        <v>325</v>
      </c>
      <c r="C40" s="331" t="s">
        <v>361</v>
      </c>
      <c r="D40" s="331">
        <v>3.6</v>
      </c>
      <c r="E40" s="331">
        <v>3.63</v>
      </c>
      <c r="F40" s="331">
        <v>3.86</v>
      </c>
      <c r="G40" s="331">
        <v>4.0599999999999996</v>
      </c>
      <c r="H40" s="331">
        <v>4.55</v>
      </c>
      <c r="I40" s="331">
        <v>3.72</v>
      </c>
      <c r="J40" s="331">
        <v>3.72</v>
      </c>
      <c r="K40" s="331">
        <v>3.46</v>
      </c>
      <c r="L40" s="331">
        <v>3.57</v>
      </c>
      <c r="M40" s="331">
        <v>3.47</v>
      </c>
      <c r="N40" s="331">
        <v>3.43</v>
      </c>
      <c r="O40" s="331">
        <v>3.44</v>
      </c>
      <c r="P40" s="331">
        <v>3.72</v>
      </c>
      <c r="Q40" s="331">
        <v>3.53</v>
      </c>
      <c r="R40" s="331">
        <v>3.62</v>
      </c>
      <c r="S40" s="331">
        <v>4.04</v>
      </c>
      <c r="T40" s="331">
        <v>3.87</v>
      </c>
      <c r="U40" s="331">
        <v>4.29</v>
      </c>
      <c r="V40" s="331">
        <v>3.62</v>
      </c>
      <c r="W40" s="331">
        <v>3.53</v>
      </c>
      <c r="X40" s="331">
        <v>3.74</v>
      </c>
      <c r="Y40" s="331">
        <v>3.78</v>
      </c>
      <c r="Z40" s="331">
        <v>3.91</v>
      </c>
      <c r="AA40" s="331">
        <v>3.89</v>
      </c>
      <c r="AB40" s="331">
        <v>3.73</v>
      </c>
      <c r="AC40" s="331">
        <v>3.93</v>
      </c>
      <c r="AD40" s="331">
        <v>4.03</v>
      </c>
      <c r="AE40" s="331">
        <v>3.93</v>
      </c>
      <c r="AF40" s="331">
        <v>3.81</v>
      </c>
      <c r="AG40" s="331">
        <v>3.75</v>
      </c>
    </row>
    <row r="41" spans="2:36" s="291" customFormat="1" ht="27" customHeight="1" x14ac:dyDescent="0.2">
      <c r="B41" s="287" t="s">
        <v>326</v>
      </c>
      <c r="C41" s="357" t="s">
        <v>327</v>
      </c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</row>
    <row r="42" spans="2:36" x14ac:dyDescent="0.2">
      <c r="B42" s="547" t="s">
        <v>306</v>
      </c>
    </row>
    <row r="43" spans="2:36" x14ac:dyDescent="0.2">
      <c r="B43" s="547" t="s">
        <v>363</v>
      </c>
    </row>
  </sheetData>
  <mergeCells count="6">
    <mergeCell ref="B1:E3"/>
    <mergeCell ref="B5:C5"/>
    <mergeCell ref="V13:W13"/>
    <mergeCell ref="B9:AG9"/>
    <mergeCell ref="C41:AG41"/>
    <mergeCell ref="F1:AG3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1:AJ42"/>
  <sheetViews>
    <sheetView showGridLines="0" zoomScale="96" zoomScaleNormal="96" zoomScaleSheetLayoutView="98" workbookViewId="0">
      <selection activeCell="B41" sqref="B41:B42"/>
    </sheetView>
  </sheetViews>
  <sheetFormatPr baseColWidth="10" defaultColWidth="11.42578125" defaultRowHeight="12.75" x14ac:dyDescent="0.2"/>
  <cols>
    <col min="1" max="1" width="2.140625" style="278" customWidth="1"/>
    <col min="2" max="2" width="17.5703125" style="278" customWidth="1"/>
    <col min="3" max="4" width="6.7109375" style="278" bestFit="1" customWidth="1"/>
    <col min="5" max="5" width="5.7109375" style="278" bestFit="1" customWidth="1"/>
    <col min="6" max="6" width="7" style="278" customWidth="1"/>
    <col min="7" max="7" width="6.5703125" style="278" customWidth="1"/>
    <col min="8" max="8" width="6.42578125" style="278" customWidth="1"/>
    <col min="9" max="9" width="5.5703125" style="278" bestFit="1" customWidth="1"/>
    <col min="10" max="14" width="6.7109375" style="278" bestFit="1" customWidth="1"/>
    <col min="15" max="15" width="6.42578125" style="278" bestFit="1" customWidth="1"/>
    <col min="16" max="16" width="5.7109375" style="278" bestFit="1" customWidth="1"/>
    <col min="17" max="17" width="6.5703125" style="278" customWidth="1"/>
    <col min="18" max="18" width="5.7109375" style="278" bestFit="1" customWidth="1"/>
    <col min="19" max="19" width="6.42578125" style="278" bestFit="1" customWidth="1"/>
    <col min="20" max="20" width="5.85546875" style="278" bestFit="1" customWidth="1"/>
    <col min="21" max="21" width="6.42578125" style="278" bestFit="1" customWidth="1"/>
    <col min="22" max="22" width="6.5703125" style="278" customWidth="1"/>
    <col min="23" max="23" width="6.42578125" style="278" bestFit="1" customWidth="1"/>
    <col min="24" max="24" width="6.7109375" style="278" customWidth="1"/>
    <col min="25" max="25" width="6.85546875" style="278" customWidth="1"/>
    <col min="26" max="26" width="6.42578125" style="278" bestFit="1" customWidth="1"/>
    <col min="27" max="27" width="6.28515625" style="278" customWidth="1"/>
    <col min="28" max="28" width="7.28515625" style="278" customWidth="1"/>
    <col min="29" max="29" width="6.7109375" style="278" bestFit="1" customWidth="1"/>
    <col min="30" max="30" width="6.42578125" style="278" bestFit="1" customWidth="1"/>
    <col min="31" max="32" width="6.42578125" style="278" customWidth="1"/>
    <col min="33" max="33" width="6.140625" style="278" customWidth="1"/>
    <col min="34" max="16384" width="11.42578125" style="278"/>
  </cols>
  <sheetData>
    <row r="1" spans="2:33" ht="15.75" customHeight="1" x14ac:dyDescent="0.2">
      <c r="B1" s="358"/>
      <c r="C1" s="358"/>
      <c r="D1" s="358"/>
      <c r="E1" s="358"/>
      <c r="F1" s="367" t="s">
        <v>347</v>
      </c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  <c r="AC1" s="368"/>
      <c r="AD1" s="368"/>
      <c r="AE1" s="368"/>
      <c r="AF1" s="368"/>
      <c r="AG1" s="368"/>
    </row>
    <row r="2" spans="2:33" ht="15.75" customHeight="1" x14ac:dyDescent="0.2">
      <c r="B2" s="358"/>
      <c r="C2" s="358"/>
      <c r="D2" s="358"/>
      <c r="E2" s="358"/>
      <c r="F2" s="367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8"/>
    </row>
    <row r="3" spans="2:33" ht="15.75" customHeight="1" x14ac:dyDescent="0.2">
      <c r="B3" s="358"/>
      <c r="C3" s="358"/>
      <c r="D3" s="358"/>
      <c r="E3" s="358"/>
      <c r="F3" s="367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</row>
    <row r="4" spans="2:33" ht="11.25" customHeight="1" x14ac:dyDescent="0.2">
      <c r="B4" s="279"/>
      <c r="C4" s="279"/>
      <c r="D4" s="279"/>
      <c r="E4" s="279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</row>
    <row r="5" spans="2:33" ht="27.6" customHeight="1" x14ac:dyDescent="0.2">
      <c r="B5" s="360" t="s">
        <v>188</v>
      </c>
      <c r="C5" s="360"/>
      <c r="D5" s="281"/>
      <c r="E5" s="281"/>
      <c r="F5" s="282" t="str">
        <f>'PM10_CA-ILO-03'!F6</f>
        <v>Evaluación de seguimiento de la calidad del aire en el CEBA Jose Pardo, distrito Ilo, provincia Ilo, departamento Moquegua, en marzo 2021</v>
      </c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</row>
    <row r="6" spans="2:33" ht="8.25" customHeight="1" x14ac:dyDescent="0.2">
      <c r="B6" s="283"/>
      <c r="C6" s="283"/>
      <c r="D6" s="283"/>
      <c r="E6" s="283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</row>
    <row r="7" spans="2:33" ht="15.75" customHeight="1" x14ac:dyDescent="0.2">
      <c r="B7" s="281" t="s">
        <v>236</v>
      </c>
      <c r="C7" s="281"/>
      <c r="D7" s="281"/>
      <c r="E7" s="281"/>
      <c r="F7" s="282" t="s">
        <v>334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139" t="s">
        <v>189</v>
      </c>
      <c r="R7" s="281"/>
      <c r="S7" s="281"/>
      <c r="T7" s="281"/>
      <c r="U7" s="281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</row>
    <row r="8" spans="2:33" ht="7.5" customHeight="1" x14ac:dyDescent="0.2">
      <c r="B8" s="283"/>
      <c r="C8" s="283"/>
      <c r="D8" s="283"/>
      <c r="E8" s="283"/>
      <c r="F8" s="284"/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284"/>
      <c r="AE8" s="284"/>
      <c r="AF8" s="284"/>
    </row>
    <row r="9" spans="2:33" ht="15.75" customHeight="1" x14ac:dyDescent="0.2">
      <c r="B9" s="361" t="s">
        <v>217</v>
      </c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361"/>
      <c r="Z9" s="361"/>
      <c r="AA9" s="361"/>
      <c r="AB9" s="361"/>
      <c r="AC9" s="361"/>
      <c r="AD9" s="361"/>
      <c r="AE9" s="361"/>
      <c r="AF9" s="361"/>
      <c r="AG9" s="361"/>
    </row>
    <row r="10" spans="2:33" ht="7.5" customHeight="1" x14ac:dyDescent="0.2">
      <c r="B10" s="283"/>
      <c r="C10" s="283"/>
      <c r="D10" s="283"/>
      <c r="E10" s="283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</row>
    <row r="11" spans="2:33" ht="15.75" customHeight="1" x14ac:dyDescent="0.2">
      <c r="B11" s="281" t="s">
        <v>33</v>
      </c>
      <c r="C11" s="281"/>
      <c r="D11" s="281"/>
      <c r="E11" s="281"/>
      <c r="F11" s="285" t="s">
        <v>320</v>
      </c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1" t="s">
        <v>8</v>
      </c>
      <c r="R11" s="281"/>
      <c r="S11" s="281"/>
      <c r="T11" s="281"/>
      <c r="U11" s="281"/>
      <c r="V11" s="322" t="s">
        <v>14</v>
      </c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</row>
    <row r="12" spans="2:33" ht="7.5" customHeight="1" x14ac:dyDescent="0.2">
      <c r="B12" s="283"/>
      <c r="C12" s="283"/>
      <c r="D12" s="283"/>
      <c r="E12" s="283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</row>
    <row r="13" spans="2:33" ht="15.75" customHeight="1" x14ac:dyDescent="0.2">
      <c r="B13" s="281" t="s">
        <v>9</v>
      </c>
      <c r="C13" s="281"/>
      <c r="D13" s="281"/>
      <c r="E13" s="281"/>
      <c r="F13" s="285" t="s">
        <v>321</v>
      </c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1" t="s">
        <v>10</v>
      </c>
      <c r="R13" s="281"/>
      <c r="S13" s="281"/>
      <c r="T13" s="281"/>
      <c r="U13" s="281"/>
      <c r="V13" s="363">
        <v>1192914961</v>
      </c>
      <c r="W13" s="363"/>
      <c r="X13" s="363"/>
      <c r="Y13" s="363"/>
      <c r="Z13" s="363"/>
      <c r="AA13" s="363"/>
      <c r="AB13" s="363"/>
      <c r="AC13" s="363"/>
      <c r="AD13" s="363"/>
      <c r="AE13" s="363"/>
      <c r="AF13" s="363"/>
      <c r="AG13" s="363"/>
    </row>
    <row r="14" spans="2:33" ht="11.25" customHeight="1" x14ac:dyDescent="0.2">
      <c r="B14" s="279"/>
      <c r="C14" s="279"/>
      <c r="D14" s="279"/>
      <c r="E14" s="279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</row>
    <row r="15" spans="2:33" ht="29.45" customHeight="1" x14ac:dyDescent="0.2">
      <c r="B15" s="287" t="s">
        <v>257</v>
      </c>
      <c r="C15" s="288">
        <v>1</v>
      </c>
      <c r="D15" s="288">
        <v>2</v>
      </c>
      <c r="E15" s="288">
        <v>3</v>
      </c>
      <c r="F15" s="288">
        <v>4</v>
      </c>
      <c r="G15" s="288">
        <v>5</v>
      </c>
      <c r="H15" s="288">
        <v>6</v>
      </c>
      <c r="I15" s="288">
        <v>7</v>
      </c>
      <c r="J15" s="288">
        <v>8</v>
      </c>
      <c r="K15" s="288">
        <v>9</v>
      </c>
      <c r="L15" s="288">
        <v>10</v>
      </c>
      <c r="M15" s="288">
        <v>11</v>
      </c>
      <c r="N15" s="288">
        <v>12</v>
      </c>
      <c r="O15" s="288">
        <v>13</v>
      </c>
      <c r="P15" s="288">
        <v>14</v>
      </c>
      <c r="Q15" s="288">
        <v>15</v>
      </c>
      <c r="R15" s="288">
        <v>16</v>
      </c>
      <c r="S15" s="288">
        <v>17</v>
      </c>
      <c r="T15" s="288">
        <v>18</v>
      </c>
      <c r="U15" s="288">
        <v>19</v>
      </c>
      <c r="V15" s="288">
        <v>20</v>
      </c>
      <c r="W15" s="288">
        <v>21</v>
      </c>
      <c r="X15" s="288">
        <v>22</v>
      </c>
      <c r="Y15" s="288">
        <v>23</v>
      </c>
      <c r="Z15" s="288">
        <v>24</v>
      </c>
      <c r="AA15" s="288">
        <v>25</v>
      </c>
      <c r="AB15" s="288">
        <v>26</v>
      </c>
      <c r="AC15" s="288">
        <v>27</v>
      </c>
      <c r="AD15" s="288">
        <v>28</v>
      </c>
      <c r="AE15" s="288">
        <v>29</v>
      </c>
      <c r="AF15" s="288">
        <v>30</v>
      </c>
      <c r="AG15" s="288">
        <v>31</v>
      </c>
    </row>
    <row r="16" spans="2:33" s="290" customFormat="1" x14ac:dyDescent="0.2">
      <c r="B16" s="289">
        <v>0</v>
      </c>
      <c r="C16" s="309" t="s">
        <v>360</v>
      </c>
      <c r="D16" s="309">
        <v>11.38</v>
      </c>
      <c r="E16" s="309">
        <v>13.71</v>
      </c>
      <c r="F16" s="309">
        <v>11.34</v>
      </c>
      <c r="G16" s="309">
        <v>13.21</v>
      </c>
      <c r="H16" s="309">
        <v>14.73</v>
      </c>
      <c r="I16" s="309">
        <v>11.48</v>
      </c>
      <c r="J16" s="309">
        <v>11.14</v>
      </c>
      <c r="K16" s="309">
        <v>14.81</v>
      </c>
      <c r="L16" s="309">
        <v>13.77</v>
      </c>
      <c r="M16" s="309">
        <v>17.47</v>
      </c>
      <c r="N16" s="309">
        <v>12.23</v>
      </c>
      <c r="O16" s="309">
        <v>13.76</v>
      </c>
      <c r="P16" s="309">
        <v>13.6</v>
      </c>
      <c r="Q16" s="309">
        <v>12.41</v>
      </c>
      <c r="R16" s="309">
        <v>12.8</v>
      </c>
      <c r="S16" s="309">
        <v>15.78</v>
      </c>
      <c r="T16" s="309">
        <v>14.7</v>
      </c>
      <c r="U16" s="309">
        <v>18.91</v>
      </c>
      <c r="V16" s="309">
        <v>13.66</v>
      </c>
      <c r="W16" s="309">
        <v>14.46</v>
      </c>
      <c r="X16" s="309">
        <v>13.75</v>
      </c>
      <c r="Y16" s="309">
        <v>16.100000000000001</v>
      </c>
      <c r="Z16" s="309">
        <v>14.94</v>
      </c>
      <c r="AA16" s="309">
        <v>16.5</v>
      </c>
      <c r="AB16" s="309">
        <v>15.21</v>
      </c>
      <c r="AC16" s="309">
        <v>14.76</v>
      </c>
      <c r="AD16" s="309">
        <v>21.06</v>
      </c>
      <c r="AE16" s="309">
        <v>13.49</v>
      </c>
      <c r="AF16" s="309">
        <v>13.94</v>
      </c>
      <c r="AG16" s="309">
        <v>13.14</v>
      </c>
    </row>
    <row r="17" spans="2:33" s="290" customFormat="1" x14ac:dyDescent="0.2">
      <c r="B17" s="289">
        <v>4.1666666666666664E-2</v>
      </c>
      <c r="C17" s="309" t="s">
        <v>360</v>
      </c>
      <c r="D17" s="309">
        <v>11.12</v>
      </c>
      <c r="E17" s="309">
        <v>15.01</v>
      </c>
      <c r="F17" s="309">
        <v>11.15</v>
      </c>
      <c r="G17" s="309">
        <v>12.72</v>
      </c>
      <c r="H17" s="309">
        <v>14.19</v>
      </c>
      <c r="I17" s="309">
        <v>12.16</v>
      </c>
      <c r="J17" s="309">
        <v>12.16</v>
      </c>
      <c r="K17" s="309">
        <v>14.49</v>
      </c>
      <c r="L17" s="309">
        <v>14.26</v>
      </c>
      <c r="M17" s="309">
        <v>14.07</v>
      </c>
      <c r="N17" s="309">
        <v>15.38</v>
      </c>
      <c r="O17" s="309">
        <v>13.25</v>
      </c>
      <c r="P17" s="309">
        <v>17.16</v>
      </c>
      <c r="Q17" s="309">
        <v>13.68</v>
      </c>
      <c r="R17" s="309">
        <v>13.6</v>
      </c>
      <c r="S17" s="309">
        <v>14.63</v>
      </c>
      <c r="T17" s="309">
        <v>17.95</v>
      </c>
      <c r="U17" s="309">
        <v>16.399999999999999</v>
      </c>
      <c r="V17" s="309">
        <v>13.74</v>
      </c>
      <c r="W17" s="309">
        <v>12.67</v>
      </c>
      <c r="X17" s="309">
        <v>14.02</v>
      </c>
      <c r="Y17" s="309">
        <v>13.54</v>
      </c>
      <c r="Z17" s="309">
        <v>13.87</v>
      </c>
      <c r="AA17" s="309">
        <v>17.23</v>
      </c>
      <c r="AB17" s="309">
        <v>13.93</v>
      </c>
      <c r="AC17" s="309">
        <v>14.6</v>
      </c>
      <c r="AD17" s="309">
        <v>25.83</v>
      </c>
      <c r="AE17" s="309">
        <v>13.21</v>
      </c>
      <c r="AF17" s="309">
        <v>14.63</v>
      </c>
      <c r="AG17" s="309">
        <v>13.18</v>
      </c>
    </row>
    <row r="18" spans="2:33" s="290" customFormat="1" x14ac:dyDescent="0.2">
      <c r="B18" s="289">
        <v>8.3333333333333329E-2</v>
      </c>
      <c r="C18" s="309" t="s">
        <v>360</v>
      </c>
      <c r="D18" s="309">
        <v>11.34</v>
      </c>
      <c r="E18" s="309">
        <v>13.61</v>
      </c>
      <c r="F18" s="309" t="s">
        <v>361</v>
      </c>
      <c r="G18" s="309">
        <v>12.69</v>
      </c>
      <c r="H18" s="309">
        <v>11.64</v>
      </c>
      <c r="I18" s="309" t="s">
        <v>361</v>
      </c>
      <c r="J18" s="309">
        <v>11.62</v>
      </c>
      <c r="K18" s="309">
        <v>13.05</v>
      </c>
      <c r="L18" s="309">
        <v>13.43</v>
      </c>
      <c r="M18" s="309" t="s">
        <v>361</v>
      </c>
      <c r="N18" s="309">
        <v>13.29</v>
      </c>
      <c r="O18" s="309">
        <v>14.12</v>
      </c>
      <c r="P18" s="309" t="s">
        <v>361</v>
      </c>
      <c r="Q18" s="309">
        <v>13.06</v>
      </c>
      <c r="R18" s="309">
        <v>13.16</v>
      </c>
      <c r="S18" s="309">
        <v>20.399999999999999</v>
      </c>
      <c r="T18" s="309" t="s">
        <v>361</v>
      </c>
      <c r="U18" s="309">
        <v>13.9</v>
      </c>
      <c r="V18" s="309">
        <v>13.87</v>
      </c>
      <c r="W18" s="309" t="s">
        <v>361</v>
      </c>
      <c r="X18" s="309">
        <v>13</v>
      </c>
      <c r="Y18" s="309">
        <v>14.21</v>
      </c>
      <c r="Z18" s="309">
        <v>13.47</v>
      </c>
      <c r="AA18" s="309" t="s">
        <v>361</v>
      </c>
      <c r="AB18" s="309">
        <v>13.96</v>
      </c>
      <c r="AC18" s="309">
        <v>15.6</v>
      </c>
      <c r="AD18" s="309" t="s">
        <v>361</v>
      </c>
      <c r="AE18" s="309">
        <v>13.76</v>
      </c>
      <c r="AF18" s="309">
        <v>15.06</v>
      </c>
      <c r="AG18" s="309">
        <v>12.88</v>
      </c>
    </row>
    <row r="19" spans="2:33" s="290" customFormat="1" x14ac:dyDescent="0.2">
      <c r="B19" s="289">
        <v>0.125</v>
      </c>
      <c r="C19" s="309" t="s">
        <v>360</v>
      </c>
      <c r="D19" s="309">
        <v>11.63</v>
      </c>
      <c r="E19" s="309">
        <v>12.27</v>
      </c>
      <c r="F19" s="309">
        <v>10.84</v>
      </c>
      <c r="G19" s="309">
        <v>12.58</v>
      </c>
      <c r="H19" s="309">
        <v>11.5</v>
      </c>
      <c r="I19" s="309">
        <v>11.19</v>
      </c>
      <c r="J19" s="309">
        <v>11.83</v>
      </c>
      <c r="K19" s="309">
        <v>13.77</v>
      </c>
      <c r="L19" s="309">
        <v>12.66</v>
      </c>
      <c r="M19" s="309">
        <v>14.22</v>
      </c>
      <c r="N19" s="309">
        <v>12.71</v>
      </c>
      <c r="O19" s="309">
        <v>16.37</v>
      </c>
      <c r="P19" s="309">
        <v>18.440000000000001</v>
      </c>
      <c r="Q19" s="309">
        <v>15.31</v>
      </c>
      <c r="R19" s="309">
        <v>13.02</v>
      </c>
      <c r="S19" s="309">
        <v>16.89</v>
      </c>
      <c r="T19" s="309">
        <v>17.920000000000002</v>
      </c>
      <c r="U19" s="309">
        <v>13.16</v>
      </c>
      <c r="V19" s="309">
        <v>13.88</v>
      </c>
      <c r="W19" s="309">
        <v>12.44</v>
      </c>
      <c r="X19" s="309">
        <v>12.86</v>
      </c>
      <c r="Y19" s="309">
        <v>13.38</v>
      </c>
      <c r="Z19" s="309">
        <v>14.4</v>
      </c>
      <c r="AA19" s="309">
        <v>16.64</v>
      </c>
      <c r="AB19" s="309">
        <v>15.26</v>
      </c>
      <c r="AC19" s="309">
        <v>17.670000000000002</v>
      </c>
      <c r="AD19" s="309">
        <v>26.73</v>
      </c>
      <c r="AE19" s="309">
        <v>15.02</v>
      </c>
      <c r="AF19" s="309">
        <v>20.38</v>
      </c>
      <c r="AG19" s="309">
        <v>13.1</v>
      </c>
    </row>
    <row r="20" spans="2:33" s="290" customFormat="1" x14ac:dyDescent="0.2">
      <c r="B20" s="289">
        <v>0.16666666666666666</v>
      </c>
      <c r="C20" s="309" t="s">
        <v>360</v>
      </c>
      <c r="D20" s="309">
        <v>12.36</v>
      </c>
      <c r="E20" s="309">
        <v>14.51</v>
      </c>
      <c r="F20" s="309">
        <v>11.84</v>
      </c>
      <c r="G20" s="309">
        <v>13.11</v>
      </c>
      <c r="H20" s="309">
        <v>11.42</v>
      </c>
      <c r="I20" s="309">
        <v>11.73</v>
      </c>
      <c r="J20" s="309">
        <v>13.57</v>
      </c>
      <c r="K20" s="309">
        <v>14.35</v>
      </c>
      <c r="L20" s="309">
        <v>13.82</v>
      </c>
      <c r="M20" s="309">
        <v>13.69</v>
      </c>
      <c r="N20" s="309">
        <v>13.74</v>
      </c>
      <c r="O20" s="309">
        <v>16.059999999999999</v>
      </c>
      <c r="P20" s="309">
        <v>22.89</v>
      </c>
      <c r="Q20" s="309">
        <v>15.05</v>
      </c>
      <c r="R20" s="309">
        <v>14.12</v>
      </c>
      <c r="S20" s="309">
        <v>18.5</v>
      </c>
      <c r="T20" s="309">
        <v>19.489999999999998</v>
      </c>
      <c r="U20" s="309">
        <v>20.13</v>
      </c>
      <c r="V20" s="309">
        <v>17.920000000000002</v>
      </c>
      <c r="W20" s="309">
        <v>12.93</v>
      </c>
      <c r="X20" s="309">
        <v>13.58</v>
      </c>
      <c r="Y20" s="309">
        <v>17.64</v>
      </c>
      <c r="Z20" s="309">
        <v>17.670000000000002</v>
      </c>
      <c r="AA20" s="309">
        <v>14.55</v>
      </c>
      <c r="AB20" s="309">
        <v>17.23</v>
      </c>
      <c r="AC20" s="309">
        <v>22.46</v>
      </c>
      <c r="AD20" s="309">
        <v>21.9</v>
      </c>
      <c r="AE20" s="309">
        <v>17.440000000000001</v>
      </c>
      <c r="AF20" s="309">
        <v>17.98</v>
      </c>
      <c r="AG20" s="309">
        <v>13.61</v>
      </c>
    </row>
    <row r="21" spans="2:33" s="290" customFormat="1" x14ac:dyDescent="0.2">
      <c r="B21" s="289">
        <v>0.20833333333333334</v>
      </c>
      <c r="C21" s="309" t="s">
        <v>360</v>
      </c>
      <c r="D21" s="309">
        <v>13.79</v>
      </c>
      <c r="E21" s="309">
        <v>16.75</v>
      </c>
      <c r="F21" s="309">
        <v>12.85</v>
      </c>
      <c r="G21" s="309">
        <v>15.54</v>
      </c>
      <c r="H21" s="309">
        <v>16.170000000000002</v>
      </c>
      <c r="I21" s="309">
        <v>11.3</v>
      </c>
      <c r="J21" s="309">
        <v>15.56</v>
      </c>
      <c r="K21" s="309">
        <v>19.329999999999998</v>
      </c>
      <c r="L21" s="309">
        <v>14.98</v>
      </c>
      <c r="M21" s="309">
        <v>13.5</v>
      </c>
      <c r="N21" s="309">
        <v>14.68</v>
      </c>
      <c r="O21" s="309">
        <v>15.75</v>
      </c>
      <c r="P21" s="309">
        <v>22.95</v>
      </c>
      <c r="Q21" s="309">
        <v>17.88</v>
      </c>
      <c r="R21" s="309">
        <v>14.73</v>
      </c>
      <c r="S21" s="309">
        <v>23.74</v>
      </c>
      <c r="T21" s="309">
        <v>19.940000000000001</v>
      </c>
      <c r="U21" s="309">
        <v>20.149999999999999</v>
      </c>
      <c r="V21" s="309">
        <v>16.75</v>
      </c>
      <c r="W21" s="309">
        <v>13</v>
      </c>
      <c r="X21" s="309">
        <v>15.56</v>
      </c>
      <c r="Y21" s="309">
        <v>20.149999999999999</v>
      </c>
      <c r="Z21" s="309">
        <v>22.15</v>
      </c>
      <c r="AA21" s="309">
        <v>16.43</v>
      </c>
      <c r="AB21" s="309">
        <v>16.95</v>
      </c>
      <c r="AC21" s="309">
        <v>25.14</v>
      </c>
      <c r="AD21" s="309">
        <v>25.6</v>
      </c>
      <c r="AE21" s="309">
        <v>27.23</v>
      </c>
      <c r="AF21" s="309">
        <v>17.05</v>
      </c>
      <c r="AG21" s="309">
        <v>14.45</v>
      </c>
    </row>
    <row r="22" spans="2:33" s="290" customFormat="1" x14ac:dyDescent="0.2">
      <c r="B22" s="289">
        <v>0.25</v>
      </c>
      <c r="C22" s="309" t="s">
        <v>360</v>
      </c>
      <c r="D22" s="309">
        <v>15.28</v>
      </c>
      <c r="E22" s="309">
        <v>16.5</v>
      </c>
      <c r="F22" s="309">
        <v>18.739999999999998</v>
      </c>
      <c r="G22" s="309">
        <v>18.27</v>
      </c>
      <c r="H22" s="309">
        <v>20.49</v>
      </c>
      <c r="I22" s="309">
        <v>11.09</v>
      </c>
      <c r="J22" s="309">
        <v>17.170000000000002</v>
      </c>
      <c r="K22" s="309">
        <v>19.66</v>
      </c>
      <c r="L22" s="309">
        <v>20.05</v>
      </c>
      <c r="M22" s="309">
        <v>14.3</v>
      </c>
      <c r="N22" s="309">
        <v>18.239999999999998</v>
      </c>
      <c r="O22" s="309">
        <v>20.149999999999999</v>
      </c>
      <c r="P22" s="309">
        <v>22.68</v>
      </c>
      <c r="Q22" s="309">
        <v>18.079999999999998</v>
      </c>
      <c r="R22" s="309">
        <v>15.18</v>
      </c>
      <c r="S22" s="309">
        <v>27.93</v>
      </c>
      <c r="T22" s="309">
        <v>18.100000000000001</v>
      </c>
      <c r="U22" s="309">
        <v>22.36</v>
      </c>
      <c r="V22" s="309">
        <v>17.52</v>
      </c>
      <c r="W22" s="309">
        <v>13.24</v>
      </c>
      <c r="X22" s="309">
        <v>16.170000000000002</v>
      </c>
      <c r="Y22" s="309">
        <v>20.84</v>
      </c>
      <c r="Z22" s="309">
        <v>23.03</v>
      </c>
      <c r="AA22" s="309">
        <v>15.73</v>
      </c>
      <c r="AB22" s="309">
        <v>17.690000000000001</v>
      </c>
      <c r="AC22" s="309">
        <v>23.11</v>
      </c>
      <c r="AD22" s="309">
        <v>20.23</v>
      </c>
      <c r="AE22" s="309">
        <v>31.62</v>
      </c>
      <c r="AF22" s="309">
        <v>19.440000000000001</v>
      </c>
      <c r="AG22" s="309">
        <v>15.51</v>
      </c>
    </row>
    <row r="23" spans="2:33" s="290" customFormat="1" x14ac:dyDescent="0.2">
      <c r="B23" s="289">
        <v>0.29166666666666669</v>
      </c>
      <c r="C23" s="309" t="s">
        <v>360</v>
      </c>
      <c r="D23" s="309">
        <v>14.3</v>
      </c>
      <c r="E23" s="309">
        <v>14.8</v>
      </c>
      <c r="F23" s="309">
        <v>22.17</v>
      </c>
      <c r="G23" s="309">
        <v>20.51</v>
      </c>
      <c r="H23" s="309">
        <v>16.48</v>
      </c>
      <c r="I23" s="309">
        <v>10.25</v>
      </c>
      <c r="J23" s="309">
        <v>15.28</v>
      </c>
      <c r="K23" s="309">
        <v>16</v>
      </c>
      <c r="L23" s="309">
        <v>20.59</v>
      </c>
      <c r="M23" s="309">
        <v>17.11</v>
      </c>
      <c r="N23" s="309">
        <v>15.34</v>
      </c>
      <c r="O23" s="309">
        <v>16.03</v>
      </c>
      <c r="P23" s="309">
        <v>20.49</v>
      </c>
      <c r="Q23" s="309">
        <v>15.51</v>
      </c>
      <c r="R23" s="309">
        <v>17.39</v>
      </c>
      <c r="S23" s="309">
        <v>20.62</v>
      </c>
      <c r="T23" s="309">
        <v>13.55</v>
      </c>
      <c r="U23" s="309">
        <v>19.239999999999998</v>
      </c>
      <c r="V23" s="309">
        <v>14.41</v>
      </c>
      <c r="W23" s="309">
        <v>11.75</v>
      </c>
      <c r="X23" s="309">
        <v>16.86</v>
      </c>
      <c r="Y23" s="309">
        <v>16.29</v>
      </c>
      <c r="Z23" s="309">
        <v>18.39</v>
      </c>
      <c r="AA23" s="309">
        <v>14.79</v>
      </c>
      <c r="AB23" s="309">
        <v>17.25</v>
      </c>
      <c r="AC23" s="309">
        <v>19.079999999999998</v>
      </c>
      <c r="AD23" s="309">
        <v>21.01</v>
      </c>
      <c r="AE23" s="309">
        <v>20.399999999999999</v>
      </c>
      <c r="AF23" s="309">
        <v>17.8</v>
      </c>
      <c r="AG23" s="309">
        <v>19.14</v>
      </c>
    </row>
    <row r="24" spans="2:33" s="290" customFormat="1" x14ac:dyDescent="0.2">
      <c r="B24" s="289">
        <v>0.33333333333333331</v>
      </c>
      <c r="C24" s="309" t="s">
        <v>360</v>
      </c>
      <c r="D24" s="309">
        <v>14.13</v>
      </c>
      <c r="E24" s="309">
        <v>13.61</v>
      </c>
      <c r="F24" s="309">
        <v>17.14</v>
      </c>
      <c r="G24" s="309">
        <v>19.239999999999998</v>
      </c>
      <c r="H24" s="309">
        <v>12.97</v>
      </c>
      <c r="I24" s="309">
        <v>10.48</v>
      </c>
      <c r="J24" s="309">
        <v>13.77</v>
      </c>
      <c r="K24" s="309">
        <v>15.09</v>
      </c>
      <c r="L24" s="309">
        <v>20.57</v>
      </c>
      <c r="M24" s="309">
        <v>13.91</v>
      </c>
      <c r="N24" s="309">
        <v>14.07</v>
      </c>
      <c r="O24" s="309">
        <v>14.4</v>
      </c>
      <c r="P24" s="309">
        <v>18.2</v>
      </c>
      <c r="Q24" s="309">
        <v>13.8</v>
      </c>
      <c r="R24" s="309">
        <v>18.190000000000001</v>
      </c>
      <c r="S24" s="309">
        <v>15.04</v>
      </c>
      <c r="T24" s="309">
        <v>12.8</v>
      </c>
      <c r="U24" s="309">
        <v>16.54</v>
      </c>
      <c r="V24" s="309">
        <v>12.58</v>
      </c>
      <c r="W24" s="309">
        <v>11.09</v>
      </c>
      <c r="X24" s="309">
        <v>15.04</v>
      </c>
      <c r="Y24" s="309">
        <v>20.91</v>
      </c>
      <c r="Z24" s="309">
        <v>15.23</v>
      </c>
      <c r="AA24" s="309">
        <v>13.19</v>
      </c>
      <c r="AB24" s="309">
        <v>17.739999999999998</v>
      </c>
      <c r="AC24" s="309">
        <v>21.17</v>
      </c>
      <c r="AD24" s="309">
        <v>21.87</v>
      </c>
      <c r="AE24" s="309">
        <v>24.5</v>
      </c>
      <c r="AF24" s="309">
        <v>15.85</v>
      </c>
      <c r="AG24" s="309">
        <v>21.07</v>
      </c>
    </row>
    <row r="25" spans="2:33" s="290" customFormat="1" x14ac:dyDescent="0.2">
      <c r="B25" s="289">
        <v>0.375</v>
      </c>
      <c r="C25" s="309" t="s">
        <v>360</v>
      </c>
      <c r="D25" s="309">
        <v>17.97</v>
      </c>
      <c r="E25" s="309">
        <v>13.57</v>
      </c>
      <c r="F25" s="309">
        <v>13.55</v>
      </c>
      <c r="G25" s="309">
        <v>17.25</v>
      </c>
      <c r="H25" s="309">
        <v>11.7</v>
      </c>
      <c r="I25" s="309">
        <v>10.56</v>
      </c>
      <c r="J25" s="309">
        <v>13.21</v>
      </c>
      <c r="K25" s="309">
        <v>19.649999999999999</v>
      </c>
      <c r="L25" s="309">
        <v>16.84</v>
      </c>
      <c r="M25" s="309">
        <v>11.95</v>
      </c>
      <c r="N25" s="309">
        <v>15.48</v>
      </c>
      <c r="O25" s="309">
        <v>13.24</v>
      </c>
      <c r="P25" s="309">
        <v>18.11</v>
      </c>
      <c r="Q25" s="309">
        <v>12.61</v>
      </c>
      <c r="R25" s="309">
        <v>17.25</v>
      </c>
      <c r="S25" s="309">
        <v>13.9</v>
      </c>
      <c r="T25" s="309">
        <v>11.73</v>
      </c>
      <c r="U25" s="309">
        <v>14.7</v>
      </c>
      <c r="V25" s="309">
        <v>12.24</v>
      </c>
      <c r="W25" s="309">
        <v>11.19</v>
      </c>
      <c r="X25" s="309">
        <v>13.58</v>
      </c>
      <c r="Y25" s="309">
        <v>16.09</v>
      </c>
      <c r="Z25" s="309">
        <v>14.16</v>
      </c>
      <c r="AA25" s="309">
        <v>12.52</v>
      </c>
      <c r="AB25" s="309">
        <v>15.12</v>
      </c>
      <c r="AC25" s="309">
        <v>21.68</v>
      </c>
      <c r="AD25" s="309">
        <v>20.37</v>
      </c>
      <c r="AE25" s="309">
        <v>24.49</v>
      </c>
      <c r="AF25" s="309">
        <v>14.56</v>
      </c>
      <c r="AG25" s="309">
        <v>16.97</v>
      </c>
    </row>
    <row r="26" spans="2:33" s="290" customFormat="1" x14ac:dyDescent="0.2">
      <c r="B26" s="289">
        <v>0.41666666666666669</v>
      </c>
      <c r="C26" s="309" t="s">
        <v>360</v>
      </c>
      <c r="D26" s="309">
        <v>13.25</v>
      </c>
      <c r="E26" s="309">
        <v>13.01</v>
      </c>
      <c r="F26" s="309">
        <v>12.06</v>
      </c>
      <c r="G26" s="309">
        <v>11.73</v>
      </c>
      <c r="H26" s="309">
        <v>11.22</v>
      </c>
      <c r="I26" s="309">
        <v>10.199999999999999</v>
      </c>
      <c r="J26" s="309">
        <v>12.39</v>
      </c>
      <c r="K26" s="309">
        <v>18.36</v>
      </c>
      <c r="L26" s="309">
        <v>18.690000000000001</v>
      </c>
      <c r="M26" s="309">
        <v>11.44</v>
      </c>
      <c r="N26" s="309">
        <v>16.72</v>
      </c>
      <c r="O26" s="309">
        <v>12.78</v>
      </c>
      <c r="P26" s="309">
        <v>14.52</v>
      </c>
      <c r="Q26" s="309">
        <v>12.27</v>
      </c>
      <c r="R26" s="309">
        <v>15.01</v>
      </c>
      <c r="S26" s="309">
        <v>13</v>
      </c>
      <c r="T26" s="309">
        <v>11.09</v>
      </c>
      <c r="U26" s="309">
        <v>13.46</v>
      </c>
      <c r="V26" s="309">
        <v>12.13</v>
      </c>
      <c r="W26" s="309">
        <v>11.44</v>
      </c>
      <c r="X26" s="309">
        <v>13.36</v>
      </c>
      <c r="Y26" s="309">
        <v>15.06</v>
      </c>
      <c r="Z26" s="309">
        <v>13.96</v>
      </c>
      <c r="AA26" s="309">
        <v>12.22</v>
      </c>
      <c r="AB26" s="309">
        <v>14.65</v>
      </c>
      <c r="AC26" s="309">
        <v>20.98</v>
      </c>
      <c r="AD26" s="309">
        <v>16.399999999999999</v>
      </c>
      <c r="AE26" s="309">
        <v>21.18</v>
      </c>
      <c r="AF26" s="309">
        <v>14.33</v>
      </c>
      <c r="AG26" s="309">
        <v>15.81</v>
      </c>
    </row>
    <row r="27" spans="2:33" s="290" customFormat="1" x14ac:dyDescent="0.2">
      <c r="B27" s="289">
        <v>0.45833333333333331</v>
      </c>
      <c r="C27" s="309" t="s">
        <v>360</v>
      </c>
      <c r="D27" s="309">
        <v>9.4600000000000009</v>
      </c>
      <c r="E27" s="309">
        <v>11.92</v>
      </c>
      <c r="F27" s="309">
        <v>11.89</v>
      </c>
      <c r="G27" s="309">
        <v>10.94</v>
      </c>
      <c r="H27" s="309">
        <v>10.95</v>
      </c>
      <c r="I27" s="309">
        <v>9.93</v>
      </c>
      <c r="J27" s="309">
        <v>11.73</v>
      </c>
      <c r="K27" s="309">
        <v>14.19</v>
      </c>
      <c r="L27" s="309">
        <v>15.38</v>
      </c>
      <c r="M27" s="309">
        <v>11.41</v>
      </c>
      <c r="N27" s="309">
        <v>13.99</v>
      </c>
      <c r="O27" s="309">
        <v>12.35</v>
      </c>
      <c r="P27" s="309">
        <v>12.91</v>
      </c>
      <c r="Q27" s="309">
        <v>11.67</v>
      </c>
      <c r="R27" s="309">
        <v>13.69</v>
      </c>
      <c r="S27" s="309">
        <v>12.19</v>
      </c>
      <c r="T27" s="309">
        <v>11.12</v>
      </c>
      <c r="U27" s="309">
        <v>13.24</v>
      </c>
      <c r="V27" s="309">
        <v>11.72</v>
      </c>
      <c r="W27" s="309">
        <v>11.14</v>
      </c>
      <c r="X27" s="309">
        <v>13.24</v>
      </c>
      <c r="Y27" s="309">
        <v>13.54</v>
      </c>
      <c r="Z27" s="309">
        <v>13.13</v>
      </c>
      <c r="AA27" s="309">
        <v>12.85</v>
      </c>
      <c r="AB27" s="309">
        <v>14.02</v>
      </c>
      <c r="AC27" s="309">
        <v>20.34</v>
      </c>
      <c r="AD27" s="309">
        <v>14.8</v>
      </c>
      <c r="AE27" s="309">
        <v>15.87</v>
      </c>
      <c r="AF27" s="309">
        <v>13.76</v>
      </c>
      <c r="AG27" s="309">
        <v>14.8</v>
      </c>
    </row>
    <row r="28" spans="2:33" s="290" customFormat="1" x14ac:dyDescent="0.2">
      <c r="B28" s="289">
        <v>0.5</v>
      </c>
      <c r="C28" s="309" t="s">
        <v>360</v>
      </c>
      <c r="D28" s="309">
        <v>11.12</v>
      </c>
      <c r="E28" s="309">
        <v>11.81</v>
      </c>
      <c r="F28" s="309">
        <v>11.8</v>
      </c>
      <c r="G28" s="309">
        <v>10.37</v>
      </c>
      <c r="H28" s="309">
        <v>10.78</v>
      </c>
      <c r="I28" s="309">
        <v>9.68</v>
      </c>
      <c r="J28" s="309">
        <v>11.38</v>
      </c>
      <c r="K28" s="309">
        <v>14.15</v>
      </c>
      <c r="L28" s="309">
        <v>12.86</v>
      </c>
      <c r="M28" s="309">
        <v>11.5</v>
      </c>
      <c r="N28" s="309">
        <v>13.22</v>
      </c>
      <c r="O28" s="309">
        <v>11.8</v>
      </c>
      <c r="P28" s="309">
        <v>12.42</v>
      </c>
      <c r="Q28" s="309">
        <v>11.56</v>
      </c>
      <c r="R28" s="309">
        <v>12.89</v>
      </c>
      <c r="S28" s="309">
        <v>12.09</v>
      </c>
      <c r="T28" s="309">
        <v>11.23</v>
      </c>
      <c r="U28" s="309">
        <v>13.11</v>
      </c>
      <c r="V28" s="309">
        <v>11.22</v>
      </c>
      <c r="W28" s="309">
        <v>10.86</v>
      </c>
      <c r="X28" s="309">
        <v>12.67</v>
      </c>
      <c r="Y28" s="309">
        <v>13.08</v>
      </c>
      <c r="Z28" s="309">
        <v>12.47</v>
      </c>
      <c r="AA28" s="309">
        <v>12.53</v>
      </c>
      <c r="AB28" s="309">
        <v>13.36</v>
      </c>
      <c r="AC28" s="309">
        <v>17.23</v>
      </c>
      <c r="AD28" s="309">
        <v>13.44</v>
      </c>
      <c r="AE28" s="309">
        <v>14.65</v>
      </c>
      <c r="AF28" s="309">
        <v>13.33</v>
      </c>
      <c r="AG28" s="309">
        <v>14.49</v>
      </c>
    </row>
    <row r="29" spans="2:33" s="290" customFormat="1" x14ac:dyDescent="0.2">
      <c r="B29" s="289">
        <v>0.54166666666666663</v>
      </c>
      <c r="C29" s="309">
        <v>7.63</v>
      </c>
      <c r="D29" s="309">
        <v>11.26</v>
      </c>
      <c r="E29" s="309">
        <v>11.64</v>
      </c>
      <c r="F29" s="309">
        <v>11.23</v>
      </c>
      <c r="G29" s="309">
        <v>10.26</v>
      </c>
      <c r="H29" s="309">
        <v>10.57</v>
      </c>
      <c r="I29" s="309">
        <v>9.64</v>
      </c>
      <c r="J29" s="309">
        <v>11.23</v>
      </c>
      <c r="K29" s="309">
        <v>13.61</v>
      </c>
      <c r="L29" s="309">
        <v>12.03</v>
      </c>
      <c r="M29" s="309">
        <v>11.77</v>
      </c>
      <c r="N29" s="309">
        <v>12.19</v>
      </c>
      <c r="O29" s="309">
        <v>11.67</v>
      </c>
      <c r="P29" s="309">
        <v>12.02</v>
      </c>
      <c r="Q29" s="309">
        <v>11.22</v>
      </c>
      <c r="R29" s="309">
        <v>12.63</v>
      </c>
      <c r="S29" s="309">
        <v>12.06</v>
      </c>
      <c r="T29" s="309">
        <v>11.64</v>
      </c>
      <c r="U29" s="309">
        <v>12.53</v>
      </c>
      <c r="V29" s="309">
        <v>11.44</v>
      </c>
      <c r="W29" s="309">
        <v>10.5</v>
      </c>
      <c r="X29" s="309">
        <v>12.25</v>
      </c>
      <c r="Y29" s="309">
        <v>12.61</v>
      </c>
      <c r="Z29" s="309">
        <v>12.74</v>
      </c>
      <c r="AA29" s="309">
        <v>12.24</v>
      </c>
      <c r="AB29" s="309">
        <v>13.16</v>
      </c>
      <c r="AC29" s="309">
        <v>15.64</v>
      </c>
      <c r="AD29" s="309">
        <v>13.13</v>
      </c>
      <c r="AE29" s="309">
        <v>14.46</v>
      </c>
      <c r="AF29" s="309">
        <v>12.8</v>
      </c>
      <c r="AG29" s="309">
        <v>15.81</v>
      </c>
    </row>
    <row r="30" spans="2:33" s="290" customFormat="1" x14ac:dyDescent="0.2">
      <c r="B30" s="289">
        <v>0.58333333333333337</v>
      </c>
      <c r="C30" s="309">
        <v>8.15</v>
      </c>
      <c r="D30" s="309">
        <v>10.97</v>
      </c>
      <c r="E30" s="309">
        <v>11.47</v>
      </c>
      <c r="F30" s="309">
        <v>11.15</v>
      </c>
      <c r="G30" s="309">
        <v>10.58</v>
      </c>
      <c r="H30" s="309">
        <v>10.84</v>
      </c>
      <c r="I30" s="309">
        <v>9.6999999999999993</v>
      </c>
      <c r="J30" s="309">
        <v>11.01</v>
      </c>
      <c r="K30" s="309">
        <v>13.16</v>
      </c>
      <c r="L30" s="309">
        <v>11.8</v>
      </c>
      <c r="M30" s="309">
        <v>11.59</v>
      </c>
      <c r="N30" s="309">
        <v>12.25</v>
      </c>
      <c r="O30" s="309">
        <v>11.69</v>
      </c>
      <c r="P30" s="309">
        <v>12.17</v>
      </c>
      <c r="Q30" s="309">
        <v>11.48</v>
      </c>
      <c r="R30" s="309">
        <v>12.35</v>
      </c>
      <c r="S30" s="309">
        <v>12.24</v>
      </c>
      <c r="T30" s="309">
        <v>11.86</v>
      </c>
      <c r="U30" s="309">
        <v>12.31</v>
      </c>
      <c r="V30" s="309">
        <v>11.03</v>
      </c>
      <c r="W30" s="309">
        <v>10.58</v>
      </c>
      <c r="X30" s="309">
        <v>12.1</v>
      </c>
      <c r="Y30" s="309">
        <v>12.57</v>
      </c>
      <c r="Z30" s="309">
        <v>12.74</v>
      </c>
      <c r="AA30" s="309">
        <v>11.97</v>
      </c>
      <c r="AB30" s="309">
        <v>13.38</v>
      </c>
      <c r="AC30" s="309">
        <v>14.68</v>
      </c>
      <c r="AD30" s="309">
        <v>12.86</v>
      </c>
      <c r="AE30" s="309">
        <v>14.15</v>
      </c>
      <c r="AF30" s="309">
        <v>12.55</v>
      </c>
      <c r="AG30" s="309">
        <v>15.12</v>
      </c>
    </row>
    <row r="31" spans="2:33" s="290" customFormat="1" x14ac:dyDescent="0.2">
      <c r="B31" s="289">
        <v>0.625</v>
      </c>
      <c r="C31" s="309">
        <v>7.75</v>
      </c>
      <c r="D31" s="309">
        <v>11.36</v>
      </c>
      <c r="E31" s="309">
        <v>11.58</v>
      </c>
      <c r="F31" s="309">
        <v>11.44</v>
      </c>
      <c r="G31" s="309">
        <v>10.68</v>
      </c>
      <c r="H31" s="309">
        <v>11.11</v>
      </c>
      <c r="I31" s="309">
        <v>9.7100000000000009</v>
      </c>
      <c r="J31" s="309">
        <v>11.89</v>
      </c>
      <c r="K31" s="309">
        <v>12.53</v>
      </c>
      <c r="L31" s="309">
        <v>11.19</v>
      </c>
      <c r="M31" s="309">
        <v>11.56</v>
      </c>
      <c r="N31" s="309">
        <v>12.25</v>
      </c>
      <c r="O31" s="309">
        <v>11.92</v>
      </c>
      <c r="P31" s="309">
        <v>11.58</v>
      </c>
      <c r="Q31" s="309">
        <v>11.86</v>
      </c>
      <c r="R31" s="309">
        <v>12.14</v>
      </c>
      <c r="S31" s="309">
        <v>12.41</v>
      </c>
      <c r="T31" s="309">
        <v>12.61</v>
      </c>
      <c r="U31" s="309">
        <v>12.38</v>
      </c>
      <c r="V31" s="309">
        <v>11.09</v>
      </c>
      <c r="W31" s="309">
        <v>10.42</v>
      </c>
      <c r="X31" s="309">
        <v>13.19</v>
      </c>
      <c r="Y31" s="309">
        <v>12.86</v>
      </c>
      <c r="Z31" s="309">
        <v>12.23</v>
      </c>
      <c r="AA31" s="309">
        <v>12.39</v>
      </c>
      <c r="AB31" s="309">
        <v>13.66</v>
      </c>
      <c r="AC31" s="309">
        <v>14.65</v>
      </c>
      <c r="AD31" s="309">
        <v>12.47</v>
      </c>
      <c r="AE31" s="309">
        <v>14.16</v>
      </c>
      <c r="AF31" s="309">
        <v>12.91</v>
      </c>
      <c r="AG31" s="309">
        <v>14.41</v>
      </c>
    </row>
    <row r="32" spans="2:33" s="290" customFormat="1" x14ac:dyDescent="0.2">
      <c r="B32" s="289">
        <v>0.66666666666666663</v>
      </c>
      <c r="C32" s="309">
        <v>9.6300000000000008</v>
      </c>
      <c r="D32" s="309">
        <v>11.97</v>
      </c>
      <c r="E32" s="309">
        <v>11.81</v>
      </c>
      <c r="F32" s="309">
        <v>11.53</v>
      </c>
      <c r="G32" s="309">
        <v>11.27</v>
      </c>
      <c r="H32" s="309">
        <v>10.92</v>
      </c>
      <c r="I32" s="309">
        <v>10.23</v>
      </c>
      <c r="J32" s="309">
        <v>12.28</v>
      </c>
      <c r="K32" s="309">
        <v>13.1</v>
      </c>
      <c r="L32" s="309">
        <v>11.28</v>
      </c>
      <c r="M32" s="309">
        <v>11.89</v>
      </c>
      <c r="N32" s="309">
        <v>12.68</v>
      </c>
      <c r="O32" s="309">
        <v>12.47</v>
      </c>
      <c r="P32" s="309">
        <v>11.64</v>
      </c>
      <c r="Q32" s="309">
        <v>11.67</v>
      </c>
      <c r="R32" s="309">
        <v>12.6</v>
      </c>
      <c r="S32" s="309">
        <v>12.92</v>
      </c>
      <c r="T32" s="309">
        <v>12.53</v>
      </c>
      <c r="U32" s="309">
        <v>12.52</v>
      </c>
      <c r="V32" s="309">
        <v>10.9</v>
      </c>
      <c r="W32" s="309">
        <v>10.59</v>
      </c>
      <c r="X32" s="309">
        <v>13.32</v>
      </c>
      <c r="Y32" s="309">
        <v>13.33</v>
      </c>
      <c r="Z32" s="309">
        <v>12.82</v>
      </c>
      <c r="AA32" s="309">
        <v>12.64</v>
      </c>
      <c r="AB32" s="309">
        <v>13.86</v>
      </c>
      <c r="AC32" s="309">
        <v>14.99</v>
      </c>
      <c r="AD32" s="309">
        <v>12.36</v>
      </c>
      <c r="AE32" s="309">
        <v>14.26</v>
      </c>
      <c r="AF32" s="309">
        <v>13.61</v>
      </c>
      <c r="AG32" s="309">
        <v>12.19</v>
      </c>
    </row>
    <row r="33" spans="2:36" s="290" customFormat="1" x14ac:dyDescent="0.2">
      <c r="B33" s="289">
        <v>0.70833333333333337</v>
      </c>
      <c r="C33" s="309">
        <v>11.22</v>
      </c>
      <c r="D33" s="309">
        <v>12.41</v>
      </c>
      <c r="E33" s="309">
        <v>12.38</v>
      </c>
      <c r="F33" s="309">
        <v>12.47</v>
      </c>
      <c r="G33" s="309">
        <v>11.26</v>
      </c>
      <c r="H33" s="309">
        <v>11.14</v>
      </c>
      <c r="I33" s="309">
        <v>10.62</v>
      </c>
      <c r="J33" s="309">
        <v>12.44</v>
      </c>
      <c r="K33" s="309">
        <v>14.6</v>
      </c>
      <c r="L33" s="309">
        <v>12.68</v>
      </c>
      <c r="M33" s="309">
        <v>13.14</v>
      </c>
      <c r="N33" s="309">
        <v>13.39</v>
      </c>
      <c r="O33" s="309">
        <v>13.16</v>
      </c>
      <c r="P33" s="309">
        <v>11.2</v>
      </c>
      <c r="Q33" s="309">
        <v>12.2</v>
      </c>
      <c r="R33" s="309">
        <v>13.54</v>
      </c>
      <c r="S33" s="309">
        <v>13.8</v>
      </c>
      <c r="T33" s="309">
        <v>13.36</v>
      </c>
      <c r="U33" s="309">
        <v>12.83</v>
      </c>
      <c r="V33" s="309">
        <v>12.03</v>
      </c>
      <c r="W33" s="309">
        <v>11.42</v>
      </c>
      <c r="X33" s="309">
        <v>13.29</v>
      </c>
      <c r="Y33" s="309">
        <v>13.02</v>
      </c>
      <c r="Z33" s="309">
        <v>13.25</v>
      </c>
      <c r="AA33" s="309">
        <v>13.3</v>
      </c>
      <c r="AB33" s="309">
        <v>14.35</v>
      </c>
      <c r="AC33" s="309">
        <v>15.49</v>
      </c>
      <c r="AD33" s="309">
        <v>13.5</v>
      </c>
      <c r="AE33" s="309">
        <v>14.52</v>
      </c>
      <c r="AF33" s="309">
        <v>14.24</v>
      </c>
      <c r="AG33" s="309">
        <v>11.37</v>
      </c>
    </row>
    <row r="34" spans="2:36" s="290" customFormat="1" x14ac:dyDescent="0.2">
      <c r="B34" s="289">
        <v>0.75</v>
      </c>
      <c r="C34" s="309">
        <v>12.97</v>
      </c>
      <c r="D34" s="309">
        <v>13.88</v>
      </c>
      <c r="E34" s="309">
        <v>13.54</v>
      </c>
      <c r="F34" s="309">
        <v>13.96</v>
      </c>
      <c r="G34" s="309">
        <v>12.03</v>
      </c>
      <c r="H34" s="309">
        <v>12.09</v>
      </c>
      <c r="I34" s="309">
        <v>10.78</v>
      </c>
      <c r="J34" s="309">
        <v>14.05</v>
      </c>
      <c r="K34" s="309">
        <v>15.82</v>
      </c>
      <c r="L34" s="309">
        <v>13.58</v>
      </c>
      <c r="M34" s="309">
        <v>13.94</v>
      </c>
      <c r="N34" s="309">
        <v>13.99</v>
      </c>
      <c r="O34" s="309">
        <v>14.1</v>
      </c>
      <c r="P34" s="309">
        <v>11.88</v>
      </c>
      <c r="Q34" s="309">
        <v>13.13</v>
      </c>
      <c r="R34" s="309">
        <v>13.98</v>
      </c>
      <c r="S34" s="309">
        <v>14.59</v>
      </c>
      <c r="T34" s="309">
        <v>13.22</v>
      </c>
      <c r="U34" s="309">
        <v>13.28</v>
      </c>
      <c r="V34" s="309">
        <v>13.99</v>
      </c>
      <c r="W34" s="309">
        <v>12.36</v>
      </c>
      <c r="X34" s="309">
        <v>13.79</v>
      </c>
      <c r="Y34" s="309">
        <v>14.24</v>
      </c>
      <c r="Z34" s="309">
        <v>14.85</v>
      </c>
      <c r="AA34" s="309">
        <v>14.84</v>
      </c>
      <c r="AB34" s="309">
        <v>16.170000000000002</v>
      </c>
      <c r="AC34" s="309">
        <v>17.04</v>
      </c>
      <c r="AD34" s="309">
        <v>13.47</v>
      </c>
      <c r="AE34" s="309">
        <v>14.46</v>
      </c>
      <c r="AF34" s="309">
        <v>15.7</v>
      </c>
      <c r="AG34" s="309">
        <v>13.16</v>
      </c>
      <c r="AJ34"/>
    </row>
    <row r="35" spans="2:36" s="290" customFormat="1" x14ac:dyDescent="0.2">
      <c r="B35" s="289">
        <v>0.79166666666666663</v>
      </c>
      <c r="C35" s="309">
        <v>16.7</v>
      </c>
      <c r="D35" s="309">
        <v>13.24</v>
      </c>
      <c r="E35" s="309">
        <v>13.27</v>
      </c>
      <c r="F35" s="309">
        <v>13.36</v>
      </c>
      <c r="G35" s="309">
        <v>11.62</v>
      </c>
      <c r="H35" s="309">
        <v>12.36</v>
      </c>
      <c r="I35" s="309">
        <v>10.64</v>
      </c>
      <c r="J35" s="309">
        <v>14.74</v>
      </c>
      <c r="K35" s="309">
        <v>14.87</v>
      </c>
      <c r="L35" s="309">
        <v>14.15</v>
      </c>
      <c r="M35" s="309">
        <v>12.78</v>
      </c>
      <c r="N35" s="309">
        <v>12.99</v>
      </c>
      <c r="O35" s="309">
        <v>15.01</v>
      </c>
      <c r="P35" s="309">
        <v>11.61</v>
      </c>
      <c r="Q35" s="309">
        <v>13.13</v>
      </c>
      <c r="R35" s="309">
        <v>13.27</v>
      </c>
      <c r="S35" s="309">
        <v>14.88</v>
      </c>
      <c r="T35" s="309">
        <v>13.02</v>
      </c>
      <c r="U35" s="309">
        <v>13.71</v>
      </c>
      <c r="V35" s="309">
        <v>15.12</v>
      </c>
      <c r="W35" s="309">
        <v>13.24</v>
      </c>
      <c r="X35" s="309">
        <v>14.99</v>
      </c>
      <c r="Y35" s="309">
        <v>16.25</v>
      </c>
      <c r="Z35" s="309">
        <v>14.6</v>
      </c>
      <c r="AA35" s="309">
        <v>16.559999999999999</v>
      </c>
      <c r="AB35" s="309">
        <v>16.78</v>
      </c>
      <c r="AC35" s="309">
        <v>15.87</v>
      </c>
      <c r="AD35" s="309">
        <v>13.13</v>
      </c>
      <c r="AE35" s="309">
        <v>14.52</v>
      </c>
      <c r="AF35" s="309">
        <v>14.54</v>
      </c>
      <c r="AG35" s="309">
        <v>14.71</v>
      </c>
      <c r="AJ35"/>
    </row>
    <row r="36" spans="2:36" s="290" customFormat="1" x14ac:dyDescent="0.2">
      <c r="B36" s="289">
        <v>0.83333333333333337</v>
      </c>
      <c r="C36" s="309">
        <v>12.99</v>
      </c>
      <c r="D36" s="309">
        <v>12.52</v>
      </c>
      <c r="E36" s="309">
        <v>12.66</v>
      </c>
      <c r="F36" s="309">
        <v>13.25</v>
      </c>
      <c r="G36" s="309">
        <v>12.08</v>
      </c>
      <c r="H36" s="309">
        <v>12.17</v>
      </c>
      <c r="I36" s="309">
        <v>10.95</v>
      </c>
      <c r="J36" s="309">
        <v>13.21</v>
      </c>
      <c r="K36" s="309">
        <v>15.68</v>
      </c>
      <c r="L36" s="309">
        <v>13.38</v>
      </c>
      <c r="M36" s="309">
        <v>12.6</v>
      </c>
      <c r="N36" s="309">
        <v>13.46</v>
      </c>
      <c r="O36" s="309">
        <v>14.71</v>
      </c>
      <c r="P36" s="309">
        <v>11.45</v>
      </c>
      <c r="Q36" s="309">
        <v>13.19</v>
      </c>
      <c r="R36" s="309">
        <v>13.43</v>
      </c>
      <c r="S36" s="309">
        <v>14.07</v>
      </c>
      <c r="T36" s="309">
        <v>12.3</v>
      </c>
      <c r="U36" s="309">
        <v>13.36</v>
      </c>
      <c r="V36" s="309">
        <v>17.03</v>
      </c>
      <c r="W36" s="309">
        <v>13.08</v>
      </c>
      <c r="X36" s="309">
        <v>14.7</v>
      </c>
      <c r="Y36" s="309">
        <v>15.23</v>
      </c>
      <c r="Z36" s="309">
        <v>15.15</v>
      </c>
      <c r="AA36" s="309">
        <v>17.16</v>
      </c>
      <c r="AB36" s="309">
        <v>18.61</v>
      </c>
      <c r="AC36" s="309">
        <v>19.22</v>
      </c>
      <c r="AD36" s="309">
        <v>13.08</v>
      </c>
      <c r="AE36" s="309">
        <v>18.91</v>
      </c>
      <c r="AF36" s="309">
        <v>14.37</v>
      </c>
      <c r="AG36" s="309">
        <v>13.99</v>
      </c>
      <c r="AJ36"/>
    </row>
    <row r="37" spans="2:36" s="290" customFormat="1" x14ac:dyDescent="0.2">
      <c r="B37" s="289">
        <v>0.875</v>
      </c>
      <c r="C37" s="309">
        <v>12.3</v>
      </c>
      <c r="D37" s="309">
        <v>13.69</v>
      </c>
      <c r="E37" s="309">
        <v>11.98</v>
      </c>
      <c r="F37" s="309">
        <v>12.64</v>
      </c>
      <c r="G37" s="309">
        <v>11.47</v>
      </c>
      <c r="H37" s="309">
        <v>11.58</v>
      </c>
      <c r="I37" s="309">
        <v>11.14</v>
      </c>
      <c r="J37" s="309">
        <v>12.71</v>
      </c>
      <c r="K37" s="309">
        <v>15.15</v>
      </c>
      <c r="L37" s="309">
        <v>13.78</v>
      </c>
      <c r="M37" s="309">
        <v>11.86</v>
      </c>
      <c r="N37" s="309">
        <v>12.6</v>
      </c>
      <c r="O37" s="309">
        <v>14.79</v>
      </c>
      <c r="P37" s="309">
        <v>12.08</v>
      </c>
      <c r="Q37" s="309">
        <v>13.29</v>
      </c>
      <c r="R37" s="309">
        <v>12.89</v>
      </c>
      <c r="S37" s="309">
        <v>13.79</v>
      </c>
      <c r="T37" s="309">
        <v>13.33</v>
      </c>
      <c r="U37" s="309">
        <v>13.08</v>
      </c>
      <c r="V37" s="309">
        <v>17.05</v>
      </c>
      <c r="W37" s="309">
        <v>13.8</v>
      </c>
      <c r="X37" s="309">
        <v>13.82</v>
      </c>
      <c r="Y37" s="309">
        <v>15.65</v>
      </c>
      <c r="Z37" s="309">
        <v>14.13</v>
      </c>
      <c r="AA37" s="309">
        <v>16.03</v>
      </c>
      <c r="AB37" s="309">
        <v>15.43</v>
      </c>
      <c r="AC37" s="309">
        <v>17.329999999999998</v>
      </c>
      <c r="AD37" s="309">
        <v>15.21</v>
      </c>
      <c r="AE37" s="309">
        <v>18.22</v>
      </c>
      <c r="AF37" s="309">
        <v>13.87</v>
      </c>
      <c r="AG37" s="309">
        <v>13.52</v>
      </c>
      <c r="AJ37"/>
    </row>
    <row r="38" spans="2:36" s="290" customFormat="1" x14ac:dyDescent="0.2">
      <c r="B38" s="289">
        <v>0.91666666666666663</v>
      </c>
      <c r="C38" s="309">
        <v>11.75</v>
      </c>
      <c r="D38" s="309">
        <v>13.88</v>
      </c>
      <c r="E38" s="309">
        <v>11.91</v>
      </c>
      <c r="F38" s="309">
        <v>11.77</v>
      </c>
      <c r="G38" s="309">
        <v>12.13</v>
      </c>
      <c r="H38" s="309">
        <v>11.45</v>
      </c>
      <c r="I38" s="309">
        <v>11.53</v>
      </c>
      <c r="J38" s="309">
        <v>12.56</v>
      </c>
      <c r="K38" s="309">
        <v>13.77</v>
      </c>
      <c r="L38" s="309">
        <v>18.57</v>
      </c>
      <c r="M38" s="309">
        <v>11.69</v>
      </c>
      <c r="N38" s="309">
        <v>12.63</v>
      </c>
      <c r="O38" s="309">
        <v>13.52</v>
      </c>
      <c r="P38" s="309">
        <v>12.11</v>
      </c>
      <c r="Q38" s="309">
        <v>13.58</v>
      </c>
      <c r="R38" s="309">
        <v>12.5</v>
      </c>
      <c r="S38" s="309">
        <v>13.39</v>
      </c>
      <c r="T38" s="309">
        <v>14.41</v>
      </c>
      <c r="U38" s="309">
        <v>13.38</v>
      </c>
      <c r="V38" s="309">
        <v>18.82</v>
      </c>
      <c r="W38" s="309">
        <v>13.85</v>
      </c>
      <c r="X38" s="309">
        <v>16.11</v>
      </c>
      <c r="Y38" s="309">
        <v>13.79</v>
      </c>
      <c r="Z38" s="309">
        <v>13.99</v>
      </c>
      <c r="AA38" s="309">
        <v>15.13</v>
      </c>
      <c r="AB38" s="309">
        <v>15.35</v>
      </c>
      <c r="AC38" s="309">
        <v>16.5</v>
      </c>
      <c r="AD38" s="309">
        <v>13.24</v>
      </c>
      <c r="AE38" s="309">
        <v>20.68</v>
      </c>
      <c r="AF38" s="309">
        <v>13.98</v>
      </c>
      <c r="AG38" s="309">
        <v>12.89</v>
      </c>
    </row>
    <row r="39" spans="2:36" s="290" customFormat="1" x14ac:dyDescent="0.2">
      <c r="B39" s="289">
        <v>0.95833333333333337</v>
      </c>
      <c r="C39" s="309">
        <v>11.66</v>
      </c>
      <c r="D39" s="309">
        <v>11.75</v>
      </c>
      <c r="E39" s="309">
        <v>12.35</v>
      </c>
      <c r="F39" s="309">
        <v>11.95</v>
      </c>
      <c r="G39" s="309">
        <v>12.75</v>
      </c>
      <c r="H39" s="309">
        <v>11.61</v>
      </c>
      <c r="I39" s="309">
        <v>11.4</v>
      </c>
      <c r="J39" s="309">
        <v>13.11</v>
      </c>
      <c r="K39" s="309">
        <v>13.66</v>
      </c>
      <c r="L39" s="309">
        <v>17.670000000000002</v>
      </c>
      <c r="M39" s="309">
        <v>12.03</v>
      </c>
      <c r="N39" s="309">
        <v>14.68</v>
      </c>
      <c r="O39" s="309">
        <v>13.61</v>
      </c>
      <c r="P39" s="309">
        <v>12.2</v>
      </c>
      <c r="Q39" s="309">
        <v>13.21</v>
      </c>
      <c r="R39" s="309">
        <v>13.38</v>
      </c>
      <c r="S39" s="309">
        <v>13.63</v>
      </c>
      <c r="T39" s="309">
        <v>15.4</v>
      </c>
      <c r="U39" s="309">
        <v>15.05</v>
      </c>
      <c r="V39" s="309">
        <v>15.89</v>
      </c>
      <c r="W39" s="309">
        <v>13.62</v>
      </c>
      <c r="X39" s="309">
        <v>14.12</v>
      </c>
      <c r="Y39" s="309">
        <v>13.96</v>
      </c>
      <c r="Z39" s="309">
        <v>17</v>
      </c>
      <c r="AA39" s="309">
        <v>18.64</v>
      </c>
      <c r="AB39" s="309">
        <v>15.1</v>
      </c>
      <c r="AC39" s="309">
        <v>27.93</v>
      </c>
      <c r="AD39" s="309">
        <v>13.69</v>
      </c>
      <c r="AE39" s="309">
        <v>17.61</v>
      </c>
      <c r="AF39" s="309">
        <v>13.58</v>
      </c>
      <c r="AG39" s="309">
        <v>13.49</v>
      </c>
    </row>
    <row r="40" spans="2:36" s="291" customFormat="1" ht="27" customHeight="1" x14ac:dyDescent="0.2">
      <c r="B40" s="287" t="s">
        <v>330</v>
      </c>
      <c r="C40" s="357" t="s">
        <v>331</v>
      </c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</row>
    <row r="41" spans="2:36" ht="10.5" customHeight="1" x14ac:dyDescent="0.2">
      <c r="B41" s="547" t="s">
        <v>306</v>
      </c>
    </row>
    <row r="42" spans="2:36" ht="10.5" customHeight="1" x14ac:dyDescent="0.2">
      <c r="B42" s="547" t="s">
        <v>363</v>
      </c>
    </row>
  </sheetData>
  <mergeCells count="6">
    <mergeCell ref="B1:E3"/>
    <mergeCell ref="B5:C5"/>
    <mergeCell ref="C40:AG40"/>
    <mergeCell ref="F1:AG3"/>
    <mergeCell ref="B9:AG9"/>
    <mergeCell ref="V13:AG13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1:AG44"/>
  <sheetViews>
    <sheetView showGridLines="0" zoomScaleNormal="100" zoomScaleSheetLayoutView="100" workbookViewId="0">
      <selection activeCell="B42" sqref="B42:B43"/>
    </sheetView>
  </sheetViews>
  <sheetFormatPr baseColWidth="10" defaultColWidth="11.42578125" defaultRowHeight="12.75" x14ac:dyDescent="0.2"/>
  <cols>
    <col min="1" max="1" width="2.140625" style="278" customWidth="1"/>
    <col min="2" max="2" width="17.5703125" style="278" customWidth="1"/>
    <col min="3" max="33" width="6.5703125" style="278" customWidth="1"/>
    <col min="34" max="16384" width="11.42578125" style="278"/>
  </cols>
  <sheetData>
    <row r="1" spans="2:33" ht="12" customHeight="1" x14ac:dyDescent="0.2"/>
    <row r="2" spans="2:33" ht="12" customHeight="1" x14ac:dyDescent="0.2">
      <c r="B2" s="358"/>
      <c r="C2" s="358"/>
      <c r="D2" s="358"/>
      <c r="E2" s="358"/>
      <c r="F2" s="364" t="s">
        <v>348</v>
      </c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6"/>
    </row>
    <row r="3" spans="2:33" ht="12" customHeight="1" x14ac:dyDescent="0.2">
      <c r="B3" s="358"/>
      <c r="C3" s="358"/>
      <c r="D3" s="358"/>
      <c r="E3" s="358"/>
      <c r="F3" s="367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9"/>
    </row>
    <row r="4" spans="2:33" ht="12" customHeight="1" x14ac:dyDescent="0.2">
      <c r="B4" s="358"/>
      <c r="C4" s="358"/>
      <c r="D4" s="358"/>
      <c r="E4" s="358"/>
      <c r="F4" s="370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2"/>
    </row>
    <row r="5" spans="2:33" ht="12" customHeight="1" x14ac:dyDescent="0.2">
      <c r="B5" s="279"/>
      <c r="C5" s="279"/>
      <c r="D5" s="279"/>
      <c r="E5" s="279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</row>
    <row r="6" spans="2:33" ht="12" customHeight="1" x14ac:dyDescent="0.2">
      <c r="B6" s="360" t="s">
        <v>188</v>
      </c>
      <c r="C6" s="360"/>
      <c r="D6" s="281"/>
      <c r="E6" s="281"/>
      <c r="F6" s="282" t="str">
        <f>'PM10_CA-ILO-03'!F6</f>
        <v>Evaluación de seguimiento de la calidad del aire en el CEBA Jose Pardo, distrito Ilo, provincia Ilo, departamento Moquegua, en marzo 2021</v>
      </c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</row>
    <row r="7" spans="2:33" ht="12" customHeight="1" x14ac:dyDescent="0.2">
      <c r="B7" s="283"/>
      <c r="C7" s="283"/>
      <c r="D7" s="283"/>
      <c r="E7" s="283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</row>
    <row r="8" spans="2:33" ht="12" customHeight="1" x14ac:dyDescent="0.2">
      <c r="B8" s="281" t="s">
        <v>236</v>
      </c>
      <c r="C8" s="281"/>
      <c r="D8" s="281"/>
      <c r="E8" s="281"/>
      <c r="F8" s="282" t="s">
        <v>334</v>
      </c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139" t="s">
        <v>189</v>
      </c>
      <c r="R8" s="281"/>
      <c r="S8" s="281"/>
      <c r="T8" s="281"/>
      <c r="U8" s="281"/>
      <c r="V8" s="286"/>
      <c r="W8" s="285"/>
      <c r="X8" s="285"/>
      <c r="Y8" s="285"/>
      <c r="Z8" s="285"/>
      <c r="AA8" s="285"/>
      <c r="AB8" s="285"/>
      <c r="AC8" s="285"/>
      <c r="AD8" s="285"/>
      <c r="AE8" s="285"/>
      <c r="AF8" s="285"/>
    </row>
    <row r="9" spans="2:33" ht="12" customHeight="1" x14ac:dyDescent="0.2">
      <c r="B9" s="283"/>
      <c r="C9" s="283"/>
      <c r="D9" s="283"/>
      <c r="E9" s="283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</row>
    <row r="10" spans="2:33" ht="12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</row>
    <row r="11" spans="2:33" ht="12" customHeight="1" x14ac:dyDescent="0.2">
      <c r="B11" s="283"/>
      <c r="C11" s="283"/>
      <c r="D11" s="283"/>
      <c r="E11" s="283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</row>
    <row r="12" spans="2:33" ht="12" customHeight="1" x14ac:dyDescent="0.2">
      <c r="B12" s="281" t="s">
        <v>33</v>
      </c>
      <c r="C12" s="281"/>
      <c r="D12" s="281"/>
      <c r="E12" s="281"/>
      <c r="F12" s="285" t="s">
        <v>318</v>
      </c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1" t="s">
        <v>8</v>
      </c>
      <c r="R12" s="281"/>
      <c r="S12" s="281"/>
      <c r="T12" s="281"/>
      <c r="U12" s="281"/>
      <c r="V12" s="322" t="s">
        <v>14</v>
      </c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</row>
    <row r="13" spans="2:33" ht="12" customHeight="1" x14ac:dyDescent="0.2">
      <c r="B13" s="283"/>
      <c r="C13" s="283"/>
      <c r="D13" s="283"/>
      <c r="E13" s="283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</row>
    <row r="14" spans="2:33" ht="12" customHeight="1" x14ac:dyDescent="0.2">
      <c r="B14" s="281" t="s">
        <v>9</v>
      </c>
      <c r="C14" s="281"/>
      <c r="D14" s="281"/>
      <c r="E14" s="281"/>
      <c r="F14" s="285" t="s">
        <v>319</v>
      </c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1" t="s">
        <v>10</v>
      </c>
      <c r="R14" s="281"/>
      <c r="S14" s="281"/>
      <c r="T14" s="281"/>
      <c r="U14" s="281"/>
      <c r="V14" s="363">
        <v>1193085162</v>
      </c>
      <c r="W14" s="363"/>
      <c r="X14" s="285"/>
      <c r="Y14" s="285"/>
      <c r="Z14" s="285"/>
      <c r="AA14" s="285"/>
      <c r="AB14" s="285"/>
      <c r="AC14" s="285"/>
      <c r="AD14" s="285"/>
      <c r="AE14" s="285"/>
      <c r="AF14" s="285"/>
    </row>
    <row r="15" spans="2:33" ht="12" customHeight="1" x14ac:dyDescent="0.2">
      <c r="B15" s="279"/>
      <c r="C15" s="279"/>
      <c r="D15" s="279"/>
      <c r="E15" s="279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</row>
    <row r="16" spans="2:33" ht="12" customHeight="1" x14ac:dyDescent="0.2">
      <c r="B16" s="287" t="s">
        <v>257</v>
      </c>
      <c r="C16" s="288">
        <v>1</v>
      </c>
      <c r="D16" s="288">
        <v>2</v>
      </c>
      <c r="E16" s="288">
        <v>3</v>
      </c>
      <c r="F16" s="288">
        <v>4</v>
      </c>
      <c r="G16" s="288">
        <v>5</v>
      </c>
      <c r="H16" s="288">
        <v>6</v>
      </c>
      <c r="I16" s="288">
        <v>7</v>
      </c>
      <c r="J16" s="288">
        <v>8</v>
      </c>
      <c r="K16" s="288">
        <v>9</v>
      </c>
      <c r="L16" s="288">
        <v>10</v>
      </c>
      <c r="M16" s="288">
        <v>11</v>
      </c>
      <c r="N16" s="288">
        <v>12</v>
      </c>
      <c r="O16" s="288">
        <v>13</v>
      </c>
      <c r="P16" s="288">
        <v>14</v>
      </c>
      <c r="Q16" s="288">
        <v>15</v>
      </c>
      <c r="R16" s="288">
        <v>16</v>
      </c>
      <c r="S16" s="288">
        <v>17</v>
      </c>
      <c r="T16" s="288">
        <v>18</v>
      </c>
      <c r="U16" s="288">
        <v>19</v>
      </c>
      <c r="V16" s="288">
        <v>20</v>
      </c>
      <c r="W16" s="288">
        <v>21</v>
      </c>
      <c r="X16" s="288">
        <v>22</v>
      </c>
      <c r="Y16" s="288">
        <v>23</v>
      </c>
      <c r="Z16" s="288">
        <v>24</v>
      </c>
      <c r="AA16" s="288">
        <v>25</v>
      </c>
      <c r="AB16" s="288">
        <v>26</v>
      </c>
      <c r="AC16" s="288">
        <v>27</v>
      </c>
      <c r="AD16" s="288">
        <v>28</v>
      </c>
      <c r="AE16" s="288">
        <v>29</v>
      </c>
      <c r="AF16" s="288">
        <v>30</v>
      </c>
      <c r="AG16" s="288">
        <v>31</v>
      </c>
    </row>
    <row r="17" spans="2:33" ht="12" customHeight="1" x14ac:dyDescent="0.2">
      <c r="B17" s="289">
        <v>0</v>
      </c>
      <c r="C17" s="309" t="s">
        <v>360</v>
      </c>
      <c r="D17" s="309">
        <v>423.27</v>
      </c>
      <c r="E17" s="309">
        <v>444.55</v>
      </c>
      <c r="F17" s="309">
        <v>463.45</v>
      </c>
      <c r="G17" s="309">
        <v>477.49</v>
      </c>
      <c r="H17" s="309">
        <v>474.18</v>
      </c>
      <c r="I17" s="309">
        <v>468.3</v>
      </c>
      <c r="J17" s="309">
        <v>469.75</v>
      </c>
      <c r="K17" s="309">
        <v>488.83</v>
      </c>
      <c r="L17" s="309">
        <v>404.96</v>
      </c>
      <c r="M17" s="309">
        <v>427.34</v>
      </c>
      <c r="N17" s="309">
        <v>415.34</v>
      </c>
      <c r="O17" s="309">
        <v>424.92</v>
      </c>
      <c r="P17" s="309">
        <v>427.9</v>
      </c>
      <c r="Q17" s="309">
        <v>424.02</v>
      </c>
      <c r="R17" s="309">
        <v>432.89</v>
      </c>
      <c r="S17" s="309">
        <v>448.3</v>
      </c>
      <c r="T17" s="309">
        <v>454.7</v>
      </c>
      <c r="U17" s="309">
        <v>463.59</v>
      </c>
      <c r="V17" s="309">
        <v>446.83</v>
      </c>
      <c r="W17" s="309">
        <v>454.93</v>
      </c>
      <c r="X17" s="309">
        <v>486.69</v>
      </c>
      <c r="Y17" s="309">
        <v>487.35</v>
      </c>
      <c r="Z17" s="309">
        <v>492.66</v>
      </c>
      <c r="AA17" s="309">
        <v>496.5</v>
      </c>
      <c r="AB17" s="309">
        <v>498.26</v>
      </c>
      <c r="AC17" s="309">
        <v>502.18</v>
      </c>
      <c r="AD17" s="309">
        <v>546.62</v>
      </c>
      <c r="AE17" s="309">
        <v>518.21</v>
      </c>
      <c r="AF17" s="309">
        <v>550.27</v>
      </c>
      <c r="AG17" s="309">
        <v>537.6</v>
      </c>
    </row>
    <row r="18" spans="2:33" ht="12" customHeight="1" x14ac:dyDescent="0.2">
      <c r="B18" s="289">
        <v>4.1666666666666664E-2</v>
      </c>
      <c r="C18" s="309" t="s">
        <v>360</v>
      </c>
      <c r="D18" s="309">
        <v>427.67</v>
      </c>
      <c r="E18" s="309">
        <v>447.64</v>
      </c>
      <c r="F18" s="309">
        <v>441.6</v>
      </c>
      <c r="G18" s="309">
        <v>464.44</v>
      </c>
      <c r="H18" s="309">
        <v>480.06</v>
      </c>
      <c r="I18" s="309">
        <v>470.12</v>
      </c>
      <c r="J18" s="309">
        <v>474</v>
      </c>
      <c r="K18" s="309">
        <v>499.65</v>
      </c>
      <c r="L18" s="309">
        <v>403.62</v>
      </c>
      <c r="M18" s="309">
        <v>413.56</v>
      </c>
      <c r="N18" s="309">
        <v>436.15</v>
      </c>
      <c r="O18" s="309">
        <v>414.69</v>
      </c>
      <c r="P18" s="309">
        <v>438.77</v>
      </c>
      <c r="Q18" s="309">
        <v>434.15</v>
      </c>
      <c r="R18" s="309">
        <v>423.48</v>
      </c>
      <c r="S18" s="309">
        <v>442.02</v>
      </c>
      <c r="T18" s="309">
        <v>459.01</v>
      </c>
      <c r="U18" s="309">
        <v>461.82</v>
      </c>
      <c r="V18" s="309">
        <v>445.1</v>
      </c>
      <c r="W18" s="309">
        <v>446.7</v>
      </c>
      <c r="X18" s="309">
        <v>475.37</v>
      </c>
      <c r="Y18" s="309">
        <v>477.01</v>
      </c>
      <c r="Z18" s="309">
        <v>487.2</v>
      </c>
      <c r="AA18" s="309">
        <v>498.17</v>
      </c>
      <c r="AB18" s="309">
        <v>489.43</v>
      </c>
      <c r="AC18" s="309">
        <v>499.3</v>
      </c>
      <c r="AD18" s="309">
        <v>586.6</v>
      </c>
      <c r="AE18" s="309">
        <v>509.6</v>
      </c>
      <c r="AF18" s="309">
        <v>535.26</v>
      </c>
      <c r="AG18" s="309">
        <v>533.52</v>
      </c>
    </row>
    <row r="19" spans="2:33" ht="12" customHeight="1" x14ac:dyDescent="0.2">
      <c r="B19" s="289">
        <v>8.3333333333333329E-2</v>
      </c>
      <c r="C19" s="309" t="s">
        <v>360</v>
      </c>
      <c r="D19" s="309">
        <v>423.04</v>
      </c>
      <c r="E19" s="309">
        <v>444.45</v>
      </c>
      <c r="F19" s="309">
        <v>434.7</v>
      </c>
      <c r="G19" s="309">
        <v>465.65</v>
      </c>
      <c r="H19" s="309">
        <v>451.56</v>
      </c>
      <c r="I19" s="309">
        <v>470.17</v>
      </c>
      <c r="J19" s="309">
        <v>474.93</v>
      </c>
      <c r="K19" s="309">
        <v>483.15</v>
      </c>
      <c r="L19" s="309">
        <v>390.16</v>
      </c>
      <c r="M19" s="309">
        <v>411.17</v>
      </c>
      <c r="N19" s="309">
        <v>418.67</v>
      </c>
      <c r="O19" s="309">
        <v>422.3</v>
      </c>
      <c r="P19" s="309">
        <v>477.36</v>
      </c>
      <c r="Q19" s="309">
        <v>427.36</v>
      </c>
      <c r="R19" s="309">
        <v>421.81</v>
      </c>
      <c r="S19" s="309">
        <v>466.89</v>
      </c>
      <c r="T19" s="309">
        <v>459.52</v>
      </c>
      <c r="U19" s="309">
        <v>465.01</v>
      </c>
      <c r="V19" s="309">
        <v>421.48</v>
      </c>
      <c r="W19" s="309">
        <v>445.34</v>
      </c>
      <c r="X19" s="309">
        <v>469.38</v>
      </c>
      <c r="Y19" s="309">
        <v>477.89</v>
      </c>
      <c r="Z19" s="309">
        <v>484.55</v>
      </c>
      <c r="AA19" s="309">
        <v>492.07</v>
      </c>
      <c r="AB19" s="309">
        <v>491.2</v>
      </c>
      <c r="AC19" s="309">
        <v>502.02</v>
      </c>
      <c r="AD19" s="309">
        <v>536.01</v>
      </c>
      <c r="AE19" s="309">
        <v>515.89</v>
      </c>
      <c r="AF19" s="309">
        <v>538.59</v>
      </c>
      <c r="AG19" s="309">
        <v>529.95000000000005</v>
      </c>
    </row>
    <row r="20" spans="2:33" ht="12" customHeight="1" x14ac:dyDescent="0.2">
      <c r="B20" s="289">
        <v>0.125</v>
      </c>
      <c r="C20" s="309" t="s">
        <v>360</v>
      </c>
      <c r="D20" s="309">
        <v>420.53</v>
      </c>
      <c r="E20" s="309">
        <v>434.85</v>
      </c>
      <c r="F20" s="309">
        <v>440.48</v>
      </c>
      <c r="G20" s="309">
        <v>465.56</v>
      </c>
      <c r="H20" s="309">
        <v>453.8</v>
      </c>
      <c r="I20" s="309">
        <v>468.92</v>
      </c>
      <c r="J20" s="309">
        <v>479.59</v>
      </c>
      <c r="K20" s="309">
        <v>500.14</v>
      </c>
      <c r="L20" s="309">
        <v>386.06</v>
      </c>
      <c r="M20" s="309">
        <v>437.51</v>
      </c>
      <c r="N20" s="309">
        <v>410.24</v>
      </c>
      <c r="O20" s="309">
        <v>467.46</v>
      </c>
      <c r="P20" s="309">
        <v>444.07</v>
      </c>
      <c r="Q20" s="309">
        <v>466.86</v>
      </c>
      <c r="R20" s="309">
        <v>423.6</v>
      </c>
      <c r="S20" s="309">
        <v>470.41</v>
      </c>
      <c r="T20" s="309">
        <v>529.88</v>
      </c>
      <c r="U20" s="309">
        <v>485.45</v>
      </c>
      <c r="V20" s="309">
        <v>423.6</v>
      </c>
      <c r="W20" s="309">
        <v>455.81</v>
      </c>
      <c r="X20" s="309">
        <v>467.73</v>
      </c>
      <c r="Y20" s="309">
        <v>468.79</v>
      </c>
      <c r="Z20" s="309">
        <v>495.28</v>
      </c>
      <c r="AA20" s="309">
        <v>528.80999999999995</v>
      </c>
      <c r="AB20" s="309">
        <v>517.72</v>
      </c>
      <c r="AC20" s="309">
        <v>539.66</v>
      </c>
      <c r="AD20" s="309">
        <v>554.38</v>
      </c>
      <c r="AE20" s="309">
        <v>514.74</v>
      </c>
      <c r="AF20" s="309">
        <v>567.89</v>
      </c>
      <c r="AG20" s="309">
        <v>532.37</v>
      </c>
    </row>
    <row r="21" spans="2:33" ht="12" customHeight="1" x14ac:dyDescent="0.2">
      <c r="B21" s="289">
        <v>0.16666666666666666</v>
      </c>
      <c r="C21" s="309" t="s">
        <v>360</v>
      </c>
      <c r="D21" s="309">
        <v>433.68</v>
      </c>
      <c r="E21" s="309">
        <v>514.21</v>
      </c>
      <c r="F21" s="309" t="s">
        <v>361</v>
      </c>
      <c r="G21" s="309">
        <v>470.99</v>
      </c>
      <c r="H21" s="309">
        <v>456.6</v>
      </c>
      <c r="I21" s="309" t="s">
        <v>361</v>
      </c>
      <c r="J21" s="309">
        <v>486.51</v>
      </c>
      <c r="K21" s="309">
        <v>483.38</v>
      </c>
      <c r="L21" s="309">
        <v>392.17</v>
      </c>
      <c r="M21" s="309" t="s">
        <v>361</v>
      </c>
      <c r="N21" s="309">
        <v>419.57</v>
      </c>
      <c r="O21" s="309">
        <v>452.96</v>
      </c>
      <c r="P21" s="309" t="s">
        <v>361</v>
      </c>
      <c r="Q21" s="309">
        <v>443.74</v>
      </c>
      <c r="R21" s="309">
        <v>419.83</v>
      </c>
      <c r="S21" s="309">
        <v>500.34</v>
      </c>
      <c r="T21" s="309" t="s">
        <v>361</v>
      </c>
      <c r="U21" s="309">
        <v>495.95</v>
      </c>
      <c r="V21" s="309">
        <v>495.22</v>
      </c>
      <c r="W21" s="309" t="s">
        <v>361</v>
      </c>
      <c r="X21" s="309">
        <v>473.79</v>
      </c>
      <c r="Y21" s="309">
        <v>569.9</v>
      </c>
      <c r="Z21" s="309">
        <v>511.87</v>
      </c>
      <c r="AA21" s="309" t="s">
        <v>361</v>
      </c>
      <c r="AB21" s="309">
        <v>524.96</v>
      </c>
      <c r="AC21" s="309">
        <v>627.33000000000004</v>
      </c>
      <c r="AD21" s="309" t="s">
        <v>361</v>
      </c>
      <c r="AE21" s="309">
        <v>535.59</v>
      </c>
      <c r="AF21" s="309">
        <v>558.54999999999995</v>
      </c>
      <c r="AG21" s="309">
        <v>539.57000000000005</v>
      </c>
    </row>
    <row r="22" spans="2:33" ht="12" customHeight="1" x14ac:dyDescent="0.2">
      <c r="B22" s="289">
        <v>0.20833333333333334</v>
      </c>
      <c r="C22" s="309" t="s">
        <v>360</v>
      </c>
      <c r="D22" s="309">
        <v>442.11</v>
      </c>
      <c r="E22" s="309">
        <v>552.87</v>
      </c>
      <c r="F22" s="309">
        <v>460.61</v>
      </c>
      <c r="G22" s="309">
        <v>500.47</v>
      </c>
      <c r="H22" s="309">
        <v>508.36</v>
      </c>
      <c r="I22" s="309">
        <v>470.64</v>
      </c>
      <c r="J22" s="309">
        <v>505.71</v>
      </c>
      <c r="K22" s="309">
        <v>539.72</v>
      </c>
      <c r="L22" s="309">
        <v>398.05</v>
      </c>
      <c r="M22" s="309">
        <v>417.84</v>
      </c>
      <c r="N22" s="309">
        <v>424.69</v>
      </c>
      <c r="O22" s="309">
        <v>437.49</v>
      </c>
      <c r="P22" s="309">
        <v>528.92999999999995</v>
      </c>
      <c r="Q22" s="309">
        <v>455.85</v>
      </c>
      <c r="R22" s="309">
        <v>424.12</v>
      </c>
      <c r="S22" s="309">
        <v>539.26</v>
      </c>
      <c r="T22" s="309">
        <v>510.24</v>
      </c>
      <c r="U22" s="309">
        <v>532.47</v>
      </c>
      <c r="V22" s="309">
        <v>471.09</v>
      </c>
      <c r="W22" s="309">
        <v>458.81</v>
      </c>
      <c r="X22" s="309">
        <v>481.06</v>
      </c>
      <c r="Y22" s="309">
        <v>542.82000000000005</v>
      </c>
      <c r="Z22" s="309">
        <v>570.85</v>
      </c>
      <c r="AA22" s="309">
        <v>499.43</v>
      </c>
      <c r="AB22" s="309">
        <v>516.5</v>
      </c>
      <c r="AC22" s="309">
        <v>722.56</v>
      </c>
      <c r="AD22" s="309">
        <v>632.25</v>
      </c>
      <c r="AE22" s="309">
        <v>661.37</v>
      </c>
      <c r="AF22" s="309">
        <v>562.39</v>
      </c>
      <c r="AG22" s="309">
        <v>540.36</v>
      </c>
    </row>
    <row r="23" spans="2:33" ht="12" customHeight="1" x14ac:dyDescent="0.2">
      <c r="B23" s="289">
        <v>0.25</v>
      </c>
      <c r="C23" s="309" t="s">
        <v>360</v>
      </c>
      <c r="D23" s="309">
        <v>458.04</v>
      </c>
      <c r="E23" s="309">
        <v>535.22</v>
      </c>
      <c r="F23" s="309">
        <v>547.16</v>
      </c>
      <c r="G23" s="309">
        <v>550.30999999999995</v>
      </c>
      <c r="H23" s="309">
        <v>599.66</v>
      </c>
      <c r="I23" s="309">
        <v>475.19</v>
      </c>
      <c r="J23" s="309">
        <v>520.14</v>
      </c>
      <c r="K23" s="309">
        <v>541.76</v>
      </c>
      <c r="L23" s="309">
        <v>479.04</v>
      </c>
      <c r="M23" s="309">
        <v>427.92</v>
      </c>
      <c r="N23" s="309">
        <v>462.15</v>
      </c>
      <c r="O23" s="309">
        <v>484.43</v>
      </c>
      <c r="P23" s="309">
        <v>580.57000000000005</v>
      </c>
      <c r="Q23" s="309">
        <v>505.62</v>
      </c>
      <c r="R23" s="309">
        <v>449.23</v>
      </c>
      <c r="S23" s="309">
        <v>751.17</v>
      </c>
      <c r="T23" s="309">
        <v>482.23</v>
      </c>
      <c r="U23" s="309">
        <v>603.30999999999995</v>
      </c>
      <c r="V23" s="309">
        <v>480.11</v>
      </c>
      <c r="W23" s="309">
        <v>460.14</v>
      </c>
      <c r="X23" s="309">
        <v>491.96</v>
      </c>
      <c r="Y23" s="309">
        <v>535.01</v>
      </c>
      <c r="Z23" s="309">
        <v>618.75</v>
      </c>
      <c r="AA23" s="309">
        <v>511.58</v>
      </c>
      <c r="AB23" s="309">
        <v>530.08000000000004</v>
      </c>
      <c r="AC23" s="309">
        <v>624.05999999999995</v>
      </c>
      <c r="AD23" s="309">
        <v>607.11</v>
      </c>
      <c r="AE23" s="309">
        <v>800.9</v>
      </c>
      <c r="AF23" s="309">
        <v>594.73</v>
      </c>
      <c r="AG23" s="309">
        <v>557.17999999999995</v>
      </c>
    </row>
    <row r="24" spans="2:33" ht="12" customHeight="1" x14ac:dyDescent="0.2">
      <c r="B24" s="289">
        <v>0.29166666666666669</v>
      </c>
      <c r="C24" s="309" t="s">
        <v>360</v>
      </c>
      <c r="D24" s="309">
        <v>443.46</v>
      </c>
      <c r="E24" s="309">
        <v>483.08</v>
      </c>
      <c r="F24" s="309">
        <v>555.08000000000004</v>
      </c>
      <c r="G24" s="309">
        <v>553.63</v>
      </c>
      <c r="H24" s="309">
        <v>527.69000000000005</v>
      </c>
      <c r="I24" s="309">
        <v>471.88</v>
      </c>
      <c r="J24" s="309">
        <v>521.76</v>
      </c>
      <c r="K24" s="309">
        <v>499.33</v>
      </c>
      <c r="L24" s="309">
        <v>477.78</v>
      </c>
      <c r="M24" s="309">
        <v>455.23</v>
      </c>
      <c r="N24" s="309">
        <v>432.47</v>
      </c>
      <c r="O24" s="309">
        <v>442.58</v>
      </c>
      <c r="P24" s="309">
        <v>506.41</v>
      </c>
      <c r="Q24" s="309">
        <v>453.74</v>
      </c>
      <c r="R24" s="309">
        <v>479.2</v>
      </c>
      <c r="S24" s="309">
        <v>540.53</v>
      </c>
      <c r="T24" s="309">
        <v>466.37</v>
      </c>
      <c r="U24" s="309">
        <v>545.84</v>
      </c>
      <c r="V24" s="309">
        <v>457.96</v>
      </c>
      <c r="W24" s="309">
        <v>455.39</v>
      </c>
      <c r="X24" s="309">
        <v>499.85</v>
      </c>
      <c r="Y24" s="309">
        <v>494.83</v>
      </c>
      <c r="Z24" s="309">
        <v>524.74</v>
      </c>
      <c r="AA24" s="309">
        <v>490.33</v>
      </c>
      <c r="AB24" s="309">
        <v>526.53</v>
      </c>
      <c r="AC24" s="309">
        <v>560.51</v>
      </c>
      <c r="AD24" s="309">
        <v>576.42999999999995</v>
      </c>
      <c r="AE24" s="309">
        <v>598.75</v>
      </c>
      <c r="AF24" s="309">
        <v>574.9</v>
      </c>
      <c r="AG24" s="309">
        <v>571.42999999999995</v>
      </c>
    </row>
    <row r="25" spans="2:33" ht="12" customHeight="1" x14ac:dyDescent="0.2">
      <c r="B25" s="289">
        <v>0.33333333333333331</v>
      </c>
      <c r="C25" s="309" t="s">
        <v>360</v>
      </c>
      <c r="D25" s="309">
        <v>436.59</v>
      </c>
      <c r="E25" s="309">
        <v>433.94</v>
      </c>
      <c r="F25" s="309">
        <v>483.77</v>
      </c>
      <c r="G25" s="309">
        <v>525.5</v>
      </c>
      <c r="H25" s="309">
        <v>475.27</v>
      </c>
      <c r="I25" s="309">
        <v>475.69</v>
      </c>
      <c r="J25" s="309">
        <v>485.23</v>
      </c>
      <c r="K25" s="309">
        <v>484.68</v>
      </c>
      <c r="L25" s="309">
        <v>453.62</v>
      </c>
      <c r="M25" s="309">
        <v>406.45</v>
      </c>
      <c r="N25" s="309">
        <v>401.28</v>
      </c>
      <c r="O25" s="309">
        <v>405.37</v>
      </c>
      <c r="P25" s="309">
        <v>472.62</v>
      </c>
      <c r="Q25" s="309">
        <v>424.58</v>
      </c>
      <c r="R25" s="309">
        <v>492.36</v>
      </c>
      <c r="S25" s="309">
        <v>464.66</v>
      </c>
      <c r="T25" s="309">
        <v>456.71</v>
      </c>
      <c r="U25" s="309">
        <v>483.91</v>
      </c>
      <c r="V25" s="309">
        <v>449.02</v>
      </c>
      <c r="W25" s="309">
        <v>451.52</v>
      </c>
      <c r="X25" s="309">
        <v>486.7</v>
      </c>
      <c r="Y25" s="309">
        <v>555.11</v>
      </c>
      <c r="Z25" s="309">
        <v>485.84</v>
      </c>
      <c r="AA25" s="309">
        <v>482.74</v>
      </c>
      <c r="AB25" s="309">
        <v>520.65</v>
      </c>
      <c r="AC25" s="309">
        <v>561.14</v>
      </c>
      <c r="AD25" s="309">
        <v>560.55999999999995</v>
      </c>
      <c r="AE25" s="309">
        <v>608.38</v>
      </c>
      <c r="AF25" s="309">
        <v>544.33000000000004</v>
      </c>
      <c r="AG25" s="309">
        <v>588.70000000000005</v>
      </c>
    </row>
    <row r="26" spans="2:33" ht="12" customHeight="1" x14ac:dyDescent="0.2">
      <c r="B26" s="289">
        <v>0.375</v>
      </c>
      <c r="C26" s="309" t="s">
        <v>360</v>
      </c>
      <c r="D26" s="309">
        <v>467.05</v>
      </c>
      <c r="E26" s="309">
        <v>412.87</v>
      </c>
      <c r="F26" s="309">
        <v>425.78</v>
      </c>
      <c r="G26" s="309">
        <v>487.59</v>
      </c>
      <c r="H26" s="309">
        <v>433.77</v>
      </c>
      <c r="I26" s="309">
        <v>444.35</v>
      </c>
      <c r="J26" s="309">
        <v>464.73</v>
      </c>
      <c r="K26" s="309">
        <v>507.34</v>
      </c>
      <c r="L26" s="309">
        <v>415.49</v>
      </c>
      <c r="M26" s="309">
        <v>367.12</v>
      </c>
      <c r="N26" s="309">
        <v>403.35</v>
      </c>
      <c r="O26" s="309">
        <v>388.49</v>
      </c>
      <c r="P26" s="309">
        <v>438.8</v>
      </c>
      <c r="Q26" s="309">
        <v>390.8</v>
      </c>
      <c r="R26" s="309">
        <v>448.05</v>
      </c>
      <c r="S26" s="309">
        <v>415.85</v>
      </c>
      <c r="T26" s="309">
        <v>431.76</v>
      </c>
      <c r="U26" s="309">
        <v>446.83</v>
      </c>
      <c r="V26" s="309">
        <v>436.28</v>
      </c>
      <c r="W26" s="309">
        <v>437.08</v>
      </c>
      <c r="X26" s="309">
        <v>461.29</v>
      </c>
      <c r="Y26" s="309">
        <v>462.12</v>
      </c>
      <c r="Z26" s="309">
        <v>456.85</v>
      </c>
      <c r="AA26" s="309">
        <v>464.02</v>
      </c>
      <c r="AB26" s="309">
        <v>466.1</v>
      </c>
      <c r="AC26" s="309">
        <v>551.45000000000005</v>
      </c>
      <c r="AD26" s="309">
        <v>539.94000000000005</v>
      </c>
      <c r="AE26" s="309">
        <v>589.12</v>
      </c>
      <c r="AF26" s="309">
        <v>541.78</v>
      </c>
      <c r="AG26" s="309">
        <v>558.62</v>
      </c>
    </row>
    <row r="27" spans="2:33" ht="12" customHeight="1" x14ac:dyDescent="0.2">
      <c r="B27" s="289">
        <v>0.41666666666666669</v>
      </c>
      <c r="C27" s="309" t="s">
        <v>360</v>
      </c>
      <c r="D27" s="309">
        <v>401.37</v>
      </c>
      <c r="E27" s="309">
        <v>406.83</v>
      </c>
      <c r="F27" s="309">
        <v>417.93</v>
      </c>
      <c r="G27" s="309">
        <v>437.3</v>
      </c>
      <c r="H27" s="309">
        <v>422.12</v>
      </c>
      <c r="I27" s="309">
        <v>431.3</v>
      </c>
      <c r="J27" s="309">
        <v>445.67</v>
      </c>
      <c r="K27" s="309">
        <v>484.26</v>
      </c>
      <c r="L27" s="309">
        <v>432.63</v>
      </c>
      <c r="M27" s="309">
        <v>355.51</v>
      </c>
      <c r="N27" s="309">
        <v>413.55</v>
      </c>
      <c r="O27" s="309">
        <v>363.86</v>
      </c>
      <c r="P27" s="309">
        <v>401.51</v>
      </c>
      <c r="Q27" s="309">
        <v>381</v>
      </c>
      <c r="R27" s="309">
        <v>407.04</v>
      </c>
      <c r="S27" s="309">
        <v>396.37</v>
      </c>
      <c r="T27" s="309">
        <v>405.9</v>
      </c>
      <c r="U27" s="309">
        <v>411.84</v>
      </c>
      <c r="V27" s="309">
        <v>418.42</v>
      </c>
      <c r="W27" s="309">
        <v>418.35</v>
      </c>
      <c r="X27" s="309">
        <v>438.04</v>
      </c>
      <c r="Y27" s="309">
        <v>446.83</v>
      </c>
      <c r="Z27" s="309">
        <v>439.42</v>
      </c>
      <c r="AA27" s="309">
        <v>447.8</v>
      </c>
      <c r="AB27" s="309">
        <v>456.34</v>
      </c>
      <c r="AC27" s="309">
        <v>518.34</v>
      </c>
      <c r="AD27" s="309">
        <v>488.45</v>
      </c>
      <c r="AE27" s="309">
        <v>541.79999999999995</v>
      </c>
      <c r="AF27" s="309">
        <v>521.15</v>
      </c>
      <c r="AG27" s="309">
        <v>553.49</v>
      </c>
    </row>
    <row r="28" spans="2:33" ht="12" customHeight="1" x14ac:dyDescent="0.2">
      <c r="B28" s="289">
        <v>0.45833333333333331</v>
      </c>
      <c r="C28" s="309" t="s">
        <v>360</v>
      </c>
      <c r="D28" s="309">
        <v>388.97</v>
      </c>
      <c r="E28" s="309">
        <v>404.3</v>
      </c>
      <c r="F28" s="309">
        <v>416.28</v>
      </c>
      <c r="G28" s="309">
        <v>420.98</v>
      </c>
      <c r="H28" s="309">
        <v>425.66</v>
      </c>
      <c r="I28" s="309">
        <v>425.62</v>
      </c>
      <c r="J28" s="309">
        <v>437.7</v>
      </c>
      <c r="K28" s="309">
        <v>450.76</v>
      </c>
      <c r="L28" s="309">
        <v>395.11</v>
      </c>
      <c r="M28" s="309">
        <v>353.05</v>
      </c>
      <c r="N28" s="309">
        <v>374.26</v>
      </c>
      <c r="O28" s="309">
        <v>354.77</v>
      </c>
      <c r="P28" s="309">
        <v>385.39</v>
      </c>
      <c r="Q28" s="309">
        <v>368.76</v>
      </c>
      <c r="R28" s="309">
        <v>391.63</v>
      </c>
      <c r="S28" s="309">
        <v>390.5</v>
      </c>
      <c r="T28" s="309">
        <v>402.41</v>
      </c>
      <c r="U28" s="309">
        <v>402.67</v>
      </c>
      <c r="V28" s="309">
        <v>414.84</v>
      </c>
      <c r="W28" s="309">
        <v>412.5</v>
      </c>
      <c r="X28" s="309">
        <v>433.41</v>
      </c>
      <c r="Y28" s="309">
        <v>432.13</v>
      </c>
      <c r="Z28" s="309">
        <v>434.68</v>
      </c>
      <c r="AA28" s="309">
        <v>454.48</v>
      </c>
      <c r="AB28" s="309">
        <v>441.88</v>
      </c>
      <c r="AC28" s="309">
        <v>533.4</v>
      </c>
      <c r="AD28" s="309">
        <v>478</v>
      </c>
      <c r="AE28" s="309">
        <v>485.75</v>
      </c>
      <c r="AF28" s="309">
        <v>504.01</v>
      </c>
      <c r="AG28" s="309">
        <v>530.66999999999996</v>
      </c>
    </row>
    <row r="29" spans="2:33" ht="12" customHeight="1" x14ac:dyDescent="0.2">
      <c r="B29" s="289">
        <v>0.5</v>
      </c>
      <c r="C29" s="309" t="s">
        <v>360</v>
      </c>
      <c r="D29" s="309">
        <v>387.28</v>
      </c>
      <c r="E29" s="309">
        <v>400.24</v>
      </c>
      <c r="F29" s="309">
        <v>417.55</v>
      </c>
      <c r="G29" s="309">
        <v>412.9</v>
      </c>
      <c r="H29" s="309">
        <v>431.07</v>
      </c>
      <c r="I29" s="309">
        <v>420.61</v>
      </c>
      <c r="J29" s="309">
        <v>428.48</v>
      </c>
      <c r="K29" s="309">
        <v>448.21</v>
      </c>
      <c r="L29" s="309">
        <v>375.83</v>
      </c>
      <c r="M29" s="309">
        <v>359.02</v>
      </c>
      <c r="N29" s="309">
        <v>368.15</v>
      </c>
      <c r="O29" s="309">
        <v>348.82</v>
      </c>
      <c r="P29" s="309">
        <v>389.49</v>
      </c>
      <c r="Q29" s="309">
        <v>369.7</v>
      </c>
      <c r="R29" s="309">
        <v>393.27</v>
      </c>
      <c r="S29" s="309">
        <v>391.33</v>
      </c>
      <c r="T29" s="309">
        <v>395.3</v>
      </c>
      <c r="U29" s="309">
        <v>399.71</v>
      </c>
      <c r="V29" s="309">
        <v>409.26</v>
      </c>
      <c r="W29" s="309">
        <v>411.78</v>
      </c>
      <c r="X29" s="309">
        <v>420.02</v>
      </c>
      <c r="Y29" s="309">
        <v>425.78</v>
      </c>
      <c r="Z29" s="309">
        <v>423.47</v>
      </c>
      <c r="AA29" s="309">
        <v>444.02</v>
      </c>
      <c r="AB29" s="309">
        <v>439.08</v>
      </c>
      <c r="AC29" s="309">
        <v>483.47</v>
      </c>
      <c r="AD29" s="309">
        <v>468.67</v>
      </c>
      <c r="AE29" s="309">
        <v>486.83</v>
      </c>
      <c r="AF29" s="309">
        <v>492.72</v>
      </c>
      <c r="AG29" s="309">
        <v>515.04999999999995</v>
      </c>
    </row>
    <row r="30" spans="2:33" ht="12" customHeight="1" x14ac:dyDescent="0.2">
      <c r="B30" s="289">
        <v>0.54166666666666663</v>
      </c>
      <c r="C30" s="309">
        <v>331.25</v>
      </c>
      <c r="D30" s="309">
        <v>388.63</v>
      </c>
      <c r="E30" s="309">
        <v>393.16</v>
      </c>
      <c r="F30" s="309">
        <v>410.63</v>
      </c>
      <c r="G30" s="309">
        <v>407.04</v>
      </c>
      <c r="H30" s="309">
        <v>426.96</v>
      </c>
      <c r="I30" s="309">
        <v>419.9</v>
      </c>
      <c r="J30" s="309">
        <v>427.86</v>
      </c>
      <c r="K30" s="309">
        <v>441.09</v>
      </c>
      <c r="L30" s="309">
        <v>367.42</v>
      </c>
      <c r="M30" s="309">
        <v>360.07</v>
      </c>
      <c r="N30" s="309">
        <v>358.61</v>
      </c>
      <c r="O30" s="309">
        <v>349.6</v>
      </c>
      <c r="P30" s="309">
        <v>380.83</v>
      </c>
      <c r="Q30" s="309">
        <v>366.23</v>
      </c>
      <c r="R30" s="309">
        <v>383.95</v>
      </c>
      <c r="S30" s="309">
        <v>388.78</v>
      </c>
      <c r="T30" s="309">
        <v>398.8</v>
      </c>
      <c r="U30" s="309">
        <v>392.3</v>
      </c>
      <c r="V30" s="309">
        <v>410.45</v>
      </c>
      <c r="W30" s="309">
        <v>409.22</v>
      </c>
      <c r="X30" s="309">
        <v>413.52</v>
      </c>
      <c r="Y30" s="309">
        <v>419.94</v>
      </c>
      <c r="Z30" s="309">
        <v>418.68</v>
      </c>
      <c r="AA30" s="309">
        <v>432.89</v>
      </c>
      <c r="AB30" s="309">
        <v>438.5</v>
      </c>
      <c r="AC30" s="309">
        <v>464.11</v>
      </c>
      <c r="AD30" s="309">
        <v>465.29</v>
      </c>
      <c r="AE30" s="309">
        <v>472.93</v>
      </c>
      <c r="AF30" s="309">
        <v>483.45</v>
      </c>
      <c r="AG30" s="309">
        <v>507.2</v>
      </c>
    </row>
    <row r="31" spans="2:33" ht="12" customHeight="1" x14ac:dyDescent="0.2">
      <c r="B31" s="289">
        <v>0.58333333333333337</v>
      </c>
      <c r="C31" s="309">
        <v>355.55</v>
      </c>
      <c r="D31" s="309">
        <v>378.52</v>
      </c>
      <c r="E31" s="309">
        <v>386.66</v>
      </c>
      <c r="F31" s="309">
        <v>406.13</v>
      </c>
      <c r="G31" s="309">
        <v>404.68</v>
      </c>
      <c r="H31" s="309">
        <v>425.43</v>
      </c>
      <c r="I31" s="309">
        <v>419.73</v>
      </c>
      <c r="J31" s="309">
        <v>422.83</v>
      </c>
      <c r="K31" s="309">
        <v>434.48</v>
      </c>
      <c r="L31" s="309">
        <v>359.77</v>
      </c>
      <c r="M31" s="309">
        <v>355.75</v>
      </c>
      <c r="N31" s="309">
        <v>358.71</v>
      </c>
      <c r="O31" s="309">
        <v>350.93</v>
      </c>
      <c r="P31" s="309">
        <v>372.22</v>
      </c>
      <c r="Q31" s="309">
        <v>361.46</v>
      </c>
      <c r="R31" s="309">
        <v>384.86</v>
      </c>
      <c r="S31" s="309">
        <v>388.84</v>
      </c>
      <c r="T31" s="309">
        <v>405.14</v>
      </c>
      <c r="U31" s="309">
        <v>380.26</v>
      </c>
      <c r="V31" s="309">
        <v>411.13</v>
      </c>
      <c r="W31" s="309">
        <v>412.37</v>
      </c>
      <c r="X31" s="309">
        <v>415.16</v>
      </c>
      <c r="Y31" s="309">
        <v>416.47</v>
      </c>
      <c r="Z31" s="309">
        <v>414.97</v>
      </c>
      <c r="AA31" s="309">
        <v>429.8</v>
      </c>
      <c r="AB31" s="309">
        <v>433.84</v>
      </c>
      <c r="AC31" s="309">
        <v>457.93</v>
      </c>
      <c r="AD31" s="309">
        <v>464.95</v>
      </c>
      <c r="AE31" s="309">
        <v>473.18</v>
      </c>
      <c r="AF31" s="309">
        <v>482.28</v>
      </c>
      <c r="AG31" s="309">
        <v>492.87</v>
      </c>
    </row>
    <row r="32" spans="2:33" ht="12" customHeight="1" x14ac:dyDescent="0.2">
      <c r="B32" s="289">
        <v>0.625</v>
      </c>
      <c r="C32" s="309">
        <v>352.3</v>
      </c>
      <c r="D32" s="309">
        <v>382.11</v>
      </c>
      <c r="E32" s="309">
        <v>387.67</v>
      </c>
      <c r="F32" s="309">
        <v>403.11</v>
      </c>
      <c r="G32" s="309">
        <v>403.93</v>
      </c>
      <c r="H32" s="309">
        <v>429.62</v>
      </c>
      <c r="I32" s="309">
        <v>421.09</v>
      </c>
      <c r="J32" s="309">
        <v>422.3</v>
      </c>
      <c r="K32" s="309">
        <v>430.31</v>
      </c>
      <c r="L32" s="309">
        <v>352.57</v>
      </c>
      <c r="M32" s="309">
        <v>359.01</v>
      </c>
      <c r="N32" s="309">
        <v>372.96</v>
      </c>
      <c r="O32" s="309">
        <v>358.19</v>
      </c>
      <c r="P32" s="309">
        <v>372.28</v>
      </c>
      <c r="Q32" s="309">
        <v>361.34</v>
      </c>
      <c r="R32" s="309">
        <v>381.48</v>
      </c>
      <c r="S32" s="309">
        <v>385.76</v>
      </c>
      <c r="T32" s="309">
        <v>429.12</v>
      </c>
      <c r="U32" s="309">
        <v>381.91</v>
      </c>
      <c r="V32" s="309">
        <v>416.33</v>
      </c>
      <c r="W32" s="309">
        <v>411.32</v>
      </c>
      <c r="X32" s="309">
        <v>414.3</v>
      </c>
      <c r="Y32" s="309">
        <v>419.94</v>
      </c>
      <c r="Z32" s="309">
        <v>424.13</v>
      </c>
      <c r="AA32" s="309">
        <v>425.41</v>
      </c>
      <c r="AB32" s="309">
        <v>433.99</v>
      </c>
      <c r="AC32" s="309">
        <v>461.81</v>
      </c>
      <c r="AD32" s="309">
        <v>458.02</v>
      </c>
      <c r="AE32" s="309">
        <v>466.22</v>
      </c>
      <c r="AF32" s="309">
        <v>478.03</v>
      </c>
      <c r="AG32" s="309">
        <v>500.19</v>
      </c>
    </row>
    <row r="33" spans="2:33" ht="12" customHeight="1" x14ac:dyDescent="0.2">
      <c r="B33" s="289">
        <v>0.66666666666666663</v>
      </c>
      <c r="C33" s="309">
        <v>371.56</v>
      </c>
      <c r="D33" s="309">
        <v>390.89</v>
      </c>
      <c r="E33" s="309">
        <v>396.18</v>
      </c>
      <c r="F33" s="309">
        <v>407.24</v>
      </c>
      <c r="G33" s="309">
        <v>412.2</v>
      </c>
      <c r="H33" s="309">
        <v>440.06</v>
      </c>
      <c r="I33" s="309">
        <v>420.01</v>
      </c>
      <c r="J33" s="309">
        <v>435.92</v>
      </c>
      <c r="K33" s="309">
        <v>430.2</v>
      </c>
      <c r="L33" s="309">
        <v>353.19</v>
      </c>
      <c r="M33" s="309">
        <v>362.68</v>
      </c>
      <c r="N33" s="309">
        <v>368.05</v>
      </c>
      <c r="O33" s="309">
        <v>364.65</v>
      </c>
      <c r="P33" s="309">
        <v>378.82</v>
      </c>
      <c r="Q33" s="309">
        <v>374.16</v>
      </c>
      <c r="R33" s="309">
        <v>387.41</v>
      </c>
      <c r="S33" s="309">
        <v>390.37</v>
      </c>
      <c r="T33" s="309">
        <v>430.36</v>
      </c>
      <c r="U33" s="309">
        <v>382.86</v>
      </c>
      <c r="V33" s="309">
        <v>412.96</v>
      </c>
      <c r="W33" s="309">
        <v>414.08</v>
      </c>
      <c r="X33" s="309">
        <v>426.31</v>
      </c>
      <c r="Y33" s="309">
        <v>425.04</v>
      </c>
      <c r="Z33" s="309">
        <v>427.6</v>
      </c>
      <c r="AA33" s="309">
        <v>435.21</v>
      </c>
      <c r="AB33" s="309">
        <v>447.39</v>
      </c>
      <c r="AC33" s="309">
        <v>464.63</v>
      </c>
      <c r="AD33" s="309">
        <v>459.2</v>
      </c>
      <c r="AE33" s="309">
        <v>472.52</v>
      </c>
      <c r="AF33" s="309">
        <v>478.37</v>
      </c>
      <c r="AG33" s="309">
        <v>500.15</v>
      </c>
    </row>
    <row r="34" spans="2:33" ht="12" customHeight="1" x14ac:dyDescent="0.2">
      <c r="B34" s="289">
        <v>0.70833333333333337</v>
      </c>
      <c r="C34" s="309">
        <v>384.12</v>
      </c>
      <c r="D34" s="309">
        <v>389.04</v>
      </c>
      <c r="E34" s="309">
        <v>399.79</v>
      </c>
      <c r="F34" s="309">
        <v>424.75</v>
      </c>
      <c r="G34" s="309">
        <v>419.41</v>
      </c>
      <c r="H34" s="309">
        <v>451.28</v>
      </c>
      <c r="I34" s="309">
        <v>419.93</v>
      </c>
      <c r="J34" s="309">
        <v>444.85</v>
      </c>
      <c r="K34" s="309" t="s">
        <v>361</v>
      </c>
      <c r="L34" s="309">
        <v>362.17</v>
      </c>
      <c r="M34" s="309">
        <v>375.54</v>
      </c>
      <c r="N34" s="309">
        <v>385.55</v>
      </c>
      <c r="O34" s="309">
        <v>378.78</v>
      </c>
      <c r="P34" s="309">
        <v>380.71</v>
      </c>
      <c r="Q34" s="309">
        <v>388.16</v>
      </c>
      <c r="R34" s="309">
        <v>399.42</v>
      </c>
      <c r="S34" s="309">
        <v>407.62</v>
      </c>
      <c r="T34" s="309">
        <v>469.41</v>
      </c>
      <c r="U34" s="309">
        <v>403.48</v>
      </c>
      <c r="V34" s="309">
        <v>432.17</v>
      </c>
      <c r="W34" s="309">
        <v>427.41</v>
      </c>
      <c r="X34" s="309">
        <v>450.87</v>
      </c>
      <c r="Y34" s="309">
        <v>444.21</v>
      </c>
      <c r="Z34" s="309">
        <v>441.95</v>
      </c>
      <c r="AA34" s="309">
        <v>454.27</v>
      </c>
      <c r="AB34" s="309">
        <v>465.52</v>
      </c>
      <c r="AC34" s="309">
        <v>496.75</v>
      </c>
      <c r="AD34" s="309">
        <v>480.16</v>
      </c>
      <c r="AE34" s="309">
        <v>499.69</v>
      </c>
      <c r="AF34" s="309">
        <v>505.92</v>
      </c>
      <c r="AG34" s="309">
        <v>451.45</v>
      </c>
    </row>
    <row r="35" spans="2:33" ht="12" customHeight="1" x14ac:dyDescent="0.2">
      <c r="B35" s="289">
        <v>0.75</v>
      </c>
      <c r="C35" s="309">
        <v>407.91</v>
      </c>
      <c r="D35" s="309">
        <v>403.12</v>
      </c>
      <c r="E35" s="309">
        <v>412.32</v>
      </c>
      <c r="F35" s="309">
        <v>440.35</v>
      </c>
      <c r="G35" s="309">
        <v>440.88</v>
      </c>
      <c r="H35" s="309">
        <v>465</v>
      </c>
      <c r="I35" s="309">
        <v>451.26</v>
      </c>
      <c r="J35" s="309">
        <v>452.45</v>
      </c>
      <c r="K35" s="309">
        <v>389.21</v>
      </c>
      <c r="L35" s="309">
        <v>372.93</v>
      </c>
      <c r="M35" s="309">
        <v>396.88</v>
      </c>
      <c r="N35" s="309">
        <v>424.04</v>
      </c>
      <c r="O35" s="309">
        <v>427.93</v>
      </c>
      <c r="P35" s="309">
        <v>397.56</v>
      </c>
      <c r="Q35" s="309">
        <v>429.32</v>
      </c>
      <c r="R35" s="309">
        <v>432.31</v>
      </c>
      <c r="S35" s="309">
        <v>471.68</v>
      </c>
      <c r="T35" s="309">
        <v>509.57</v>
      </c>
      <c r="U35" s="309">
        <v>452.71</v>
      </c>
      <c r="V35" s="309">
        <v>451.68</v>
      </c>
      <c r="W35" s="309">
        <v>458.15</v>
      </c>
      <c r="X35" s="309">
        <v>499.4</v>
      </c>
      <c r="Y35" s="309">
        <v>498.41</v>
      </c>
      <c r="Z35" s="309">
        <v>474.45</v>
      </c>
      <c r="AA35" s="309">
        <v>506.03</v>
      </c>
      <c r="AB35" s="309">
        <v>526.41999999999996</v>
      </c>
      <c r="AC35" s="309">
        <v>553.22</v>
      </c>
      <c r="AD35" s="309">
        <v>509.02</v>
      </c>
      <c r="AE35" s="309">
        <v>550</v>
      </c>
      <c r="AF35" s="309">
        <v>558.4</v>
      </c>
      <c r="AG35" s="309">
        <v>489.4</v>
      </c>
    </row>
    <row r="36" spans="2:33" ht="12" customHeight="1" x14ac:dyDescent="0.2">
      <c r="B36" s="289">
        <v>0.79166666666666663</v>
      </c>
      <c r="C36" s="309">
        <v>465.69</v>
      </c>
      <c r="D36" s="309">
        <v>410.56</v>
      </c>
      <c r="E36" s="309">
        <v>422.42</v>
      </c>
      <c r="F36" s="309">
        <v>447.11</v>
      </c>
      <c r="G36" s="309">
        <v>444.72</v>
      </c>
      <c r="H36" s="309">
        <v>482.05</v>
      </c>
      <c r="I36" s="309">
        <v>465.31</v>
      </c>
      <c r="J36" s="309">
        <v>488.96</v>
      </c>
      <c r="K36" s="309">
        <v>409.96</v>
      </c>
      <c r="L36" s="309">
        <v>389.85</v>
      </c>
      <c r="M36" s="309">
        <v>412.03</v>
      </c>
      <c r="N36" s="309">
        <v>428.12</v>
      </c>
      <c r="O36" s="309">
        <v>461.3</v>
      </c>
      <c r="P36" s="309">
        <v>413.89</v>
      </c>
      <c r="Q36" s="309">
        <v>444.41</v>
      </c>
      <c r="R36" s="309">
        <v>460.13</v>
      </c>
      <c r="S36" s="309">
        <v>504.91</v>
      </c>
      <c r="T36" s="309">
        <v>484.31</v>
      </c>
      <c r="U36" s="309">
        <v>464.88</v>
      </c>
      <c r="V36" s="309">
        <v>461.39</v>
      </c>
      <c r="W36" s="309">
        <v>467.63</v>
      </c>
      <c r="X36" s="309">
        <v>517.16999999999996</v>
      </c>
      <c r="Y36" s="309">
        <v>511.21</v>
      </c>
      <c r="Z36" s="309">
        <v>488.88</v>
      </c>
      <c r="AA36" s="309">
        <v>556.33000000000004</v>
      </c>
      <c r="AB36" s="309">
        <v>530.92999999999995</v>
      </c>
      <c r="AC36" s="309">
        <v>542.80999999999995</v>
      </c>
      <c r="AD36" s="309">
        <v>515.28</v>
      </c>
      <c r="AE36" s="309">
        <v>562.5</v>
      </c>
      <c r="AF36" s="309">
        <v>568.14</v>
      </c>
      <c r="AG36" s="309">
        <v>534.45000000000005</v>
      </c>
    </row>
    <row r="37" spans="2:33" ht="12" customHeight="1" x14ac:dyDescent="0.2">
      <c r="B37" s="289">
        <v>0.83333333333333337</v>
      </c>
      <c r="C37" s="309">
        <v>433.65</v>
      </c>
      <c r="D37" s="309">
        <v>422.9</v>
      </c>
      <c r="E37" s="309">
        <v>428.02</v>
      </c>
      <c r="F37" s="309">
        <v>457.98</v>
      </c>
      <c r="G37" s="309">
        <v>461.1</v>
      </c>
      <c r="H37" s="309">
        <v>483.56</v>
      </c>
      <c r="I37" s="309">
        <v>472.56</v>
      </c>
      <c r="J37" s="309">
        <v>484.88</v>
      </c>
      <c r="K37" s="309">
        <v>430.87</v>
      </c>
      <c r="L37" s="309">
        <v>394.1</v>
      </c>
      <c r="M37" s="309">
        <v>418.34</v>
      </c>
      <c r="N37" s="309">
        <v>433.41</v>
      </c>
      <c r="O37" s="309">
        <v>454.83</v>
      </c>
      <c r="P37" s="309">
        <v>418.16</v>
      </c>
      <c r="Q37" s="309">
        <v>439.56</v>
      </c>
      <c r="R37" s="309">
        <v>482.01</v>
      </c>
      <c r="S37" s="309">
        <v>473.74</v>
      </c>
      <c r="T37" s="309">
        <v>470.28</v>
      </c>
      <c r="U37" s="309">
        <v>454.52</v>
      </c>
      <c r="V37" s="309">
        <v>462.46</v>
      </c>
      <c r="W37" s="309">
        <v>468.8</v>
      </c>
      <c r="X37" s="309">
        <v>497.93</v>
      </c>
      <c r="Y37" s="309">
        <v>514.70000000000005</v>
      </c>
      <c r="Z37" s="309">
        <v>487.85</v>
      </c>
      <c r="AA37" s="309">
        <v>538.89</v>
      </c>
      <c r="AB37" s="309">
        <v>524.83000000000004</v>
      </c>
      <c r="AC37" s="309">
        <v>551.1</v>
      </c>
      <c r="AD37" s="309">
        <v>512.92999999999995</v>
      </c>
      <c r="AE37" s="309">
        <v>562.54999999999995</v>
      </c>
      <c r="AF37" s="309">
        <v>551.79999999999995</v>
      </c>
      <c r="AG37" s="309">
        <v>527.54</v>
      </c>
    </row>
    <row r="38" spans="2:33" ht="12" customHeight="1" x14ac:dyDescent="0.2">
      <c r="B38" s="289">
        <v>0.875</v>
      </c>
      <c r="C38" s="309">
        <v>432.57</v>
      </c>
      <c r="D38" s="309">
        <v>450.85</v>
      </c>
      <c r="E38" s="309">
        <v>429.19</v>
      </c>
      <c r="F38" s="309">
        <v>460.51</v>
      </c>
      <c r="G38" s="309">
        <v>457.64</v>
      </c>
      <c r="H38" s="309">
        <v>480.92</v>
      </c>
      <c r="I38" s="309">
        <v>475.68</v>
      </c>
      <c r="J38" s="309">
        <v>487.57</v>
      </c>
      <c r="K38" s="309">
        <v>418.84</v>
      </c>
      <c r="L38" s="309">
        <v>399.75</v>
      </c>
      <c r="M38" s="309">
        <v>416.43</v>
      </c>
      <c r="N38" s="309">
        <v>417.66</v>
      </c>
      <c r="O38" s="309">
        <v>447.09</v>
      </c>
      <c r="P38" s="309">
        <v>408.85</v>
      </c>
      <c r="Q38" s="309">
        <v>454.56</v>
      </c>
      <c r="R38" s="309">
        <v>453.45</v>
      </c>
      <c r="S38" s="309">
        <v>465.75</v>
      </c>
      <c r="T38" s="309">
        <v>493.67</v>
      </c>
      <c r="U38" s="309">
        <v>443.25</v>
      </c>
      <c r="V38" s="309">
        <v>465.52</v>
      </c>
      <c r="W38" s="309">
        <v>465.69</v>
      </c>
      <c r="X38" s="309">
        <v>483.46</v>
      </c>
      <c r="Y38" s="309">
        <v>509.9</v>
      </c>
      <c r="Z38" s="309">
        <v>487.27</v>
      </c>
      <c r="AA38" s="309">
        <v>506.44</v>
      </c>
      <c r="AB38" s="309">
        <v>507.1</v>
      </c>
      <c r="AC38" s="309">
        <v>537.80999999999995</v>
      </c>
      <c r="AD38" s="309">
        <v>514.41999999999996</v>
      </c>
      <c r="AE38" s="309">
        <v>550.71</v>
      </c>
      <c r="AF38" s="309">
        <v>550.38</v>
      </c>
      <c r="AG38" s="309">
        <v>512.07000000000005</v>
      </c>
    </row>
    <row r="39" spans="2:33" ht="12" customHeight="1" x14ac:dyDescent="0.2">
      <c r="B39" s="289">
        <v>0.91666666666666663</v>
      </c>
      <c r="C39" s="309">
        <v>426.8</v>
      </c>
      <c r="D39" s="309">
        <v>442.08</v>
      </c>
      <c r="E39" s="309">
        <v>435.29</v>
      </c>
      <c r="F39" s="309">
        <v>454.73</v>
      </c>
      <c r="G39" s="309">
        <v>462.93</v>
      </c>
      <c r="H39" s="309">
        <v>469.75</v>
      </c>
      <c r="I39" s="309">
        <v>500.21</v>
      </c>
      <c r="J39" s="309">
        <v>483.63</v>
      </c>
      <c r="K39" s="309">
        <v>400.2</v>
      </c>
      <c r="L39" s="309">
        <v>415.37</v>
      </c>
      <c r="M39" s="309">
        <v>411.06</v>
      </c>
      <c r="N39" s="309">
        <v>418.11</v>
      </c>
      <c r="O39" s="309">
        <v>434.18</v>
      </c>
      <c r="P39" s="309">
        <v>413.04</v>
      </c>
      <c r="Q39" s="309">
        <v>444.82</v>
      </c>
      <c r="R39" s="309">
        <v>431.28</v>
      </c>
      <c r="S39" s="309">
        <v>469.03</v>
      </c>
      <c r="T39" s="309">
        <v>484.48</v>
      </c>
      <c r="U39" s="309">
        <v>446.12</v>
      </c>
      <c r="V39" s="309">
        <v>492.77</v>
      </c>
      <c r="W39" s="309">
        <v>576.25</v>
      </c>
      <c r="X39" s="309">
        <v>501.42</v>
      </c>
      <c r="Y39" s="309">
        <v>490.83</v>
      </c>
      <c r="Z39" s="309">
        <v>509.34</v>
      </c>
      <c r="AA39" s="309">
        <v>510.54</v>
      </c>
      <c r="AB39" s="309">
        <v>507.76</v>
      </c>
      <c r="AC39" s="309">
        <v>543.92999999999995</v>
      </c>
      <c r="AD39" s="309">
        <v>509.72</v>
      </c>
      <c r="AE39" s="309">
        <v>563.73</v>
      </c>
      <c r="AF39" s="309">
        <v>639.71</v>
      </c>
      <c r="AG39" s="309">
        <v>511.51</v>
      </c>
    </row>
    <row r="40" spans="2:33" ht="12" customHeight="1" x14ac:dyDescent="0.2">
      <c r="B40" s="289">
        <v>0.95833333333333337</v>
      </c>
      <c r="C40" s="309">
        <v>424</v>
      </c>
      <c r="D40" s="309">
        <v>424.44</v>
      </c>
      <c r="E40" s="309">
        <v>453.87</v>
      </c>
      <c r="F40" s="309">
        <v>459.75</v>
      </c>
      <c r="G40" s="309">
        <v>465.56</v>
      </c>
      <c r="H40" s="309">
        <v>470.98</v>
      </c>
      <c r="I40" s="309">
        <v>470.7</v>
      </c>
      <c r="J40" s="309">
        <v>478.5</v>
      </c>
      <c r="K40" s="309">
        <v>396.33</v>
      </c>
      <c r="L40" s="309">
        <v>419.18</v>
      </c>
      <c r="M40" s="309">
        <v>411.94</v>
      </c>
      <c r="N40" s="309">
        <v>431.08</v>
      </c>
      <c r="O40" s="309">
        <v>431.77</v>
      </c>
      <c r="P40" s="309">
        <v>419.76</v>
      </c>
      <c r="Q40" s="309">
        <v>439.56</v>
      </c>
      <c r="R40" s="309">
        <v>435.17</v>
      </c>
      <c r="S40" s="309">
        <v>458.09</v>
      </c>
      <c r="T40" s="309">
        <v>455.87</v>
      </c>
      <c r="U40" s="309">
        <v>463.3</v>
      </c>
      <c r="V40" s="309">
        <v>464.48</v>
      </c>
      <c r="W40" s="309">
        <v>478.16</v>
      </c>
      <c r="X40" s="309">
        <v>482.77</v>
      </c>
      <c r="Y40" s="309">
        <v>509.74</v>
      </c>
      <c r="Z40" s="309">
        <v>490.71</v>
      </c>
      <c r="AA40" s="309">
        <v>524.24</v>
      </c>
      <c r="AB40" s="309">
        <v>511.24</v>
      </c>
      <c r="AC40" s="309">
        <v>560.94000000000005</v>
      </c>
      <c r="AD40" s="309">
        <v>517.95000000000005</v>
      </c>
      <c r="AE40" s="309">
        <v>535.22</v>
      </c>
      <c r="AF40" s="309">
        <v>541.98</v>
      </c>
      <c r="AG40" s="309">
        <v>512.21</v>
      </c>
    </row>
    <row r="41" spans="2:33" ht="28.5" customHeight="1" x14ac:dyDescent="0.2">
      <c r="B41" s="287" t="s">
        <v>328</v>
      </c>
      <c r="C41" s="375" t="s">
        <v>329</v>
      </c>
      <c r="D41" s="375"/>
      <c r="E41" s="375"/>
      <c r="F41" s="375"/>
      <c r="G41" s="375"/>
      <c r="H41" s="375"/>
      <c r="I41" s="375"/>
      <c r="J41" s="375"/>
      <c r="K41" s="375"/>
      <c r="L41" s="375"/>
      <c r="M41" s="375"/>
      <c r="N41" s="375"/>
      <c r="O41" s="375"/>
      <c r="P41" s="375"/>
      <c r="Q41" s="375"/>
      <c r="R41" s="375"/>
      <c r="S41" s="375"/>
      <c r="T41" s="375"/>
      <c r="U41" s="375"/>
      <c r="V41" s="375"/>
      <c r="W41" s="375"/>
      <c r="X41" s="375"/>
      <c r="Y41" s="375"/>
      <c r="Z41" s="375"/>
      <c r="AA41" s="375"/>
      <c r="AB41" s="375"/>
      <c r="AC41" s="375"/>
      <c r="AD41" s="375"/>
      <c r="AE41" s="375"/>
      <c r="AF41" s="375"/>
      <c r="AG41" s="375"/>
    </row>
    <row r="42" spans="2:33" ht="10.5" customHeight="1" x14ac:dyDescent="0.2">
      <c r="B42" s="547" t="s">
        <v>306</v>
      </c>
    </row>
    <row r="43" spans="2:33" ht="10.5" customHeight="1" x14ac:dyDescent="0.2">
      <c r="B43" s="547" t="s">
        <v>363</v>
      </c>
    </row>
    <row r="44" spans="2:33" ht="12" customHeight="1" x14ac:dyDescent="0.2">
      <c r="B44" s="321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J43"/>
  <sheetViews>
    <sheetView showGridLines="0" zoomScale="91" zoomScaleNormal="91" zoomScaleSheetLayoutView="100" workbookViewId="0">
      <selection activeCell="B43" sqref="B43"/>
    </sheetView>
  </sheetViews>
  <sheetFormatPr baseColWidth="10" defaultColWidth="11.42578125" defaultRowHeight="12.75" x14ac:dyDescent="0.2"/>
  <cols>
    <col min="1" max="1" width="2.140625" style="278" customWidth="1"/>
    <col min="2" max="2" width="17.5703125" style="278" customWidth="1"/>
    <col min="3" max="4" width="7.7109375" style="278" customWidth="1"/>
    <col min="5" max="8" width="7.85546875" style="278" customWidth="1"/>
    <col min="9" max="9" width="7.5703125" style="278" customWidth="1"/>
    <col min="10" max="14" width="7.7109375" style="278" customWidth="1"/>
    <col min="15" max="16" width="6.7109375" style="278" customWidth="1"/>
    <col min="17" max="17" width="7.85546875" style="278" customWidth="1"/>
    <col min="18" max="18" width="6.7109375" style="278" customWidth="1"/>
    <col min="19" max="19" width="7" style="278" customWidth="1"/>
    <col min="20" max="20" width="8.140625" style="278" customWidth="1"/>
    <col min="21" max="21" width="7.7109375" style="278" customWidth="1"/>
    <col min="22" max="23" width="7.42578125" style="278" customWidth="1"/>
    <col min="24" max="25" width="8" style="278" customWidth="1"/>
    <col min="26" max="26" width="8.28515625" style="278" customWidth="1"/>
    <col min="27" max="28" width="7.28515625" style="278" customWidth="1"/>
    <col min="29" max="30" width="7.7109375" style="278" customWidth="1"/>
    <col min="31" max="31" width="7.42578125" style="278" customWidth="1"/>
    <col min="32" max="32" width="7.7109375" style="278" customWidth="1"/>
    <col min="33" max="33" width="7.140625" style="278" customWidth="1"/>
    <col min="34" max="16384" width="11.42578125" style="278"/>
  </cols>
  <sheetData>
    <row r="1" spans="2:33" ht="12" customHeight="1" x14ac:dyDescent="0.2">
      <c r="B1" s="321"/>
    </row>
    <row r="2" spans="2:33" ht="15.75" customHeight="1" x14ac:dyDescent="0.2">
      <c r="B2" s="358"/>
      <c r="C2" s="358"/>
      <c r="D2" s="358"/>
      <c r="E2" s="358"/>
      <c r="F2" s="364" t="s">
        <v>349</v>
      </c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6"/>
    </row>
    <row r="3" spans="2:33" ht="15.75" customHeight="1" x14ac:dyDescent="0.2">
      <c r="B3" s="358"/>
      <c r="C3" s="358"/>
      <c r="D3" s="358"/>
      <c r="E3" s="358"/>
      <c r="F3" s="367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9"/>
    </row>
    <row r="4" spans="2:33" ht="15.75" customHeight="1" x14ac:dyDescent="0.2">
      <c r="B4" s="358"/>
      <c r="C4" s="358"/>
      <c r="D4" s="358"/>
      <c r="E4" s="358"/>
      <c r="F4" s="370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2"/>
    </row>
    <row r="5" spans="2:33" ht="11.25" customHeight="1" x14ac:dyDescent="0.2">
      <c r="B5" s="279"/>
      <c r="C5" s="279"/>
      <c r="D5" s="279"/>
      <c r="E5" s="279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</row>
    <row r="6" spans="2:33" ht="27.6" customHeight="1" x14ac:dyDescent="0.2">
      <c r="B6" s="360" t="s">
        <v>188</v>
      </c>
      <c r="C6" s="360"/>
      <c r="D6" s="281"/>
      <c r="E6" s="281"/>
      <c r="F6" s="282" t="str">
        <f>'PM10_CA-ILO-03'!F6</f>
        <v>Evaluación de seguimiento de la calidad del aire en el CEBA Jose Pardo, distrito Ilo, provincia Ilo, departamento Moquegua, en marzo 2021</v>
      </c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</row>
    <row r="7" spans="2:33" ht="8.25" customHeight="1" x14ac:dyDescent="0.2">
      <c r="B7" s="283"/>
      <c r="C7" s="283"/>
      <c r="D7" s="283"/>
      <c r="E7" s="283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</row>
    <row r="8" spans="2:33" ht="15.75" customHeight="1" x14ac:dyDescent="0.2">
      <c r="B8" s="281" t="s">
        <v>236</v>
      </c>
      <c r="C8" s="281"/>
      <c r="D8" s="281"/>
      <c r="E8" s="281"/>
      <c r="F8" s="282" t="s">
        <v>334</v>
      </c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139" t="s">
        <v>189</v>
      </c>
      <c r="R8" s="281"/>
      <c r="S8" s="281"/>
      <c r="T8" s="281"/>
      <c r="U8" s="281"/>
      <c r="V8" s="286"/>
      <c r="W8" s="285"/>
      <c r="X8" s="285"/>
      <c r="Y8" s="285"/>
      <c r="Z8" s="285"/>
      <c r="AA8" s="285"/>
      <c r="AB8" s="285"/>
      <c r="AC8" s="285"/>
      <c r="AD8" s="285"/>
      <c r="AE8" s="285"/>
      <c r="AF8" s="285"/>
    </row>
    <row r="9" spans="2:33" ht="7.5" customHeight="1" x14ac:dyDescent="0.2">
      <c r="B9" s="283"/>
      <c r="C9" s="283"/>
      <c r="D9" s="283"/>
      <c r="E9" s="283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</row>
    <row r="10" spans="2:33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</row>
    <row r="11" spans="2:33" ht="7.5" customHeight="1" x14ac:dyDescent="0.2">
      <c r="B11" s="283"/>
      <c r="C11" s="283"/>
      <c r="D11" s="283"/>
      <c r="E11" s="283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</row>
    <row r="12" spans="2:33" ht="15.75" customHeight="1" x14ac:dyDescent="0.2">
      <c r="B12" s="281" t="s">
        <v>33</v>
      </c>
      <c r="C12" s="281"/>
      <c r="D12" s="281"/>
      <c r="E12" s="281"/>
      <c r="F12" s="285" t="s">
        <v>318</v>
      </c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1" t="s">
        <v>8</v>
      </c>
      <c r="R12" s="281"/>
      <c r="S12" s="281"/>
      <c r="T12" s="281"/>
      <c r="U12" s="281"/>
      <c r="V12" s="322" t="s">
        <v>14</v>
      </c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</row>
    <row r="13" spans="2:33" ht="7.5" customHeight="1" x14ac:dyDescent="0.2">
      <c r="B13" s="283"/>
      <c r="C13" s="283"/>
      <c r="D13" s="283"/>
      <c r="E13" s="283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</row>
    <row r="14" spans="2:33" ht="15.75" customHeight="1" x14ac:dyDescent="0.2">
      <c r="B14" s="281" t="s">
        <v>9</v>
      </c>
      <c r="C14" s="281"/>
      <c r="D14" s="281"/>
      <c r="E14" s="281"/>
      <c r="F14" s="285" t="s">
        <v>319</v>
      </c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1" t="s">
        <v>10</v>
      </c>
      <c r="R14" s="281"/>
      <c r="S14" s="281"/>
      <c r="T14" s="281"/>
      <c r="U14" s="281"/>
      <c r="V14" s="363">
        <v>1193085162</v>
      </c>
      <c r="W14" s="363"/>
      <c r="X14" s="285"/>
      <c r="Y14" s="285"/>
      <c r="Z14" s="285"/>
      <c r="AA14" s="285"/>
      <c r="AB14" s="285"/>
      <c r="AC14" s="285"/>
      <c r="AD14" s="285"/>
      <c r="AE14" s="285"/>
      <c r="AF14" s="285"/>
    </row>
    <row r="15" spans="2:33" ht="11.25" customHeight="1" x14ac:dyDescent="0.2">
      <c r="B15" s="279"/>
      <c r="C15" s="279"/>
      <c r="D15" s="279"/>
      <c r="E15" s="279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</row>
    <row r="16" spans="2:33" ht="29.45" customHeight="1" x14ac:dyDescent="0.2">
      <c r="B16" s="287" t="s">
        <v>257</v>
      </c>
      <c r="C16" s="288">
        <v>1</v>
      </c>
      <c r="D16" s="288">
        <v>2</v>
      </c>
      <c r="E16" s="288">
        <v>3</v>
      </c>
      <c r="F16" s="288">
        <v>4</v>
      </c>
      <c r="G16" s="288">
        <v>5</v>
      </c>
      <c r="H16" s="288">
        <v>6</v>
      </c>
      <c r="I16" s="288">
        <v>7</v>
      </c>
      <c r="J16" s="288">
        <v>8</v>
      </c>
      <c r="K16" s="288">
        <v>9</v>
      </c>
      <c r="L16" s="288">
        <v>10</v>
      </c>
      <c r="M16" s="288">
        <v>11</v>
      </c>
      <c r="N16" s="288">
        <v>12</v>
      </c>
      <c r="O16" s="288">
        <v>13</v>
      </c>
      <c r="P16" s="288">
        <v>14</v>
      </c>
      <c r="Q16" s="288">
        <v>15</v>
      </c>
      <c r="R16" s="288">
        <v>16</v>
      </c>
      <c r="S16" s="288">
        <v>17</v>
      </c>
      <c r="T16" s="288">
        <v>18</v>
      </c>
      <c r="U16" s="288">
        <v>19</v>
      </c>
      <c r="V16" s="288">
        <v>20</v>
      </c>
      <c r="W16" s="288">
        <v>21</v>
      </c>
      <c r="X16" s="288">
        <v>22</v>
      </c>
      <c r="Y16" s="288">
        <v>23</v>
      </c>
      <c r="Z16" s="288">
        <v>24</v>
      </c>
      <c r="AA16" s="288">
        <v>25</v>
      </c>
      <c r="AB16" s="288">
        <v>26</v>
      </c>
      <c r="AC16" s="288">
        <v>27</v>
      </c>
      <c r="AD16" s="288">
        <v>28</v>
      </c>
      <c r="AE16" s="288">
        <v>29</v>
      </c>
      <c r="AF16" s="288">
        <v>30</v>
      </c>
      <c r="AG16" s="288">
        <v>31</v>
      </c>
    </row>
    <row r="17" spans="2:33" s="290" customFormat="1" x14ac:dyDescent="0.2">
      <c r="B17" s="289">
        <v>0</v>
      </c>
      <c r="C17" s="309" t="s">
        <v>360</v>
      </c>
      <c r="D17" s="309">
        <v>424.75</v>
      </c>
      <c r="E17" s="309">
        <v>423.44</v>
      </c>
      <c r="F17" s="309">
        <v>430.54</v>
      </c>
      <c r="G17" s="309">
        <v>452.83</v>
      </c>
      <c r="H17" s="309">
        <v>453.3</v>
      </c>
      <c r="I17" s="309">
        <v>471.48</v>
      </c>
      <c r="J17" s="309">
        <v>465.67</v>
      </c>
      <c r="K17" s="309">
        <v>476.21</v>
      </c>
      <c r="L17" s="309">
        <v>407.2</v>
      </c>
      <c r="M17" s="309">
        <v>397.59</v>
      </c>
      <c r="N17" s="309">
        <v>407.2</v>
      </c>
      <c r="O17" s="309">
        <v>420.36</v>
      </c>
      <c r="P17" s="309">
        <v>432.97</v>
      </c>
      <c r="Q17" s="309">
        <v>409.5</v>
      </c>
      <c r="R17" s="309">
        <v>434.16</v>
      </c>
      <c r="S17" s="309">
        <v>442.76</v>
      </c>
      <c r="T17" s="309">
        <v>463.19</v>
      </c>
      <c r="U17" s="309">
        <v>478.9</v>
      </c>
      <c r="V17" s="309">
        <v>446.89</v>
      </c>
      <c r="W17" s="309">
        <v>460.67</v>
      </c>
      <c r="X17" s="309">
        <v>478.6</v>
      </c>
      <c r="Y17" s="309">
        <v>490.05</v>
      </c>
      <c r="Z17" s="309">
        <v>496.46</v>
      </c>
      <c r="AA17" s="309">
        <v>484.62</v>
      </c>
      <c r="AB17" s="309">
        <v>511.88</v>
      </c>
      <c r="AC17" s="309">
        <v>509.5</v>
      </c>
      <c r="AD17" s="309">
        <v>541.65</v>
      </c>
      <c r="AE17" s="309">
        <v>509.71</v>
      </c>
      <c r="AF17" s="309">
        <v>546.83000000000004</v>
      </c>
      <c r="AG17" s="309">
        <v>556.74</v>
      </c>
    </row>
    <row r="18" spans="2:33" s="290" customFormat="1" x14ac:dyDescent="0.2">
      <c r="B18" s="289">
        <v>4.1666666666666664E-2</v>
      </c>
      <c r="C18" s="309" t="s">
        <v>360</v>
      </c>
      <c r="D18" s="309">
        <v>430.2</v>
      </c>
      <c r="E18" s="309">
        <v>430.77</v>
      </c>
      <c r="F18" s="309">
        <v>435.77</v>
      </c>
      <c r="G18" s="309">
        <v>457.79</v>
      </c>
      <c r="H18" s="309">
        <v>460.88</v>
      </c>
      <c r="I18" s="309">
        <v>473.83</v>
      </c>
      <c r="J18" s="309">
        <v>472.43</v>
      </c>
      <c r="K18" s="309">
        <v>483.06</v>
      </c>
      <c r="L18" s="309">
        <v>406.75</v>
      </c>
      <c r="M18" s="309">
        <v>404.01</v>
      </c>
      <c r="N18" s="309">
        <v>414.77</v>
      </c>
      <c r="O18" s="309">
        <v>424</v>
      </c>
      <c r="P18" s="309">
        <v>440.47</v>
      </c>
      <c r="Q18" s="309">
        <v>416.18</v>
      </c>
      <c r="R18" s="309">
        <v>438.57</v>
      </c>
      <c r="S18" s="309">
        <v>448.08</v>
      </c>
      <c r="T18" s="309">
        <v>469.61</v>
      </c>
      <c r="U18" s="309">
        <v>477.95</v>
      </c>
      <c r="V18" s="309">
        <v>452.09</v>
      </c>
      <c r="W18" s="309">
        <v>462.49</v>
      </c>
      <c r="X18" s="309">
        <v>484.59</v>
      </c>
      <c r="Y18" s="309">
        <v>493.31</v>
      </c>
      <c r="Z18" s="309">
        <v>501.83</v>
      </c>
      <c r="AA18" s="309">
        <v>491.65</v>
      </c>
      <c r="AB18" s="309">
        <v>516.27</v>
      </c>
      <c r="AC18" s="309">
        <v>513.72</v>
      </c>
      <c r="AD18" s="309">
        <v>552.88</v>
      </c>
      <c r="AE18" s="309">
        <v>513.39</v>
      </c>
      <c r="AF18" s="309">
        <v>551.28</v>
      </c>
      <c r="AG18" s="309">
        <v>560.19000000000005</v>
      </c>
    </row>
    <row r="19" spans="2:33" s="290" customFormat="1" x14ac:dyDescent="0.2">
      <c r="B19" s="289">
        <v>8.3333333333333329E-2</v>
      </c>
      <c r="C19" s="309" t="s">
        <v>360</v>
      </c>
      <c r="D19" s="309">
        <v>432.09</v>
      </c>
      <c r="E19" s="309">
        <v>435.94</v>
      </c>
      <c r="F19" s="309">
        <v>438.57</v>
      </c>
      <c r="G19" s="309">
        <v>460.96</v>
      </c>
      <c r="H19" s="309">
        <v>462.22</v>
      </c>
      <c r="I19" s="309">
        <v>474.48</v>
      </c>
      <c r="J19" s="309">
        <v>475.39</v>
      </c>
      <c r="K19" s="309">
        <v>486.9</v>
      </c>
      <c r="L19" s="309">
        <v>406.87</v>
      </c>
      <c r="M19" s="309">
        <v>408.79</v>
      </c>
      <c r="N19" s="309">
        <v>417.5</v>
      </c>
      <c r="O19" s="309">
        <v>423.79</v>
      </c>
      <c r="P19" s="309">
        <v>446.65</v>
      </c>
      <c r="Q19" s="309">
        <v>419.9</v>
      </c>
      <c r="R19" s="309">
        <v>437.63</v>
      </c>
      <c r="S19" s="309">
        <v>452.41</v>
      </c>
      <c r="T19" s="309">
        <v>468.09</v>
      </c>
      <c r="U19" s="309">
        <v>472.38</v>
      </c>
      <c r="V19" s="309">
        <v>448.18</v>
      </c>
      <c r="W19" s="309">
        <v>461.7</v>
      </c>
      <c r="X19" s="309">
        <v>486</v>
      </c>
      <c r="Y19" s="309">
        <v>490.62</v>
      </c>
      <c r="Z19" s="309">
        <v>500.1</v>
      </c>
      <c r="AA19" s="309">
        <v>493.85</v>
      </c>
      <c r="AB19" s="309">
        <v>514.41999999999996</v>
      </c>
      <c r="AC19" s="309">
        <v>510.67</v>
      </c>
      <c r="AD19" s="309">
        <v>550.73</v>
      </c>
      <c r="AE19" s="309">
        <v>514.25</v>
      </c>
      <c r="AF19" s="309">
        <v>549.85</v>
      </c>
      <c r="AG19" s="309">
        <v>556.63</v>
      </c>
    </row>
    <row r="20" spans="2:33" s="290" customFormat="1" x14ac:dyDescent="0.2">
      <c r="B20" s="289">
        <v>0.125</v>
      </c>
      <c r="C20" s="309" t="s">
        <v>360</v>
      </c>
      <c r="D20" s="309">
        <v>426.44</v>
      </c>
      <c r="E20" s="309">
        <v>438.97</v>
      </c>
      <c r="F20" s="309">
        <v>440.82</v>
      </c>
      <c r="G20" s="309">
        <v>463.26</v>
      </c>
      <c r="H20" s="309">
        <v>463.35</v>
      </c>
      <c r="I20" s="309">
        <v>472.84</v>
      </c>
      <c r="J20" s="309">
        <v>477.18</v>
      </c>
      <c r="K20" s="309">
        <v>488.3</v>
      </c>
      <c r="L20" s="309">
        <v>403.88</v>
      </c>
      <c r="M20" s="309">
        <v>414.75</v>
      </c>
      <c r="N20" s="309">
        <v>417.27</v>
      </c>
      <c r="O20" s="309">
        <v>428.7</v>
      </c>
      <c r="P20" s="309">
        <v>444.5</v>
      </c>
      <c r="Q20" s="309">
        <v>426.52</v>
      </c>
      <c r="R20" s="309">
        <v>435.03</v>
      </c>
      <c r="S20" s="309">
        <v>453.69</v>
      </c>
      <c r="T20" s="309">
        <v>471.22</v>
      </c>
      <c r="U20" s="309">
        <v>472.52</v>
      </c>
      <c r="V20" s="309">
        <v>443.02</v>
      </c>
      <c r="W20" s="309">
        <v>461</v>
      </c>
      <c r="X20" s="309">
        <v>486.01</v>
      </c>
      <c r="Y20" s="309">
        <v>484.58</v>
      </c>
      <c r="Z20" s="309">
        <v>498.11</v>
      </c>
      <c r="AA20" s="309">
        <v>498.84</v>
      </c>
      <c r="AB20" s="309">
        <v>509.59</v>
      </c>
      <c r="AC20" s="309">
        <v>511.76</v>
      </c>
      <c r="AD20" s="309">
        <v>552.16999999999996</v>
      </c>
      <c r="AE20" s="309">
        <v>514.17999999999995</v>
      </c>
      <c r="AF20" s="309">
        <v>550.53</v>
      </c>
      <c r="AG20" s="309">
        <v>552.16</v>
      </c>
    </row>
    <row r="21" spans="2:33" s="290" customFormat="1" x14ac:dyDescent="0.2">
      <c r="B21" s="289">
        <v>0.16666666666666666</v>
      </c>
      <c r="C21" s="309" t="s">
        <v>360</v>
      </c>
      <c r="D21" s="309">
        <v>426.44</v>
      </c>
      <c r="E21" s="309">
        <v>450.39</v>
      </c>
      <c r="F21" s="309">
        <v>442.65</v>
      </c>
      <c r="G21" s="309">
        <v>464.89</v>
      </c>
      <c r="H21" s="309">
        <v>462.79</v>
      </c>
      <c r="I21" s="309">
        <v>471.31</v>
      </c>
      <c r="J21" s="309">
        <v>478.92</v>
      </c>
      <c r="K21" s="309">
        <v>488.11</v>
      </c>
      <c r="L21" s="309">
        <v>399.04</v>
      </c>
      <c r="M21" s="309">
        <v>417.7</v>
      </c>
      <c r="N21" s="309">
        <v>417.42</v>
      </c>
      <c r="O21" s="309">
        <v>431.15</v>
      </c>
      <c r="P21" s="309">
        <v>443.02</v>
      </c>
      <c r="Q21" s="309">
        <v>429.72</v>
      </c>
      <c r="R21" s="309">
        <v>432.57</v>
      </c>
      <c r="S21" s="309">
        <v>455.98</v>
      </c>
      <c r="T21" s="309">
        <v>470.85</v>
      </c>
      <c r="U21" s="309">
        <v>475.73</v>
      </c>
      <c r="V21" s="309">
        <v>448.11</v>
      </c>
      <c r="W21" s="309">
        <v>460.79</v>
      </c>
      <c r="X21" s="309">
        <v>486.63</v>
      </c>
      <c r="Y21" s="309">
        <v>493.57</v>
      </c>
      <c r="Z21" s="309">
        <v>497.75</v>
      </c>
      <c r="AA21" s="309">
        <v>500.41</v>
      </c>
      <c r="AB21" s="309">
        <v>507.85</v>
      </c>
      <c r="AC21" s="309">
        <v>524.57000000000005</v>
      </c>
      <c r="AD21" s="309">
        <v>552.33000000000004</v>
      </c>
      <c r="AE21" s="309">
        <v>517.01</v>
      </c>
      <c r="AF21" s="309">
        <v>550.03</v>
      </c>
      <c r="AG21" s="309">
        <v>550.63</v>
      </c>
    </row>
    <row r="22" spans="2:33" s="290" customFormat="1" x14ac:dyDescent="0.2">
      <c r="B22" s="289">
        <v>0.20833333333333334</v>
      </c>
      <c r="C22" s="309" t="s">
        <v>360</v>
      </c>
      <c r="D22" s="309">
        <v>427.64</v>
      </c>
      <c r="E22" s="309">
        <v>463.14</v>
      </c>
      <c r="F22" s="309">
        <v>447.14</v>
      </c>
      <c r="G22" s="309">
        <v>469.88</v>
      </c>
      <c r="H22" s="309">
        <v>469.13</v>
      </c>
      <c r="I22" s="309">
        <v>469.84</v>
      </c>
      <c r="J22" s="309">
        <v>482.67</v>
      </c>
      <c r="K22" s="309">
        <v>494.63</v>
      </c>
      <c r="L22" s="309">
        <v>396.44</v>
      </c>
      <c r="M22" s="309">
        <v>420.28</v>
      </c>
      <c r="N22" s="309">
        <v>418.46</v>
      </c>
      <c r="O22" s="309">
        <v>433.63</v>
      </c>
      <c r="P22" s="309">
        <v>454.71</v>
      </c>
      <c r="Q22" s="309">
        <v>435.6</v>
      </c>
      <c r="R22" s="309">
        <v>428.76</v>
      </c>
      <c r="S22" s="309">
        <v>466.71</v>
      </c>
      <c r="T22" s="309">
        <v>477.21</v>
      </c>
      <c r="U22" s="309">
        <v>480.58</v>
      </c>
      <c r="V22" s="309">
        <v>451.59</v>
      </c>
      <c r="W22" s="309">
        <v>459.83</v>
      </c>
      <c r="X22" s="309">
        <v>488.55</v>
      </c>
      <c r="Y22" s="309">
        <v>500.99</v>
      </c>
      <c r="Z22" s="309">
        <v>505.37</v>
      </c>
      <c r="AA22" s="309">
        <v>502.15</v>
      </c>
      <c r="AB22" s="309">
        <v>509.11</v>
      </c>
      <c r="AC22" s="309">
        <v>551.51</v>
      </c>
      <c r="AD22" s="309">
        <v>565.82000000000005</v>
      </c>
      <c r="AE22" s="309">
        <v>535.38</v>
      </c>
      <c r="AF22" s="309">
        <v>551.49</v>
      </c>
      <c r="AG22" s="309">
        <v>549.38</v>
      </c>
    </row>
    <row r="23" spans="2:33" s="290" customFormat="1" x14ac:dyDescent="0.2">
      <c r="B23" s="289">
        <v>0.25</v>
      </c>
      <c r="C23" s="309" t="s">
        <v>360</v>
      </c>
      <c r="D23" s="309">
        <v>431.54</v>
      </c>
      <c r="E23" s="309">
        <v>474.78</v>
      </c>
      <c r="F23" s="309">
        <v>463.12</v>
      </c>
      <c r="G23" s="309">
        <v>481.83</v>
      </c>
      <c r="H23" s="309">
        <v>486.22</v>
      </c>
      <c r="I23" s="309">
        <v>470.62</v>
      </c>
      <c r="J23" s="309">
        <v>485.17</v>
      </c>
      <c r="K23" s="309">
        <v>501.89</v>
      </c>
      <c r="L23" s="309">
        <v>406.3</v>
      </c>
      <c r="M23" s="309">
        <v>422.07</v>
      </c>
      <c r="N23" s="309">
        <v>424.84</v>
      </c>
      <c r="O23" s="309">
        <v>441.92</v>
      </c>
      <c r="P23" s="309">
        <v>475.63</v>
      </c>
      <c r="Q23" s="309">
        <v>447.17</v>
      </c>
      <c r="R23" s="309">
        <v>429.31</v>
      </c>
      <c r="S23" s="309">
        <v>506.69</v>
      </c>
      <c r="T23" s="309">
        <v>479.1</v>
      </c>
      <c r="U23" s="309">
        <v>495.43</v>
      </c>
      <c r="V23" s="309">
        <v>455.84</v>
      </c>
      <c r="W23" s="309">
        <v>455.17</v>
      </c>
      <c r="X23" s="309">
        <v>478.02</v>
      </c>
      <c r="Y23" s="309">
        <v>505.19</v>
      </c>
      <c r="Z23" s="309">
        <v>521.36</v>
      </c>
      <c r="AA23" s="309">
        <v>502.47</v>
      </c>
      <c r="AB23" s="309">
        <v>511.55</v>
      </c>
      <c r="AC23" s="309">
        <v>566.04</v>
      </c>
      <c r="AD23" s="309">
        <v>574.84</v>
      </c>
      <c r="AE23" s="309">
        <v>571.78</v>
      </c>
      <c r="AF23" s="309">
        <v>555.36</v>
      </c>
      <c r="AG23" s="309">
        <v>539.07000000000005</v>
      </c>
    </row>
    <row r="24" spans="2:33" s="290" customFormat="1" x14ac:dyDescent="0.2">
      <c r="B24" s="289">
        <v>0.29166666666666669</v>
      </c>
      <c r="C24" s="309" t="s">
        <v>360</v>
      </c>
      <c r="D24" s="309">
        <v>433.97</v>
      </c>
      <c r="E24" s="309">
        <v>482.11</v>
      </c>
      <c r="F24" s="309">
        <v>477.58</v>
      </c>
      <c r="G24" s="309">
        <v>493.57</v>
      </c>
      <c r="H24" s="309">
        <v>493.99</v>
      </c>
      <c r="I24" s="309">
        <v>470.75</v>
      </c>
      <c r="J24" s="309">
        <v>491.55</v>
      </c>
      <c r="K24" s="309">
        <v>504.5</v>
      </c>
      <c r="L24" s="309">
        <v>416.48</v>
      </c>
      <c r="M24" s="309">
        <v>427.22</v>
      </c>
      <c r="N24" s="309">
        <v>427.41</v>
      </c>
      <c r="O24" s="309">
        <v>443.35</v>
      </c>
      <c r="P24" s="309">
        <v>486.29</v>
      </c>
      <c r="Q24" s="309">
        <v>451.42</v>
      </c>
      <c r="R24" s="309">
        <v>434.27</v>
      </c>
      <c r="S24" s="309">
        <v>519.86</v>
      </c>
      <c r="T24" s="309">
        <v>480.28</v>
      </c>
      <c r="U24" s="309">
        <v>506.68</v>
      </c>
      <c r="V24" s="309">
        <v>455.17</v>
      </c>
      <c r="W24" s="309">
        <v>453.87</v>
      </c>
      <c r="X24" s="309">
        <v>480.73</v>
      </c>
      <c r="Y24" s="309">
        <v>506.7</v>
      </c>
      <c r="Z24" s="309">
        <v>523.24</v>
      </c>
      <c r="AA24" s="309">
        <v>502.41</v>
      </c>
      <c r="AB24" s="309">
        <v>511.84</v>
      </c>
      <c r="AC24" s="309">
        <v>572.20000000000005</v>
      </c>
      <c r="AD24" s="309">
        <v>577.05999999999995</v>
      </c>
      <c r="AE24" s="309">
        <v>581.88</v>
      </c>
      <c r="AF24" s="309">
        <v>560.32000000000005</v>
      </c>
      <c r="AG24" s="309">
        <v>542.75</v>
      </c>
    </row>
    <row r="25" spans="2:33" s="290" customFormat="1" x14ac:dyDescent="0.2">
      <c r="B25" s="289">
        <v>0.33333333333333331</v>
      </c>
      <c r="C25" s="309" t="s">
        <v>360</v>
      </c>
      <c r="D25" s="309">
        <v>435.64</v>
      </c>
      <c r="E25" s="309">
        <v>480.78</v>
      </c>
      <c r="F25" s="309">
        <v>480.48</v>
      </c>
      <c r="G25" s="309">
        <v>499.57</v>
      </c>
      <c r="H25" s="309">
        <v>494.13</v>
      </c>
      <c r="I25" s="309">
        <v>471.8</v>
      </c>
      <c r="J25" s="309">
        <v>493.48</v>
      </c>
      <c r="K25" s="309">
        <v>503.98</v>
      </c>
      <c r="L25" s="309">
        <v>422.56</v>
      </c>
      <c r="M25" s="309">
        <v>424.24</v>
      </c>
      <c r="N25" s="309">
        <v>425.65</v>
      </c>
      <c r="O25" s="309">
        <v>440.91</v>
      </c>
      <c r="P25" s="309">
        <v>492.68</v>
      </c>
      <c r="Q25" s="309">
        <v>451.49</v>
      </c>
      <c r="R25" s="309">
        <v>441.7</v>
      </c>
      <c r="S25" s="309">
        <v>521.91</v>
      </c>
      <c r="T25" s="309">
        <v>480.57</v>
      </c>
      <c r="U25" s="309">
        <v>509.22</v>
      </c>
      <c r="V25" s="309">
        <v>455.45</v>
      </c>
      <c r="W25" s="309">
        <v>453.39</v>
      </c>
      <c r="X25" s="309">
        <v>480.73</v>
      </c>
      <c r="Y25" s="309">
        <v>515.16999999999996</v>
      </c>
      <c r="Z25" s="309">
        <v>522.38</v>
      </c>
      <c r="AA25" s="309">
        <v>500.45</v>
      </c>
      <c r="AB25" s="309">
        <v>514.63</v>
      </c>
      <c r="AC25" s="309">
        <v>579.57000000000005</v>
      </c>
      <c r="AD25" s="309">
        <v>579.04999999999995</v>
      </c>
      <c r="AE25" s="309">
        <v>593.15</v>
      </c>
      <c r="AF25" s="309">
        <v>559.58000000000004</v>
      </c>
      <c r="AG25" s="309">
        <v>549.13</v>
      </c>
    </row>
    <row r="26" spans="2:33" s="290" customFormat="1" x14ac:dyDescent="0.2">
      <c r="B26" s="289">
        <v>0.375</v>
      </c>
      <c r="C26" s="309" t="s">
        <v>360</v>
      </c>
      <c r="D26" s="309">
        <v>440.56</v>
      </c>
      <c r="E26" s="309">
        <v>476.44</v>
      </c>
      <c r="F26" s="309">
        <v>478.23</v>
      </c>
      <c r="G26" s="309">
        <v>502.46</v>
      </c>
      <c r="H26" s="309">
        <v>488.34</v>
      </c>
      <c r="I26" s="309">
        <v>468.12</v>
      </c>
      <c r="J26" s="309">
        <v>492.33</v>
      </c>
      <c r="K26" s="309">
        <v>504.94</v>
      </c>
      <c r="L26" s="309">
        <v>424.05</v>
      </c>
      <c r="M26" s="309">
        <v>417.6</v>
      </c>
      <c r="N26" s="309">
        <v>421.55</v>
      </c>
      <c r="O26" s="309">
        <v>437.63</v>
      </c>
      <c r="P26" s="309">
        <v>492.68</v>
      </c>
      <c r="Q26" s="309">
        <v>446.07</v>
      </c>
      <c r="R26" s="309">
        <v>444.77</v>
      </c>
      <c r="S26" s="309">
        <v>518.64</v>
      </c>
      <c r="T26" s="309">
        <v>476.67</v>
      </c>
      <c r="U26" s="309">
        <v>507.35</v>
      </c>
      <c r="V26" s="309">
        <v>454.34</v>
      </c>
      <c r="W26" s="309">
        <v>452.01</v>
      </c>
      <c r="X26" s="309">
        <v>478.97</v>
      </c>
      <c r="Y26" s="309">
        <v>513.30999999999995</v>
      </c>
      <c r="Z26" s="309">
        <v>518.59</v>
      </c>
      <c r="AA26" s="309">
        <v>495.57</v>
      </c>
      <c r="AB26" s="309">
        <v>511.72</v>
      </c>
      <c r="AC26" s="309">
        <v>586.09</v>
      </c>
      <c r="AD26" s="309">
        <v>572.38</v>
      </c>
      <c r="AE26" s="309">
        <v>603.09</v>
      </c>
      <c r="AF26" s="309">
        <v>560.4</v>
      </c>
      <c r="AG26" s="309">
        <v>552.27</v>
      </c>
    </row>
    <row r="27" spans="2:33" s="290" customFormat="1" x14ac:dyDescent="0.2">
      <c r="B27" s="289">
        <v>0.41666666666666669</v>
      </c>
      <c r="C27" s="309" t="s">
        <v>360</v>
      </c>
      <c r="D27" s="309">
        <v>437.85</v>
      </c>
      <c r="E27" s="309">
        <v>471.73</v>
      </c>
      <c r="F27" s="309">
        <v>475.83</v>
      </c>
      <c r="G27" s="309">
        <v>498.92</v>
      </c>
      <c r="H27" s="309">
        <v>484.66</v>
      </c>
      <c r="I27" s="309">
        <v>462.57</v>
      </c>
      <c r="J27" s="309">
        <v>488.67</v>
      </c>
      <c r="K27" s="309">
        <v>505.08</v>
      </c>
      <c r="L27" s="309">
        <v>429.36</v>
      </c>
      <c r="M27" s="309">
        <v>409.65</v>
      </c>
      <c r="N27" s="309">
        <v>420.91</v>
      </c>
      <c r="O27" s="309">
        <v>430.33</v>
      </c>
      <c r="P27" s="309">
        <v>481.84</v>
      </c>
      <c r="Q27" s="309">
        <v>440.27</v>
      </c>
      <c r="R27" s="309">
        <v>442.93</v>
      </c>
      <c r="S27" s="309">
        <v>509.82</v>
      </c>
      <c r="T27" s="309">
        <v>469.01</v>
      </c>
      <c r="U27" s="309">
        <v>500.7</v>
      </c>
      <c r="V27" s="309">
        <v>453.96</v>
      </c>
      <c r="W27" s="309">
        <v>448.16</v>
      </c>
      <c r="X27" s="309">
        <v>475.05</v>
      </c>
      <c r="Y27" s="309">
        <v>509.43</v>
      </c>
      <c r="Z27" s="309">
        <v>512.95000000000005</v>
      </c>
      <c r="AA27" s="309">
        <v>489.24</v>
      </c>
      <c r="AB27" s="309">
        <v>507.36</v>
      </c>
      <c r="AC27" s="309">
        <v>588.13</v>
      </c>
      <c r="AD27" s="309">
        <v>565.59</v>
      </c>
      <c r="AE27" s="309">
        <v>606.33000000000004</v>
      </c>
      <c r="AF27" s="309">
        <v>558.22</v>
      </c>
      <c r="AG27" s="309">
        <v>555.22</v>
      </c>
    </row>
    <row r="28" spans="2:33" s="290" customFormat="1" x14ac:dyDescent="0.2">
      <c r="B28" s="289">
        <v>0.45833333333333331</v>
      </c>
      <c r="C28" s="309" t="s">
        <v>360</v>
      </c>
      <c r="D28" s="309">
        <v>433.91</v>
      </c>
      <c r="E28" s="309">
        <v>467.92</v>
      </c>
      <c r="F28" s="309">
        <v>472.37</v>
      </c>
      <c r="G28" s="309">
        <v>493.35</v>
      </c>
      <c r="H28" s="309">
        <v>481.14</v>
      </c>
      <c r="I28" s="309">
        <v>456.38</v>
      </c>
      <c r="J28" s="309">
        <v>483.43</v>
      </c>
      <c r="K28" s="309">
        <v>498.9</v>
      </c>
      <c r="L28" s="309">
        <v>430.49</v>
      </c>
      <c r="M28" s="309">
        <v>397.59</v>
      </c>
      <c r="N28" s="309">
        <v>416.42</v>
      </c>
      <c r="O28" s="309">
        <v>416.24</v>
      </c>
      <c r="P28" s="309">
        <v>473.46</v>
      </c>
      <c r="Q28" s="309">
        <v>428.01</v>
      </c>
      <c r="R28" s="309">
        <v>438.93</v>
      </c>
      <c r="S28" s="309">
        <v>499.83</v>
      </c>
      <c r="T28" s="309">
        <v>450.8</v>
      </c>
      <c r="U28" s="309">
        <v>490.35</v>
      </c>
      <c r="V28" s="309">
        <v>452.87</v>
      </c>
      <c r="W28" s="309">
        <v>441.97</v>
      </c>
      <c r="X28" s="309">
        <v>470.76</v>
      </c>
      <c r="Y28" s="309">
        <v>504.84</v>
      </c>
      <c r="Z28" s="309">
        <v>505.37</v>
      </c>
      <c r="AA28" s="309">
        <v>478.63</v>
      </c>
      <c r="AB28" s="309">
        <v>497.88</v>
      </c>
      <c r="AC28" s="309">
        <v>587.35</v>
      </c>
      <c r="AD28" s="309">
        <v>554.67999999999995</v>
      </c>
      <c r="AE28" s="309">
        <v>602.71</v>
      </c>
      <c r="AF28" s="309">
        <v>550.23</v>
      </c>
      <c r="AG28" s="309">
        <v>555</v>
      </c>
    </row>
    <row r="29" spans="2:33" s="290" customFormat="1" x14ac:dyDescent="0.2">
      <c r="B29" s="289">
        <v>0.5</v>
      </c>
      <c r="C29" s="309" t="s">
        <v>360</v>
      </c>
      <c r="D29" s="309">
        <v>428.11</v>
      </c>
      <c r="E29" s="309">
        <v>453.67</v>
      </c>
      <c r="F29" s="309">
        <v>465.52</v>
      </c>
      <c r="G29" s="309">
        <v>486.08</v>
      </c>
      <c r="H29" s="309">
        <v>477.95</v>
      </c>
      <c r="I29" s="309">
        <v>451.91</v>
      </c>
      <c r="J29" s="309">
        <v>476.18</v>
      </c>
      <c r="K29" s="309">
        <v>494.51</v>
      </c>
      <c r="L29" s="309">
        <v>428.44</v>
      </c>
      <c r="M29" s="309">
        <v>392.77</v>
      </c>
      <c r="N29" s="309">
        <v>409.99</v>
      </c>
      <c r="O29" s="309">
        <v>403.23</v>
      </c>
      <c r="P29" s="309">
        <v>462.97</v>
      </c>
      <c r="Q29" s="309">
        <v>418.76</v>
      </c>
      <c r="R29" s="309">
        <v>435.61</v>
      </c>
      <c r="S29" s="309">
        <v>486.21</v>
      </c>
      <c r="T29" s="309">
        <v>443.87</v>
      </c>
      <c r="U29" s="309">
        <v>478.32</v>
      </c>
      <c r="V29" s="309">
        <v>442.12</v>
      </c>
      <c r="W29" s="309">
        <v>438.19</v>
      </c>
      <c r="X29" s="309">
        <v>464.04</v>
      </c>
      <c r="Y29" s="309">
        <v>486.83</v>
      </c>
      <c r="Z29" s="309">
        <v>494.32</v>
      </c>
      <c r="AA29" s="309">
        <v>474.3</v>
      </c>
      <c r="AB29" s="309">
        <v>487.14</v>
      </c>
      <c r="AC29" s="309">
        <v>569.37</v>
      </c>
      <c r="AD29" s="309">
        <v>543.92999999999995</v>
      </c>
      <c r="AE29" s="309">
        <v>596.61</v>
      </c>
      <c r="AF29" s="309">
        <v>542</v>
      </c>
      <c r="AG29" s="309">
        <v>551.94000000000005</v>
      </c>
    </row>
    <row r="30" spans="2:33" s="290" customFormat="1" x14ac:dyDescent="0.2">
      <c r="B30" s="289">
        <v>0.54166666666666663</v>
      </c>
      <c r="C30" s="309" t="s">
        <v>360</v>
      </c>
      <c r="D30" s="309">
        <v>421.42</v>
      </c>
      <c r="E30" s="309">
        <v>433.71</v>
      </c>
      <c r="F30" s="309">
        <v>459.27</v>
      </c>
      <c r="G30" s="309">
        <v>474.4</v>
      </c>
      <c r="H30" s="309">
        <v>467.77</v>
      </c>
      <c r="I30" s="309">
        <v>445.57</v>
      </c>
      <c r="J30" s="309">
        <v>466.45</v>
      </c>
      <c r="K30" s="309">
        <v>482.18</v>
      </c>
      <c r="L30" s="309">
        <v>424.61</v>
      </c>
      <c r="M30" s="309">
        <v>385.55</v>
      </c>
      <c r="N30" s="309">
        <v>401.73</v>
      </c>
      <c r="O30" s="309">
        <v>392.24</v>
      </c>
      <c r="P30" s="309">
        <v>444.45</v>
      </c>
      <c r="Q30" s="309">
        <v>407.55</v>
      </c>
      <c r="R30" s="309">
        <v>430.59</v>
      </c>
      <c r="S30" s="309">
        <v>467.4</v>
      </c>
      <c r="T30" s="309">
        <v>429.94</v>
      </c>
      <c r="U30" s="309">
        <v>460.8</v>
      </c>
      <c r="V30" s="309">
        <v>434.54</v>
      </c>
      <c r="W30" s="309">
        <v>431.99</v>
      </c>
      <c r="X30" s="309">
        <v>455.6</v>
      </c>
      <c r="Y30" s="309">
        <v>471.47</v>
      </c>
      <c r="Z30" s="309">
        <v>475.3</v>
      </c>
      <c r="AA30" s="309">
        <v>465.98</v>
      </c>
      <c r="AB30" s="309">
        <v>477.39</v>
      </c>
      <c r="AC30" s="309">
        <v>537.05999999999995</v>
      </c>
      <c r="AD30" s="309">
        <v>523.05999999999995</v>
      </c>
      <c r="AE30" s="309">
        <v>573.05999999999995</v>
      </c>
      <c r="AF30" s="309">
        <v>532.13</v>
      </c>
      <c r="AG30" s="309">
        <v>547.79</v>
      </c>
    </row>
    <row r="31" spans="2:33" s="290" customFormat="1" x14ac:dyDescent="0.2">
      <c r="B31" s="289">
        <v>0.58333333333333337</v>
      </c>
      <c r="C31" s="309" t="s">
        <v>360</v>
      </c>
      <c r="D31" s="309">
        <v>411.48</v>
      </c>
      <c r="E31" s="309">
        <v>415.14</v>
      </c>
      <c r="F31" s="309">
        <v>441.64</v>
      </c>
      <c r="G31" s="309">
        <v>456.2</v>
      </c>
      <c r="H31" s="309">
        <v>446</v>
      </c>
      <c r="I31" s="309">
        <v>438.64</v>
      </c>
      <c r="J31" s="309">
        <v>454.28</v>
      </c>
      <c r="K31" s="309">
        <v>468.77</v>
      </c>
      <c r="L31" s="309">
        <v>409.71</v>
      </c>
      <c r="M31" s="309">
        <v>376.52</v>
      </c>
      <c r="N31" s="309">
        <v>388.8</v>
      </c>
      <c r="O31" s="309">
        <v>375.55</v>
      </c>
      <c r="P31" s="309">
        <v>418.41</v>
      </c>
      <c r="Q31" s="309">
        <v>389.53</v>
      </c>
      <c r="R31" s="309">
        <v>422.55</v>
      </c>
      <c r="S31" s="309">
        <v>422.11</v>
      </c>
      <c r="T31" s="309">
        <v>420.3</v>
      </c>
      <c r="U31" s="309">
        <v>432.92</v>
      </c>
      <c r="V31" s="309">
        <v>425.92</v>
      </c>
      <c r="W31" s="309">
        <v>426.02</v>
      </c>
      <c r="X31" s="309">
        <v>446</v>
      </c>
      <c r="Y31" s="309">
        <v>456.65</v>
      </c>
      <c r="Z31" s="309">
        <v>449.83</v>
      </c>
      <c r="AA31" s="309">
        <v>455.76</v>
      </c>
      <c r="AB31" s="309">
        <v>465.36</v>
      </c>
      <c r="AC31" s="309">
        <v>516.29</v>
      </c>
      <c r="AD31" s="309">
        <v>505.29</v>
      </c>
      <c r="AE31" s="309">
        <v>532.09</v>
      </c>
      <c r="AF31" s="309">
        <v>518.08000000000004</v>
      </c>
      <c r="AG31" s="309">
        <v>539.75</v>
      </c>
    </row>
    <row r="32" spans="2:33" s="290" customFormat="1" x14ac:dyDescent="0.2">
      <c r="B32" s="289">
        <v>0.625</v>
      </c>
      <c r="C32" s="309" t="s">
        <v>360</v>
      </c>
      <c r="D32" s="309">
        <v>403.81</v>
      </c>
      <c r="E32" s="309">
        <v>403.21</v>
      </c>
      <c r="F32" s="309">
        <v>422.65</v>
      </c>
      <c r="G32" s="309">
        <v>437.49</v>
      </c>
      <c r="H32" s="309">
        <v>433.74</v>
      </c>
      <c r="I32" s="309">
        <v>432.29</v>
      </c>
      <c r="J32" s="309">
        <v>441.85</v>
      </c>
      <c r="K32" s="309">
        <v>460.14</v>
      </c>
      <c r="L32" s="309">
        <v>394.05</v>
      </c>
      <c r="M32" s="309">
        <v>364.5</v>
      </c>
      <c r="N32" s="309">
        <v>381.36</v>
      </c>
      <c r="O32" s="309">
        <v>365.01</v>
      </c>
      <c r="P32" s="309">
        <v>401.64</v>
      </c>
      <c r="Q32" s="309">
        <v>377.98</v>
      </c>
      <c r="R32" s="309">
        <v>410.33</v>
      </c>
      <c r="S32" s="309">
        <v>402.76</v>
      </c>
      <c r="T32" s="309">
        <v>415.64</v>
      </c>
      <c r="U32" s="309">
        <v>412.43</v>
      </c>
      <c r="V32" s="309">
        <v>420.72</v>
      </c>
      <c r="W32" s="309">
        <v>420.51</v>
      </c>
      <c r="X32" s="309">
        <v>435.3</v>
      </c>
      <c r="Y32" s="309">
        <v>447.29</v>
      </c>
      <c r="Z32" s="309">
        <v>437.25</v>
      </c>
      <c r="AA32" s="309">
        <v>447.65</v>
      </c>
      <c r="AB32" s="309">
        <v>453.8</v>
      </c>
      <c r="AC32" s="309">
        <v>503.96</v>
      </c>
      <c r="AD32" s="309">
        <v>490.48</v>
      </c>
      <c r="AE32" s="309">
        <v>515.53</v>
      </c>
      <c r="AF32" s="309">
        <v>505.97</v>
      </c>
      <c r="AG32" s="309">
        <v>530.85</v>
      </c>
    </row>
    <row r="33" spans="2:36" s="290" customFormat="1" x14ac:dyDescent="0.2">
      <c r="B33" s="289">
        <v>0.66666666666666663</v>
      </c>
      <c r="C33" s="309" t="s">
        <v>360</v>
      </c>
      <c r="D33" s="309">
        <v>398.1</v>
      </c>
      <c r="E33" s="309">
        <v>398.49</v>
      </c>
      <c r="F33" s="309">
        <v>413.08</v>
      </c>
      <c r="G33" s="309">
        <v>423.32</v>
      </c>
      <c r="H33" s="309">
        <v>429.34</v>
      </c>
      <c r="I33" s="309">
        <v>425.33</v>
      </c>
      <c r="J33" s="309">
        <v>435.69</v>
      </c>
      <c r="K33" s="309">
        <v>453.33</v>
      </c>
      <c r="L33" s="309">
        <v>381.5</v>
      </c>
      <c r="M33" s="309">
        <v>359.03</v>
      </c>
      <c r="N33" s="309">
        <v>377.2</v>
      </c>
      <c r="O33" s="309">
        <v>359.92</v>
      </c>
      <c r="P33" s="309">
        <v>389.92</v>
      </c>
      <c r="Q33" s="309">
        <v>371.68</v>
      </c>
      <c r="R33" s="309">
        <v>397.21</v>
      </c>
      <c r="S33" s="309">
        <v>393.47</v>
      </c>
      <c r="T33" s="309">
        <v>412.35</v>
      </c>
      <c r="U33" s="309">
        <v>399.8</v>
      </c>
      <c r="V33" s="309">
        <v>416.21</v>
      </c>
      <c r="W33" s="309">
        <v>415.83</v>
      </c>
      <c r="X33" s="309">
        <v>427.76</v>
      </c>
      <c r="Y33" s="309">
        <v>431.03</v>
      </c>
      <c r="Z33" s="309">
        <v>429.97</v>
      </c>
      <c r="AA33" s="309">
        <v>441.7</v>
      </c>
      <c r="AB33" s="309">
        <v>444.64</v>
      </c>
      <c r="AC33" s="309">
        <v>491.89</v>
      </c>
      <c r="AD33" s="309">
        <v>477.82</v>
      </c>
      <c r="AE33" s="309">
        <v>498.54</v>
      </c>
      <c r="AF33" s="309">
        <v>497.72</v>
      </c>
      <c r="AG33" s="309">
        <v>519.78</v>
      </c>
    </row>
    <row r="34" spans="2:36" s="290" customFormat="1" x14ac:dyDescent="0.2">
      <c r="B34" s="289">
        <v>0.70833333333333337</v>
      </c>
      <c r="C34" s="309" t="s">
        <v>360</v>
      </c>
      <c r="D34" s="309">
        <v>388.35</v>
      </c>
      <c r="E34" s="309">
        <v>396.85</v>
      </c>
      <c r="F34" s="309">
        <v>412.95</v>
      </c>
      <c r="G34" s="309">
        <v>414.8</v>
      </c>
      <c r="H34" s="309">
        <v>431.52</v>
      </c>
      <c r="I34" s="309">
        <v>422.27</v>
      </c>
      <c r="J34" s="309">
        <v>433.2</v>
      </c>
      <c r="K34" s="309">
        <v>445.62</v>
      </c>
      <c r="L34" s="309">
        <v>374.84</v>
      </c>
      <c r="M34" s="309">
        <v>360.08</v>
      </c>
      <c r="N34" s="309">
        <v>374.98</v>
      </c>
      <c r="O34" s="309">
        <v>358.7</v>
      </c>
      <c r="P34" s="309">
        <v>382.66</v>
      </c>
      <c r="Q34" s="309">
        <v>371.35</v>
      </c>
      <c r="R34" s="309">
        <v>391.13</v>
      </c>
      <c r="S34" s="309">
        <v>392.45</v>
      </c>
      <c r="T34" s="309">
        <v>417.06</v>
      </c>
      <c r="U34" s="309">
        <v>394.38</v>
      </c>
      <c r="V34" s="309">
        <v>415.7</v>
      </c>
      <c r="W34" s="309">
        <v>414.63</v>
      </c>
      <c r="X34" s="309">
        <v>426.45</v>
      </c>
      <c r="Y34" s="309">
        <v>428.79</v>
      </c>
      <c r="Z34" s="309">
        <v>428.11</v>
      </c>
      <c r="AA34" s="309">
        <v>440.48</v>
      </c>
      <c r="AB34" s="309">
        <v>444.57</v>
      </c>
      <c r="AC34" s="309">
        <v>485.05</v>
      </c>
      <c r="AD34" s="309">
        <v>470.34</v>
      </c>
      <c r="AE34" s="309">
        <v>487.36</v>
      </c>
      <c r="AF34" s="309">
        <v>493.24</v>
      </c>
      <c r="AG34" s="309">
        <v>506.38</v>
      </c>
    </row>
    <row r="35" spans="2:36" s="290" customFormat="1" x14ac:dyDescent="0.2">
      <c r="B35" s="289">
        <v>0.75</v>
      </c>
      <c r="C35" s="309">
        <v>367.12</v>
      </c>
      <c r="D35" s="309">
        <v>388.57</v>
      </c>
      <c r="E35" s="309">
        <v>397.54</v>
      </c>
      <c r="F35" s="309">
        <v>415.76</v>
      </c>
      <c r="G35" s="309">
        <v>415.25</v>
      </c>
      <c r="H35" s="309">
        <v>436.88</v>
      </c>
      <c r="I35" s="309">
        <v>424.77</v>
      </c>
      <c r="J35" s="309">
        <v>434.05</v>
      </c>
      <c r="K35" s="309">
        <v>432.04</v>
      </c>
      <c r="L35" s="309">
        <v>367.37</v>
      </c>
      <c r="M35" s="309">
        <v>365.25</v>
      </c>
      <c r="N35" s="309">
        <v>376.29</v>
      </c>
      <c r="O35" s="309">
        <v>366.71</v>
      </c>
      <c r="P35" s="309">
        <v>382.16</v>
      </c>
      <c r="Q35" s="309">
        <v>377.39</v>
      </c>
      <c r="R35" s="309">
        <v>394.29</v>
      </c>
      <c r="S35" s="309">
        <v>401.86</v>
      </c>
      <c r="T35" s="309">
        <v>430.01</v>
      </c>
      <c r="U35" s="309">
        <v>399.49</v>
      </c>
      <c r="V35" s="309">
        <v>419.85</v>
      </c>
      <c r="W35" s="309">
        <v>419.6</v>
      </c>
      <c r="X35" s="309">
        <v>434.12</v>
      </c>
      <c r="Y35" s="309">
        <v>435.24</v>
      </c>
      <c r="Z35" s="309">
        <v>432.49</v>
      </c>
      <c r="AA35" s="309">
        <v>447.76</v>
      </c>
      <c r="AB35" s="309">
        <v>453.33</v>
      </c>
      <c r="AC35" s="309">
        <v>489.41</v>
      </c>
      <c r="AD35" s="309">
        <v>472.91</v>
      </c>
      <c r="AE35" s="309">
        <v>488.39</v>
      </c>
      <c r="AF35" s="309">
        <v>497.9</v>
      </c>
      <c r="AG35" s="309">
        <v>498.37</v>
      </c>
      <c r="AJ35"/>
    </row>
    <row r="36" spans="2:36" s="290" customFormat="1" x14ac:dyDescent="0.2">
      <c r="B36" s="289">
        <v>0.79166666666666663</v>
      </c>
      <c r="C36" s="309">
        <v>381.2</v>
      </c>
      <c r="D36" s="309">
        <v>391.27</v>
      </c>
      <c r="E36" s="309">
        <v>399.81</v>
      </c>
      <c r="F36" s="309">
        <v>419.61</v>
      </c>
      <c r="G36" s="309">
        <v>418.22</v>
      </c>
      <c r="H36" s="309">
        <v>443.93</v>
      </c>
      <c r="I36" s="309">
        <v>429.73</v>
      </c>
      <c r="J36" s="309">
        <v>440.45</v>
      </c>
      <c r="K36" s="309">
        <v>426.21</v>
      </c>
      <c r="L36" s="309">
        <v>366.72</v>
      </c>
      <c r="M36" s="309">
        <v>372.62</v>
      </c>
      <c r="N36" s="309">
        <v>383.02</v>
      </c>
      <c r="O36" s="309">
        <v>380.03</v>
      </c>
      <c r="P36" s="309">
        <v>385.73</v>
      </c>
      <c r="Q36" s="309">
        <v>386.85</v>
      </c>
      <c r="R36" s="309">
        <v>402.85</v>
      </c>
      <c r="S36" s="309">
        <v>416.16</v>
      </c>
      <c r="T36" s="309">
        <v>440.25</v>
      </c>
      <c r="U36" s="309">
        <v>407.26</v>
      </c>
      <c r="V36" s="309">
        <v>425.67</v>
      </c>
      <c r="W36" s="309">
        <v>426.49</v>
      </c>
      <c r="X36" s="309">
        <v>444.59</v>
      </c>
      <c r="Y36" s="309">
        <v>445.13</v>
      </c>
      <c r="Z36" s="309">
        <v>439.27</v>
      </c>
      <c r="AA36" s="309">
        <v>460.49</v>
      </c>
      <c r="AB36" s="309">
        <v>464.46</v>
      </c>
      <c r="AC36" s="309">
        <v>490.59</v>
      </c>
      <c r="AD36" s="309">
        <v>477.57</v>
      </c>
      <c r="AE36" s="309">
        <v>497.98</v>
      </c>
      <c r="AF36" s="309">
        <v>505.91</v>
      </c>
      <c r="AG36" s="309">
        <v>498.85</v>
      </c>
      <c r="AJ36"/>
    </row>
    <row r="37" spans="2:36" s="290" customFormat="1" x14ac:dyDescent="0.2">
      <c r="B37" s="289">
        <v>0.83333333333333337</v>
      </c>
      <c r="C37" s="309">
        <v>387.76</v>
      </c>
      <c r="D37" s="309">
        <v>395.72</v>
      </c>
      <c r="E37" s="309">
        <v>403.28</v>
      </c>
      <c r="F37" s="309">
        <v>424.66</v>
      </c>
      <c r="G37" s="309">
        <v>424.24</v>
      </c>
      <c r="H37" s="309">
        <v>450.49</v>
      </c>
      <c r="I37" s="309">
        <v>436.22</v>
      </c>
      <c r="J37" s="309">
        <v>447.51</v>
      </c>
      <c r="K37" s="309">
        <v>423.73</v>
      </c>
      <c r="L37" s="309">
        <v>369</v>
      </c>
      <c r="M37" s="309">
        <v>380.04</v>
      </c>
      <c r="N37" s="309">
        <v>391.18</v>
      </c>
      <c r="O37" s="309">
        <v>393.28</v>
      </c>
      <c r="P37" s="309">
        <v>389.31</v>
      </c>
      <c r="Q37" s="309">
        <v>395.58</v>
      </c>
      <c r="R37" s="309">
        <v>413.95</v>
      </c>
      <c r="S37" s="309">
        <v>426.46</v>
      </c>
      <c r="T37" s="309">
        <v>449.62</v>
      </c>
      <c r="U37" s="309">
        <v>414.12</v>
      </c>
      <c r="V37" s="309">
        <v>432.32</v>
      </c>
      <c r="W37" s="309">
        <v>433.62</v>
      </c>
      <c r="X37" s="309">
        <v>454.33</v>
      </c>
      <c r="Y37" s="309">
        <v>456.24</v>
      </c>
      <c r="Z37" s="309">
        <v>447.31</v>
      </c>
      <c r="AA37" s="309">
        <v>472.35</v>
      </c>
      <c r="AB37" s="309">
        <v>475.18</v>
      </c>
      <c r="AC37" s="309">
        <v>499.04</v>
      </c>
      <c r="AD37" s="309">
        <v>483.11</v>
      </c>
      <c r="AE37" s="309">
        <v>507.45</v>
      </c>
      <c r="AF37" s="309">
        <v>513.29999999999995</v>
      </c>
      <c r="AG37" s="309">
        <v>500.41</v>
      </c>
      <c r="AJ37"/>
    </row>
    <row r="38" spans="2:36" s="290" customFormat="1" x14ac:dyDescent="0.2">
      <c r="B38" s="289">
        <v>0.875</v>
      </c>
      <c r="C38" s="309">
        <v>400.42</v>
      </c>
      <c r="D38" s="309">
        <v>403.5</v>
      </c>
      <c r="E38" s="309">
        <v>407.78</v>
      </c>
      <c r="F38" s="309">
        <v>430.9</v>
      </c>
      <c r="G38" s="309">
        <v>430.57</v>
      </c>
      <c r="H38" s="309">
        <v>457.24</v>
      </c>
      <c r="I38" s="309">
        <v>443.2</v>
      </c>
      <c r="J38" s="309">
        <v>454.97</v>
      </c>
      <c r="K38" s="309">
        <v>420.55</v>
      </c>
      <c r="L38" s="309">
        <v>373.04</v>
      </c>
      <c r="M38" s="309">
        <v>387.08</v>
      </c>
      <c r="N38" s="309">
        <v>398.56</v>
      </c>
      <c r="O38" s="309">
        <v>405.46</v>
      </c>
      <c r="P38" s="309">
        <v>392.81</v>
      </c>
      <c r="Q38" s="309">
        <v>406.62</v>
      </c>
      <c r="R38" s="309">
        <v>422.64</v>
      </c>
      <c r="S38" s="309">
        <v>436.08</v>
      </c>
      <c r="T38" s="309">
        <v>461.48</v>
      </c>
      <c r="U38" s="309">
        <v>420.48</v>
      </c>
      <c r="V38" s="309">
        <v>439.21</v>
      </c>
      <c r="W38" s="309">
        <v>440.68</v>
      </c>
      <c r="X38" s="309">
        <v>463.07</v>
      </c>
      <c r="Y38" s="309">
        <v>467.49</v>
      </c>
      <c r="Z38" s="309">
        <v>455.89</v>
      </c>
      <c r="AA38" s="309">
        <v>481.55</v>
      </c>
      <c r="AB38" s="309">
        <v>483.75</v>
      </c>
      <c r="AC38" s="309">
        <v>508.26</v>
      </c>
      <c r="AD38" s="309">
        <v>489.25</v>
      </c>
      <c r="AE38" s="309">
        <v>517.16999999999996</v>
      </c>
      <c r="AF38" s="309">
        <v>521.66</v>
      </c>
      <c r="AG38" s="309">
        <v>501.02</v>
      </c>
      <c r="AJ38"/>
    </row>
    <row r="39" spans="2:36" s="290" customFormat="1" x14ac:dyDescent="0.2">
      <c r="B39" s="289">
        <v>0.91666666666666663</v>
      </c>
      <c r="C39" s="309">
        <v>409.33</v>
      </c>
      <c r="D39" s="309">
        <v>411.44</v>
      </c>
      <c r="E39" s="309">
        <v>413.86</v>
      </c>
      <c r="F39" s="309">
        <v>436.97</v>
      </c>
      <c r="G39" s="309">
        <v>437.85</v>
      </c>
      <c r="H39" s="309">
        <v>462.78</v>
      </c>
      <c r="I39" s="309">
        <v>453.26</v>
      </c>
      <c r="J39" s="309">
        <v>462.57</v>
      </c>
      <c r="K39" s="309">
        <v>415.66</v>
      </c>
      <c r="L39" s="309">
        <v>379.99</v>
      </c>
      <c r="M39" s="309">
        <v>394</v>
      </c>
      <c r="N39" s="309">
        <v>405.99</v>
      </c>
      <c r="O39" s="309">
        <v>415.87</v>
      </c>
      <c r="P39" s="309">
        <v>397.91</v>
      </c>
      <c r="Q39" s="309">
        <v>417.04</v>
      </c>
      <c r="R39" s="309">
        <v>428.44</v>
      </c>
      <c r="S39" s="309">
        <v>446.11</v>
      </c>
      <c r="T39" s="309">
        <v>471.4</v>
      </c>
      <c r="U39" s="309">
        <v>428.72</v>
      </c>
      <c r="V39" s="309">
        <v>449.41</v>
      </c>
      <c r="W39" s="309">
        <v>461.17</v>
      </c>
      <c r="X39" s="309">
        <v>473.86</v>
      </c>
      <c r="Y39" s="309">
        <v>476.78</v>
      </c>
      <c r="Z39" s="309">
        <v>467.68</v>
      </c>
      <c r="AA39" s="309">
        <v>491.64</v>
      </c>
      <c r="AB39" s="309">
        <v>492.99</v>
      </c>
      <c r="AC39" s="309">
        <v>519.01</v>
      </c>
      <c r="AD39" s="309">
        <v>494.84</v>
      </c>
      <c r="AE39" s="309">
        <v>528.49</v>
      </c>
      <c r="AF39" s="309">
        <v>541.34</v>
      </c>
      <c r="AG39" s="309">
        <v>503.35</v>
      </c>
    </row>
    <row r="40" spans="2:36" s="290" customFormat="1" x14ac:dyDescent="0.2">
      <c r="B40" s="289">
        <v>0.95833333333333337</v>
      </c>
      <c r="C40" s="309">
        <v>418.29</v>
      </c>
      <c r="D40" s="309">
        <v>416.74</v>
      </c>
      <c r="E40" s="309">
        <v>422.14</v>
      </c>
      <c r="F40" s="309">
        <v>444.05</v>
      </c>
      <c r="G40" s="309">
        <v>445.55</v>
      </c>
      <c r="H40" s="309">
        <v>467.95</v>
      </c>
      <c r="I40" s="309">
        <v>459.46</v>
      </c>
      <c r="J40" s="309">
        <v>469.59</v>
      </c>
      <c r="K40" s="309">
        <v>410.8</v>
      </c>
      <c r="L40" s="309">
        <v>388.32</v>
      </c>
      <c r="M40" s="309">
        <v>400.61</v>
      </c>
      <c r="N40" s="309">
        <v>413.25</v>
      </c>
      <c r="O40" s="309">
        <v>425.07</v>
      </c>
      <c r="P40" s="309">
        <v>403.85</v>
      </c>
      <c r="Q40" s="309">
        <v>426.82</v>
      </c>
      <c r="R40" s="309">
        <v>435.15</v>
      </c>
      <c r="S40" s="309">
        <v>455.15</v>
      </c>
      <c r="T40" s="309">
        <v>474.75</v>
      </c>
      <c r="U40" s="309">
        <v>438.89</v>
      </c>
      <c r="V40" s="309">
        <v>455.43</v>
      </c>
      <c r="W40" s="309">
        <v>469.52</v>
      </c>
      <c r="X40" s="309">
        <v>482.42</v>
      </c>
      <c r="Y40" s="309">
        <v>488.01</v>
      </c>
      <c r="Z40" s="309">
        <v>476.01</v>
      </c>
      <c r="AA40" s="309">
        <v>503.99</v>
      </c>
      <c r="AB40" s="309">
        <v>502.65</v>
      </c>
      <c r="AC40" s="309">
        <v>531.4</v>
      </c>
      <c r="AD40" s="309">
        <v>502.34</v>
      </c>
      <c r="AE40" s="309">
        <v>537.11</v>
      </c>
      <c r="AF40" s="309">
        <v>549.34</v>
      </c>
      <c r="AG40" s="309">
        <v>504.85</v>
      </c>
    </row>
    <row r="41" spans="2:36" s="291" customFormat="1" ht="27" customHeight="1" x14ac:dyDescent="0.2">
      <c r="B41" s="287" t="s">
        <v>332</v>
      </c>
      <c r="C41" s="373" t="s">
        <v>333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</row>
    <row r="42" spans="2:36" x14ac:dyDescent="0.2">
      <c r="B42" s="547" t="s">
        <v>363</v>
      </c>
    </row>
    <row r="43" spans="2:36" x14ac:dyDescent="0.2">
      <c r="B43" s="547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66"/>
  <sheetViews>
    <sheetView showGridLines="0" tabSelected="1" topLeftCell="A703" zoomScale="80" zoomScaleNormal="80" workbookViewId="0">
      <selection activeCell="M59" sqref="M59"/>
    </sheetView>
  </sheetViews>
  <sheetFormatPr baseColWidth="10" defaultColWidth="11.5703125" defaultRowHeight="12" x14ac:dyDescent="0.2"/>
  <cols>
    <col min="1" max="1" width="4.140625" style="292" bestFit="1" customWidth="1"/>
    <col min="2" max="2" width="2.140625" style="292" customWidth="1"/>
    <col min="3" max="3" width="34" style="293" customWidth="1"/>
    <col min="4" max="4" width="14.28515625" style="294" customWidth="1"/>
    <col min="5" max="5" width="13.5703125" style="294" bestFit="1" customWidth="1"/>
    <col min="6" max="6" width="13.5703125" style="294" customWidth="1"/>
    <col min="7" max="7" width="10.7109375" style="294" customWidth="1"/>
    <col min="8" max="8" width="13.28515625" style="295" customWidth="1"/>
    <col min="9" max="9" width="12.140625" style="295" customWidth="1"/>
    <col min="10" max="10" width="13.85546875" style="294" customWidth="1"/>
    <col min="11" max="16384" width="11.5703125" style="296"/>
  </cols>
  <sheetData>
    <row r="1" spans="1:10" ht="19.7" customHeight="1" x14ac:dyDescent="0.2"/>
    <row r="2" spans="1:10" ht="16.5" customHeight="1" x14ac:dyDescent="0.2">
      <c r="C2" s="376"/>
      <c r="D2" s="381" t="s">
        <v>350</v>
      </c>
      <c r="E2" s="382"/>
      <c r="F2" s="382"/>
      <c r="G2" s="382"/>
      <c r="H2" s="382"/>
      <c r="I2" s="382"/>
      <c r="J2" s="382"/>
    </row>
    <row r="3" spans="1:10" ht="15" customHeight="1" x14ac:dyDescent="0.2">
      <c r="C3" s="377"/>
      <c r="D3" s="381"/>
      <c r="E3" s="382"/>
      <c r="F3" s="382"/>
      <c r="G3" s="382"/>
      <c r="H3" s="382"/>
      <c r="I3" s="382"/>
      <c r="J3" s="382"/>
    </row>
    <row r="4" spans="1:10" ht="15" customHeight="1" x14ac:dyDescent="0.2">
      <c r="C4" s="378"/>
      <c r="D4" s="381"/>
      <c r="E4" s="382"/>
      <c r="F4" s="382"/>
      <c r="G4" s="382"/>
      <c r="H4" s="382"/>
      <c r="I4" s="382"/>
      <c r="J4" s="382"/>
    </row>
    <row r="5" spans="1:10" ht="11.25" customHeight="1" x14ac:dyDescent="0.25">
      <c r="C5" s="297"/>
      <c r="D5" s="297"/>
      <c r="E5" s="297"/>
      <c r="F5" s="297"/>
      <c r="G5" s="297"/>
      <c r="H5" s="297"/>
      <c r="I5" s="297"/>
      <c r="J5" s="298"/>
    </row>
    <row r="6" spans="1:10" s="300" customFormat="1" ht="30" customHeight="1" x14ac:dyDescent="0.2">
      <c r="A6" s="299"/>
      <c r="B6" s="299"/>
      <c r="C6" s="324" t="s">
        <v>188</v>
      </c>
      <c r="D6" s="380" t="str">
        <f>'PM10_CA-ILO-03'!F6</f>
        <v>Evaluación de seguimiento de la calidad del aire en el CEBA Jose Pardo, distrito Ilo, provincia Ilo, departamento Moquegua, en marzo 2021</v>
      </c>
      <c r="E6" s="380"/>
      <c r="F6" s="380"/>
      <c r="G6" s="380"/>
      <c r="H6" s="380"/>
      <c r="I6" s="380"/>
      <c r="J6" s="380"/>
    </row>
    <row r="7" spans="1:10" s="300" customFormat="1" ht="11.45" customHeight="1" x14ac:dyDescent="0.25">
      <c r="A7" s="299"/>
      <c r="B7" s="299"/>
      <c r="C7" s="297"/>
      <c r="D7" s="297"/>
      <c r="E7" s="297"/>
      <c r="F7" s="297"/>
      <c r="G7" s="297"/>
      <c r="H7" s="297"/>
      <c r="I7" s="297"/>
      <c r="J7" s="298"/>
    </row>
    <row r="8" spans="1:10" s="300" customFormat="1" ht="15.75" customHeight="1" x14ac:dyDescent="0.2">
      <c r="A8" s="299"/>
      <c r="B8" s="299"/>
      <c r="C8" s="139" t="s">
        <v>236</v>
      </c>
      <c r="D8" s="282" t="s">
        <v>334</v>
      </c>
      <c r="E8" s="301"/>
      <c r="F8" s="277" t="s">
        <v>189</v>
      </c>
      <c r="G8" s="302"/>
      <c r="H8" s="308"/>
      <c r="I8" s="301"/>
      <c r="J8" s="301"/>
    </row>
    <row r="9" spans="1:10" s="300" customFormat="1" ht="8.25" customHeight="1" x14ac:dyDescent="0.25">
      <c r="A9" s="299"/>
      <c r="B9" s="299"/>
      <c r="C9" s="297"/>
      <c r="D9" s="297"/>
      <c r="E9" s="297"/>
      <c r="F9" s="297"/>
      <c r="G9" s="297"/>
      <c r="H9" s="297"/>
      <c r="I9" s="297"/>
      <c r="J9" s="298"/>
    </row>
    <row r="10" spans="1:10" s="300" customFormat="1" ht="15.75" customHeight="1" x14ac:dyDescent="0.2">
      <c r="A10" s="299"/>
      <c r="B10" s="299"/>
      <c r="C10" s="379" t="s">
        <v>217</v>
      </c>
      <c r="D10" s="379"/>
      <c r="E10" s="379"/>
      <c r="F10" s="379"/>
      <c r="G10" s="379"/>
      <c r="H10" s="379"/>
      <c r="I10" s="379"/>
      <c r="J10" s="379"/>
    </row>
    <row r="11" spans="1:10" s="300" customFormat="1" ht="8.25" customHeight="1" x14ac:dyDescent="0.25">
      <c r="A11" s="299"/>
      <c r="B11" s="299"/>
      <c r="C11" s="297"/>
      <c r="D11" s="297"/>
      <c r="E11" s="297"/>
      <c r="F11" s="297"/>
      <c r="G11" s="297"/>
      <c r="H11" s="297"/>
      <c r="I11" s="297"/>
      <c r="J11" s="298"/>
    </row>
    <row r="12" spans="1:10" ht="15.75" customHeight="1" x14ac:dyDescent="0.2">
      <c r="C12" s="139" t="s">
        <v>33</v>
      </c>
      <c r="D12" s="301" t="s">
        <v>262</v>
      </c>
      <c r="E12" s="301"/>
      <c r="F12" s="301"/>
      <c r="G12" s="277" t="s">
        <v>8</v>
      </c>
      <c r="H12" s="301" t="s">
        <v>307</v>
      </c>
      <c r="I12" s="303"/>
      <c r="J12" s="303"/>
    </row>
    <row r="13" spans="1:10" ht="7.5" customHeight="1" x14ac:dyDescent="0.25">
      <c r="C13" s="297"/>
      <c r="D13" s="297"/>
      <c r="E13" s="297"/>
      <c r="F13" s="297"/>
      <c r="G13" s="297"/>
      <c r="H13" s="297"/>
      <c r="I13" s="297"/>
      <c r="J13" s="297"/>
    </row>
    <row r="14" spans="1:10" ht="14.25" customHeight="1" x14ac:dyDescent="0.2">
      <c r="A14" s="327"/>
      <c r="B14" s="327"/>
      <c r="C14" s="328" t="s">
        <v>338</v>
      </c>
      <c r="D14" s="301" t="s">
        <v>352</v>
      </c>
      <c r="E14" s="301"/>
      <c r="F14" s="301"/>
      <c r="G14" s="328" t="s">
        <v>10</v>
      </c>
      <c r="H14" s="301" t="s">
        <v>339</v>
      </c>
      <c r="I14" s="301"/>
      <c r="J14" s="301"/>
    </row>
    <row r="15" spans="1:10" ht="15.75" customHeight="1" x14ac:dyDescent="0.2">
      <c r="A15" s="327"/>
      <c r="B15" s="327"/>
      <c r="C15" s="328" t="s">
        <v>338</v>
      </c>
      <c r="D15" s="301" t="s">
        <v>353</v>
      </c>
      <c r="E15" s="301"/>
      <c r="F15" s="301"/>
      <c r="G15" s="328" t="s">
        <v>10</v>
      </c>
      <c r="H15" s="304">
        <v>1665884185</v>
      </c>
      <c r="I15" s="301"/>
      <c r="J15" s="301"/>
    </row>
    <row r="16" spans="1:10" ht="15.75" customHeight="1" x14ac:dyDescent="0.2">
      <c r="A16" s="327"/>
      <c r="B16" s="327"/>
      <c r="C16" s="328" t="s">
        <v>338</v>
      </c>
      <c r="D16" s="301" t="s">
        <v>354</v>
      </c>
      <c r="E16" s="301"/>
      <c r="F16" s="301"/>
      <c r="G16" s="328" t="s">
        <v>10</v>
      </c>
      <c r="H16" s="301" t="s">
        <v>340</v>
      </c>
      <c r="I16" s="301"/>
      <c r="J16" s="301"/>
    </row>
    <row r="17" spans="1:10" ht="15.75" customHeight="1" x14ac:dyDescent="0.2">
      <c r="C17" s="328" t="s">
        <v>338</v>
      </c>
      <c r="D17" s="301" t="s">
        <v>355</v>
      </c>
      <c r="E17" s="301"/>
      <c r="F17" s="301"/>
      <c r="G17" s="277" t="s">
        <v>10</v>
      </c>
      <c r="H17" s="301" t="s">
        <v>341</v>
      </c>
      <c r="I17" s="301"/>
      <c r="J17" s="301"/>
    </row>
    <row r="18" spans="1:10" ht="15.75" customHeight="1" x14ac:dyDescent="0.2">
      <c r="A18" s="334"/>
      <c r="B18" s="334"/>
      <c r="C18" s="335" t="s">
        <v>338</v>
      </c>
      <c r="D18" s="301" t="s">
        <v>356</v>
      </c>
      <c r="E18" s="301"/>
      <c r="F18" s="301"/>
      <c r="G18" s="335" t="s">
        <v>10</v>
      </c>
      <c r="H18" s="304">
        <v>193240</v>
      </c>
      <c r="I18" s="301"/>
      <c r="J18" s="301"/>
    </row>
    <row r="19" spans="1:10" ht="11.25" customHeight="1" x14ac:dyDescent="0.25">
      <c r="C19" s="297"/>
      <c r="D19" s="297"/>
      <c r="E19" s="332"/>
      <c r="F19" s="297"/>
      <c r="G19" s="297"/>
      <c r="H19" s="337"/>
      <c r="I19" s="352" t="s">
        <v>362</v>
      </c>
      <c r="J19" s="298"/>
    </row>
    <row r="20" spans="1:10" ht="48.75" customHeight="1" x14ac:dyDescent="0.2">
      <c r="C20" s="333" t="s">
        <v>263</v>
      </c>
      <c r="D20" s="333" t="s">
        <v>181</v>
      </c>
      <c r="E20" s="333" t="s">
        <v>264</v>
      </c>
      <c r="F20" s="333" t="s">
        <v>182</v>
      </c>
      <c r="G20" s="333" t="s">
        <v>265</v>
      </c>
      <c r="H20" s="333" t="s">
        <v>266</v>
      </c>
      <c r="I20" s="333" t="s">
        <v>267</v>
      </c>
      <c r="J20" s="333" t="s">
        <v>342</v>
      </c>
    </row>
    <row r="21" spans="1:10" x14ac:dyDescent="0.2">
      <c r="A21" s="383"/>
      <c r="C21" s="305">
        <v>44256</v>
      </c>
      <c r="D21" s="306" t="s">
        <v>360</v>
      </c>
      <c r="E21" s="306" t="s">
        <v>360</v>
      </c>
      <c r="F21" s="306" t="s">
        <v>360</v>
      </c>
      <c r="G21" s="306" t="s">
        <v>360</v>
      </c>
      <c r="H21" s="306" t="s">
        <v>360</v>
      </c>
      <c r="I21" s="306" t="s">
        <v>360</v>
      </c>
      <c r="J21" s="306" t="s">
        <v>360</v>
      </c>
    </row>
    <row r="22" spans="1:10" x14ac:dyDescent="0.2">
      <c r="A22" s="383"/>
      <c r="C22" s="305">
        <v>44256.041666666672</v>
      </c>
      <c r="D22" s="306" t="s">
        <v>360</v>
      </c>
      <c r="E22" s="306" t="s">
        <v>360</v>
      </c>
      <c r="F22" s="306" t="s">
        <v>360</v>
      </c>
      <c r="G22" s="306" t="s">
        <v>360</v>
      </c>
      <c r="H22" s="306" t="s">
        <v>360</v>
      </c>
      <c r="I22" s="306" t="s">
        <v>360</v>
      </c>
      <c r="J22" s="306" t="s">
        <v>360</v>
      </c>
    </row>
    <row r="23" spans="1:10" x14ac:dyDescent="0.2">
      <c r="A23" s="383"/>
      <c r="C23" s="305">
        <v>44256.083333333328</v>
      </c>
      <c r="D23" s="306" t="s">
        <v>360</v>
      </c>
      <c r="E23" s="306" t="s">
        <v>360</v>
      </c>
      <c r="F23" s="306" t="s">
        <v>360</v>
      </c>
      <c r="G23" s="306" t="s">
        <v>360</v>
      </c>
      <c r="H23" s="306" t="s">
        <v>360</v>
      </c>
      <c r="I23" s="306" t="s">
        <v>360</v>
      </c>
      <c r="J23" s="306" t="s">
        <v>360</v>
      </c>
    </row>
    <row r="24" spans="1:10" x14ac:dyDescent="0.2">
      <c r="A24" s="383"/>
      <c r="C24" s="305">
        <v>44256.125</v>
      </c>
      <c r="D24" s="306" t="s">
        <v>360</v>
      </c>
      <c r="E24" s="306" t="s">
        <v>360</v>
      </c>
      <c r="F24" s="306" t="s">
        <v>360</v>
      </c>
      <c r="G24" s="306" t="s">
        <v>360</v>
      </c>
      <c r="H24" s="306" t="s">
        <v>360</v>
      </c>
      <c r="I24" s="306" t="s">
        <v>360</v>
      </c>
      <c r="J24" s="306" t="s">
        <v>360</v>
      </c>
    </row>
    <row r="25" spans="1:10" x14ac:dyDescent="0.2">
      <c r="A25" s="383"/>
      <c r="C25" s="305">
        <v>44256.166666666672</v>
      </c>
      <c r="D25" s="306" t="s">
        <v>360</v>
      </c>
      <c r="E25" s="306" t="s">
        <v>360</v>
      </c>
      <c r="F25" s="306" t="s">
        <v>360</v>
      </c>
      <c r="G25" s="306" t="s">
        <v>360</v>
      </c>
      <c r="H25" s="306" t="s">
        <v>360</v>
      </c>
      <c r="I25" s="306" t="s">
        <v>360</v>
      </c>
      <c r="J25" s="306" t="s">
        <v>360</v>
      </c>
    </row>
    <row r="26" spans="1:10" x14ac:dyDescent="0.2">
      <c r="A26" s="383"/>
      <c r="C26" s="305">
        <v>44256.208333333328</v>
      </c>
      <c r="D26" s="306" t="s">
        <v>360</v>
      </c>
      <c r="E26" s="306" t="s">
        <v>360</v>
      </c>
      <c r="F26" s="306" t="s">
        <v>360</v>
      </c>
      <c r="G26" s="306" t="s">
        <v>360</v>
      </c>
      <c r="H26" s="306" t="s">
        <v>360</v>
      </c>
      <c r="I26" s="306" t="s">
        <v>360</v>
      </c>
      <c r="J26" s="306" t="s">
        <v>360</v>
      </c>
    </row>
    <row r="27" spans="1:10" x14ac:dyDescent="0.2">
      <c r="A27" s="383"/>
      <c r="C27" s="305">
        <v>44256.25</v>
      </c>
      <c r="D27" s="306" t="s">
        <v>360</v>
      </c>
      <c r="E27" s="306" t="s">
        <v>360</v>
      </c>
      <c r="F27" s="306" t="s">
        <v>360</v>
      </c>
      <c r="G27" s="306" t="s">
        <v>360</v>
      </c>
      <c r="H27" s="306" t="s">
        <v>360</v>
      </c>
      <c r="I27" s="306" t="s">
        <v>360</v>
      </c>
      <c r="J27" s="306" t="s">
        <v>360</v>
      </c>
    </row>
    <row r="28" spans="1:10" x14ac:dyDescent="0.2">
      <c r="A28" s="383"/>
      <c r="C28" s="305">
        <v>44256.291666666672</v>
      </c>
      <c r="D28" s="306" t="s">
        <v>360</v>
      </c>
      <c r="E28" s="306" t="s">
        <v>360</v>
      </c>
      <c r="F28" s="306" t="s">
        <v>360</v>
      </c>
      <c r="G28" s="306" t="s">
        <v>360</v>
      </c>
      <c r="H28" s="306" t="s">
        <v>360</v>
      </c>
      <c r="I28" s="306" t="s">
        <v>360</v>
      </c>
      <c r="J28" s="306" t="s">
        <v>360</v>
      </c>
    </row>
    <row r="29" spans="1:10" x14ac:dyDescent="0.2">
      <c r="A29" s="383"/>
      <c r="C29" s="305">
        <v>44256.333333333328</v>
      </c>
      <c r="D29" s="306" t="s">
        <v>360</v>
      </c>
      <c r="E29" s="306" t="s">
        <v>360</v>
      </c>
      <c r="F29" s="306" t="s">
        <v>360</v>
      </c>
      <c r="G29" s="306" t="s">
        <v>360</v>
      </c>
      <c r="H29" s="306" t="s">
        <v>360</v>
      </c>
      <c r="I29" s="306" t="s">
        <v>360</v>
      </c>
      <c r="J29" s="306" t="s">
        <v>360</v>
      </c>
    </row>
    <row r="30" spans="1:10" x14ac:dyDescent="0.2">
      <c r="A30" s="383"/>
      <c r="C30" s="305">
        <v>44256.375</v>
      </c>
      <c r="D30" s="306" t="s">
        <v>360</v>
      </c>
      <c r="E30" s="306" t="s">
        <v>360</v>
      </c>
      <c r="F30" s="306" t="s">
        <v>360</v>
      </c>
      <c r="G30" s="306" t="s">
        <v>360</v>
      </c>
      <c r="H30" s="306" t="s">
        <v>360</v>
      </c>
      <c r="I30" s="306" t="s">
        <v>360</v>
      </c>
      <c r="J30" s="306" t="s">
        <v>360</v>
      </c>
    </row>
    <row r="31" spans="1:10" x14ac:dyDescent="0.2">
      <c r="A31" s="383"/>
      <c r="C31" s="305">
        <v>44256.416666666672</v>
      </c>
      <c r="D31" s="306" t="s">
        <v>360</v>
      </c>
      <c r="E31" s="306" t="s">
        <v>360</v>
      </c>
      <c r="F31" s="306" t="s">
        <v>360</v>
      </c>
      <c r="G31" s="306" t="s">
        <v>360</v>
      </c>
      <c r="H31" s="306" t="s">
        <v>360</v>
      </c>
      <c r="I31" s="306" t="s">
        <v>360</v>
      </c>
      <c r="J31" s="306" t="s">
        <v>360</v>
      </c>
    </row>
    <row r="32" spans="1:10" x14ac:dyDescent="0.2">
      <c r="A32" s="383"/>
      <c r="C32" s="305">
        <v>44256.458333333328</v>
      </c>
      <c r="D32" s="306" t="s">
        <v>360</v>
      </c>
      <c r="E32" s="306" t="s">
        <v>360</v>
      </c>
      <c r="F32" s="306" t="s">
        <v>360</v>
      </c>
      <c r="G32" s="306" t="s">
        <v>360</v>
      </c>
      <c r="H32" s="306" t="s">
        <v>360</v>
      </c>
      <c r="I32" s="306" t="s">
        <v>360</v>
      </c>
      <c r="J32" s="306" t="s">
        <v>360</v>
      </c>
    </row>
    <row r="33" spans="1:10" x14ac:dyDescent="0.2">
      <c r="A33" s="383"/>
      <c r="C33" s="305">
        <v>44256.5</v>
      </c>
      <c r="D33" s="306" t="s">
        <v>360</v>
      </c>
      <c r="E33" s="306" t="s">
        <v>360</v>
      </c>
      <c r="F33" s="306" t="s">
        <v>360</v>
      </c>
      <c r="G33" s="306" t="s">
        <v>360</v>
      </c>
      <c r="H33" s="306" t="s">
        <v>360</v>
      </c>
      <c r="I33" s="306" t="s">
        <v>360</v>
      </c>
      <c r="J33" s="306" t="s">
        <v>360</v>
      </c>
    </row>
    <row r="34" spans="1:10" x14ac:dyDescent="0.2">
      <c r="A34" s="383"/>
      <c r="C34" s="305">
        <v>44256.541666666672</v>
      </c>
      <c r="D34" s="306">
        <v>982.4</v>
      </c>
      <c r="E34" s="306">
        <v>0</v>
      </c>
      <c r="F34" s="306">
        <v>25.4</v>
      </c>
      <c r="G34" s="306">
        <v>61.3</v>
      </c>
      <c r="H34" s="306">
        <v>4.3</v>
      </c>
      <c r="I34" s="306">
        <v>194.9</v>
      </c>
      <c r="J34" s="306">
        <v>895.2</v>
      </c>
    </row>
    <row r="35" spans="1:10" x14ac:dyDescent="0.2">
      <c r="A35" s="383"/>
      <c r="C35" s="305">
        <v>44256.583333333328</v>
      </c>
      <c r="D35" s="306">
        <v>982.3</v>
      </c>
      <c r="E35" s="306">
        <v>0</v>
      </c>
      <c r="F35" s="306">
        <v>25.3</v>
      </c>
      <c r="G35" s="306">
        <v>62</v>
      </c>
      <c r="H35" s="306">
        <v>4.4000000000000004</v>
      </c>
      <c r="I35" s="306">
        <v>186.1</v>
      </c>
      <c r="J35" s="306">
        <v>746.9</v>
      </c>
    </row>
    <row r="36" spans="1:10" x14ac:dyDescent="0.2">
      <c r="A36" s="383"/>
      <c r="C36" s="305">
        <v>44256.625</v>
      </c>
      <c r="D36" s="306">
        <v>981.8</v>
      </c>
      <c r="E36" s="306">
        <v>0</v>
      </c>
      <c r="F36" s="306">
        <v>25.1</v>
      </c>
      <c r="G36" s="306">
        <v>63</v>
      </c>
      <c r="H36" s="306">
        <v>5.0999999999999996</v>
      </c>
      <c r="I36" s="306">
        <v>183.5</v>
      </c>
      <c r="J36" s="306">
        <v>536.4</v>
      </c>
    </row>
    <row r="37" spans="1:10" x14ac:dyDescent="0.2">
      <c r="A37" s="383"/>
      <c r="C37" s="305">
        <v>44256.666666666672</v>
      </c>
      <c r="D37" s="306">
        <v>982.1</v>
      </c>
      <c r="E37" s="306">
        <v>0</v>
      </c>
      <c r="F37" s="306">
        <v>24.3</v>
      </c>
      <c r="G37" s="306">
        <v>68</v>
      </c>
      <c r="H37" s="306">
        <v>5.0999999999999996</v>
      </c>
      <c r="I37" s="306">
        <v>182</v>
      </c>
      <c r="J37" s="306">
        <v>299.39999999999998</v>
      </c>
    </row>
    <row r="38" spans="1:10" x14ac:dyDescent="0.2">
      <c r="A38" s="383"/>
      <c r="C38" s="305">
        <v>44256.708333333328</v>
      </c>
      <c r="D38" s="306">
        <v>983</v>
      </c>
      <c r="E38" s="306">
        <v>0</v>
      </c>
      <c r="F38" s="306">
        <v>23.5</v>
      </c>
      <c r="G38" s="306">
        <v>71.599999999999994</v>
      </c>
      <c r="H38" s="306">
        <v>4.4000000000000004</v>
      </c>
      <c r="I38" s="306">
        <v>183.7</v>
      </c>
      <c r="J38" s="306">
        <v>85.8</v>
      </c>
    </row>
    <row r="39" spans="1:10" x14ac:dyDescent="0.2">
      <c r="A39" s="383"/>
      <c r="C39" s="305">
        <v>44256.75</v>
      </c>
      <c r="D39" s="306">
        <v>984</v>
      </c>
      <c r="E39" s="306">
        <v>0</v>
      </c>
      <c r="F39" s="306">
        <v>22.9</v>
      </c>
      <c r="G39" s="306">
        <v>75.2</v>
      </c>
      <c r="H39" s="306">
        <v>3.4</v>
      </c>
      <c r="I39" s="306">
        <v>183.4</v>
      </c>
      <c r="J39" s="306">
        <v>1.7</v>
      </c>
    </row>
    <row r="40" spans="1:10" x14ac:dyDescent="0.2">
      <c r="A40" s="383"/>
      <c r="C40" s="305">
        <v>44256.791666666672</v>
      </c>
      <c r="D40" s="306">
        <v>984.8</v>
      </c>
      <c r="E40" s="306">
        <v>0</v>
      </c>
      <c r="F40" s="306">
        <v>22.5</v>
      </c>
      <c r="G40" s="306">
        <v>77</v>
      </c>
      <c r="H40" s="306">
        <v>1.5</v>
      </c>
      <c r="I40" s="306">
        <v>198.8</v>
      </c>
      <c r="J40" s="306">
        <v>0</v>
      </c>
    </row>
    <row r="41" spans="1:10" x14ac:dyDescent="0.2">
      <c r="A41" s="383"/>
      <c r="C41" s="305">
        <v>44256.833333333328</v>
      </c>
      <c r="D41" s="306">
        <v>985.3</v>
      </c>
      <c r="E41" s="306">
        <v>0</v>
      </c>
      <c r="F41" s="306">
        <v>22.3</v>
      </c>
      <c r="G41" s="306">
        <v>77.8</v>
      </c>
      <c r="H41" s="306">
        <v>2.2000000000000002</v>
      </c>
      <c r="I41" s="306">
        <v>192.7</v>
      </c>
      <c r="J41" s="306">
        <v>0</v>
      </c>
    </row>
    <row r="42" spans="1:10" x14ac:dyDescent="0.2">
      <c r="A42" s="383"/>
      <c r="C42" s="305">
        <v>44256.875</v>
      </c>
      <c r="D42" s="306">
        <v>985.7</v>
      </c>
      <c r="E42" s="306">
        <v>0</v>
      </c>
      <c r="F42" s="306">
        <v>22.1</v>
      </c>
      <c r="G42" s="306">
        <v>79.099999999999994</v>
      </c>
      <c r="H42" s="306">
        <v>2.9</v>
      </c>
      <c r="I42" s="306">
        <v>179.3</v>
      </c>
      <c r="J42" s="306">
        <v>0</v>
      </c>
    </row>
    <row r="43" spans="1:10" x14ac:dyDescent="0.2">
      <c r="A43" s="383"/>
      <c r="C43" s="305">
        <v>44256.916666666672</v>
      </c>
      <c r="D43" s="306">
        <v>985.9</v>
      </c>
      <c r="E43" s="306">
        <v>0</v>
      </c>
      <c r="F43" s="306">
        <v>22.1</v>
      </c>
      <c r="G43" s="306">
        <v>78.8</v>
      </c>
      <c r="H43" s="306">
        <v>2.9</v>
      </c>
      <c r="I43" s="306">
        <v>182.9</v>
      </c>
      <c r="J43" s="306">
        <v>0</v>
      </c>
    </row>
    <row r="44" spans="1:10" x14ac:dyDescent="0.2">
      <c r="A44" s="383"/>
      <c r="C44" s="305">
        <v>44256.958333333328</v>
      </c>
      <c r="D44" s="306">
        <v>985.8</v>
      </c>
      <c r="E44" s="306">
        <v>0</v>
      </c>
      <c r="F44" s="306">
        <v>22.1</v>
      </c>
      <c r="G44" s="306">
        <v>78.400000000000006</v>
      </c>
      <c r="H44" s="306">
        <v>2.8</v>
      </c>
      <c r="I44" s="306">
        <v>165.5</v>
      </c>
      <c r="J44" s="306">
        <v>0</v>
      </c>
    </row>
    <row r="45" spans="1:10" x14ac:dyDescent="0.2">
      <c r="A45" s="383"/>
      <c r="C45" s="305">
        <v>44257</v>
      </c>
      <c r="D45" s="306">
        <v>985.4</v>
      </c>
      <c r="E45" s="306">
        <v>0</v>
      </c>
      <c r="F45" s="306">
        <v>22.1</v>
      </c>
      <c r="G45" s="306">
        <v>77.5</v>
      </c>
      <c r="H45" s="306">
        <v>2.9</v>
      </c>
      <c r="I45" s="306">
        <v>165.4</v>
      </c>
      <c r="J45" s="306">
        <v>0</v>
      </c>
    </row>
    <row r="46" spans="1:10" x14ac:dyDescent="0.2">
      <c r="A46" s="383"/>
      <c r="C46" s="305">
        <v>44257.041666666672</v>
      </c>
      <c r="D46" s="306">
        <v>985</v>
      </c>
      <c r="E46" s="306">
        <v>0</v>
      </c>
      <c r="F46" s="306">
        <v>22</v>
      </c>
      <c r="G46" s="306">
        <v>78.3</v>
      </c>
      <c r="H46" s="306">
        <v>2.6</v>
      </c>
      <c r="I46" s="306">
        <v>157.69999999999999</v>
      </c>
      <c r="J46" s="306">
        <v>0</v>
      </c>
    </row>
    <row r="47" spans="1:10" x14ac:dyDescent="0.2">
      <c r="A47" s="383"/>
      <c r="C47" s="305">
        <v>44257.083333333328</v>
      </c>
      <c r="D47" s="306">
        <v>984.7</v>
      </c>
      <c r="E47" s="306">
        <v>0</v>
      </c>
      <c r="F47" s="306">
        <v>21.7</v>
      </c>
      <c r="G47" s="306">
        <v>78</v>
      </c>
      <c r="H47" s="306">
        <v>2.5</v>
      </c>
      <c r="I47" s="306">
        <v>165.6</v>
      </c>
      <c r="J47" s="306">
        <v>0</v>
      </c>
    </row>
    <row r="48" spans="1:10" x14ac:dyDescent="0.2">
      <c r="A48" s="383"/>
      <c r="C48" s="305">
        <v>44257.125</v>
      </c>
      <c r="D48" s="306">
        <v>984.5</v>
      </c>
      <c r="E48" s="306">
        <v>0</v>
      </c>
      <c r="F48" s="306">
        <v>21.5</v>
      </c>
      <c r="G48" s="306">
        <v>78.099999999999994</v>
      </c>
      <c r="H48" s="306">
        <v>2.6</v>
      </c>
      <c r="I48" s="306">
        <v>180.9</v>
      </c>
      <c r="J48" s="306">
        <v>0</v>
      </c>
    </row>
    <row r="49" spans="1:10" x14ac:dyDescent="0.2">
      <c r="A49" s="383"/>
      <c r="C49" s="305">
        <v>44257.166666666672</v>
      </c>
      <c r="D49" s="306">
        <v>985</v>
      </c>
      <c r="E49" s="306">
        <v>0</v>
      </c>
      <c r="F49" s="306">
        <v>21.3</v>
      </c>
      <c r="G49" s="306">
        <v>78.900000000000006</v>
      </c>
      <c r="H49" s="336">
        <v>2</v>
      </c>
      <c r="I49" s="336">
        <v>168.7</v>
      </c>
      <c r="J49" s="306">
        <v>0</v>
      </c>
    </row>
    <row r="50" spans="1:10" x14ac:dyDescent="0.2">
      <c r="A50" s="383"/>
      <c r="C50" s="305">
        <v>44257.208333333328</v>
      </c>
      <c r="D50" s="306">
        <v>985.4</v>
      </c>
      <c r="E50" s="306">
        <v>0</v>
      </c>
      <c r="F50" s="306">
        <v>21.2</v>
      </c>
      <c r="G50" s="306">
        <v>78.2</v>
      </c>
      <c r="H50" s="306">
        <v>2.2000000000000002</v>
      </c>
      <c r="I50" s="306">
        <v>171.2</v>
      </c>
      <c r="J50" s="306">
        <v>1.9</v>
      </c>
    </row>
    <row r="51" spans="1:10" x14ac:dyDescent="0.2">
      <c r="A51" s="383"/>
      <c r="C51" s="305">
        <v>44257.25</v>
      </c>
      <c r="D51" s="306">
        <v>985.9</v>
      </c>
      <c r="E51" s="306">
        <v>0</v>
      </c>
      <c r="F51" s="306">
        <v>21.7</v>
      </c>
      <c r="G51" s="306">
        <v>75.2</v>
      </c>
      <c r="H51" s="306">
        <v>1.8</v>
      </c>
      <c r="I51" s="306">
        <v>168.6</v>
      </c>
      <c r="J51" s="306">
        <v>93.2</v>
      </c>
    </row>
    <row r="52" spans="1:10" x14ac:dyDescent="0.2">
      <c r="A52" s="383"/>
      <c r="C52" s="305">
        <v>44257.291666666672</v>
      </c>
      <c r="D52" s="306">
        <v>986.4</v>
      </c>
      <c r="E52" s="306">
        <v>0</v>
      </c>
      <c r="F52" s="306">
        <v>21.9</v>
      </c>
      <c r="G52" s="306">
        <v>72.3</v>
      </c>
      <c r="H52" s="306">
        <v>2.9</v>
      </c>
      <c r="I52" s="306">
        <v>180</v>
      </c>
      <c r="J52" s="306">
        <v>178.9</v>
      </c>
    </row>
    <row r="53" spans="1:10" x14ac:dyDescent="0.2">
      <c r="A53" s="383"/>
      <c r="C53" s="305">
        <v>44257.333333333328</v>
      </c>
      <c r="D53" s="306">
        <v>986.4</v>
      </c>
      <c r="E53" s="306">
        <v>0</v>
      </c>
      <c r="F53" s="306">
        <v>23</v>
      </c>
      <c r="G53" s="306">
        <v>67.7</v>
      </c>
      <c r="H53" s="306">
        <v>2.1</v>
      </c>
      <c r="I53" s="306">
        <v>182.2</v>
      </c>
      <c r="J53" s="306">
        <v>304.3</v>
      </c>
    </row>
    <row r="54" spans="1:10" x14ac:dyDescent="0.2">
      <c r="A54" s="383"/>
      <c r="C54" s="305">
        <v>44257.375</v>
      </c>
      <c r="D54" s="306">
        <v>986.2</v>
      </c>
      <c r="E54" s="306">
        <v>0</v>
      </c>
      <c r="F54" s="306">
        <v>24.2</v>
      </c>
      <c r="G54" s="306">
        <v>64.8</v>
      </c>
      <c r="H54" s="306">
        <v>1.4</v>
      </c>
      <c r="I54" s="306">
        <v>262.8</v>
      </c>
      <c r="J54" s="306">
        <v>532.1</v>
      </c>
    </row>
    <row r="55" spans="1:10" x14ac:dyDescent="0.2">
      <c r="A55" s="383"/>
      <c r="C55" s="305">
        <v>44257.416666666672</v>
      </c>
      <c r="D55" s="306">
        <v>985.3</v>
      </c>
      <c r="E55" s="306">
        <v>0</v>
      </c>
      <c r="F55" s="306">
        <v>25.4</v>
      </c>
      <c r="G55" s="306">
        <v>59.4</v>
      </c>
      <c r="H55" s="306">
        <v>2.7</v>
      </c>
      <c r="I55" s="306">
        <v>194.1</v>
      </c>
      <c r="J55" s="306">
        <v>856.9</v>
      </c>
    </row>
    <row r="56" spans="1:10" x14ac:dyDescent="0.2">
      <c r="A56" s="383"/>
      <c r="C56" s="305">
        <v>44257.458333333328</v>
      </c>
      <c r="D56" s="306">
        <v>984.7</v>
      </c>
      <c r="E56" s="306">
        <v>0</v>
      </c>
      <c r="F56" s="306">
        <v>26.1</v>
      </c>
      <c r="G56" s="306">
        <v>57</v>
      </c>
      <c r="H56" s="306">
        <v>4.2</v>
      </c>
      <c r="I56" s="306">
        <v>184.4</v>
      </c>
      <c r="J56" s="306">
        <v>732.4</v>
      </c>
    </row>
    <row r="57" spans="1:10" x14ac:dyDescent="0.2">
      <c r="A57" s="383"/>
      <c r="C57" s="305">
        <v>44257.5</v>
      </c>
      <c r="D57" s="306">
        <v>984</v>
      </c>
      <c r="E57" s="306">
        <v>0</v>
      </c>
      <c r="F57" s="306">
        <v>26.6</v>
      </c>
      <c r="G57" s="306">
        <v>55.1</v>
      </c>
      <c r="H57" s="306">
        <v>4.5999999999999996</v>
      </c>
      <c r="I57" s="306">
        <v>187.3</v>
      </c>
      <c r="J57" s="306">
        <v>999.8</v>
      </c>
    </row>
    <row r="58" spans="1:10" x14ac:dyDescent="0.2">
      <c r="A58" s="383"/>
      <c r="C58" s="305">
        <v>44257.541666666672</v>
      </c>
      <c r="D58" s="306">
        <v>983.5</v>
      </c>
      <c r="E58" s="306">
        <v>0</v>
      </c>
      <c r="F58" s="306">
        <v>26.8</v>
      </c>
      <c r="G58" s="306">
        <v>54.5</v>
      </c>
      <c r="H58" s="306">
        <v>5.0999999999999996</v>
      </c>
      <c r="I58" s="306">
        <v>180.4</v>
      </c>
      <c r="J58" s="306">
        <v>922.6</v>
      </c>
    </row>
    <row r="59" spans="1:10" x14ac:dyDescent="0.2">
      <c r="A59" s="383"/>
      <c r="C59" s="305">
        <v>44257.583333333328</v>
      </c>
      <c r="D59" s="306">
        <v>983.3</v>
      </c>
      <c r="E59" s="306">
        <v>0</v>
      </c>
      <c r="F59" s="306">
        <v>26.2</v>
      </c>
      <c r="G59" s="306">
        <v>56.4</v>
      </c>
      <c r="H59" s="306">
        <v>5.8</v>
      </c>
      <c r="I59" s="306">
        <v>175</v>
      </c>
      <c r="J59" s="306">
        <v>759.7</v>
      </c>
    </row>
    <row r="60" spans="1:10" x14ac:dyDescent="0.2">
      <c r="A60" s="383"/>
      <c r="C60" s="305">
        <v>44257.625</v>
      </c>
      <c r="D60" s="306">
        <v>983.2</v>
      </c>
      <c r="E60" s="306">
        <v>0</v>
      </c>
      <c r="F60" s="306">
        <v>26.1</v>
      </c>
      <c r="G60" s="306">
        <v>57.9</v>
      </c>
      <c r="H60" s="306">
        <v>5.6</v>
      </c>
      <c r="I60" s="306">
        <v>177.7</v>
      </c>
      <c r="J60" s="306">
        <v>544</v>
      </c>
    </row>
    <row r="61" spans="1:10" x14ac:dyDescent="0.2">
      <c r="A61" s="383"/>
      <c r="C61" s="305">
        <v>44257.666666666672</v>
      </c>
      <c r="D61" s="306">
        <v>983.4</v>
      </c>
      <c r="E61" s="306">
        <v>0</v>
      </c>
      <c r="F61" s="306">
        <v>25.5</v>
      </c>
      <c r="G61" s="306">
        <v>60</v>
      </c>
      <c r="H61" s="306">
        <v>5.6</v>
      </c>
      <c r="I61" s="306">
        <v>175.6</v>
      </c>
      <c r="J61" s="306">
        <v>304.39999999999998</v>
      </c>
    </row>
    <row r="62" spans="1:10" x14ac:dyDescent="0.2">
      <c r="A62" s="383"/>
      <c r="C62" s="305">
        <v>44257.708333333328</v>
      </c>
      <c r="D62" s="306">
        <v>984.2</v>
      </c>
      <c r="E62" s="306">
        <v>0</v>
      </c>
      <c r="F62" s="306">
        <v>24.1</v>
      </c>
      <c r="G62" s="306">
        <v>65.2</v>
      </c>
      <c r="H62" s="306">
        <v>5.8</v>
      </c>
      <c r="I62" s="306">
        <v>177.6</v>
      </c>
      <c r="J62" s="306">
        <v>86.8</v>
      </c>
    </row>
    <row r="63" spans="1:10" x14ac:dyDescent="0.2">
      <c r="A63" s="383"/>
      <c r="C63" s="305">
        <v>44257.75</v>
      </c>
      <c r="D63" s="306">
        <v>985.5</v>
      </c>
      <c r="E63" s="306">
        <v>0</v>
      </c>
      <c r="F63" s="306">
        <v>23.3</v>
      </c>
      <c r="G63" s="306">
        <v>67.7</v>
      </c>
      <c r="H63" s="306">
        <v>4.9000000000000004</v>
      </c>
      <c r="I63" s="306">
        <v>178.6</v>
      </c>
      <c r="J63" s="306">
        <v>2.2000000000000002</v>
      </c>
    </row>
    <row r="64" spans="1:10" x14ac:dyDescent="0.2">
      <c r="A64" s="383"/>
      <c r="C64" s="305">
        <v>44257.791666666672</v>
      </c>
      <c r="D64" s="306">
        <v>986.3</v>
      </c>
      <c r="E64" s="306">
        <v>0</v>
      </c>
      <c r="F64" s="306">
        <v>23.1</v>
      </c>
      <c r="G64" s="306">
        <v>67.599999999999994</v>
      </c>
      <c r="H64" s="306">
        <v>5</v>
      </c>
      <c r="I64" s="306">
        <v>182.3</v>
      </c>
      <c r="J64" s="306">
        <v>0</v>
      </c>
    </row>
    <row r="65" spans="1:10" x14ac:dyDescent="0.2">
      <c r="A65" s="383"/>
      <c r="C65" s="305">
        <v>44257.833333333328</v>
      </c>
      <c r="D65" s="306">
        <v>987.1</v>
      </c>
      <c r="E65" s="306">
        <v>0</v>
      </c>
      <c r="F65" s="306">
        <v>22.9</v>
      </c>
      <c r="G65" s="306">
        <v>67.5</v>
      </c>
      <c r="H65" s="306">
        <v>4.7</v>
      </c>
      <c r="I65" s="306">
        <v>178.8</v>
      </c>
      <c r="J65" s="306">
        <v>0</v>
      </c>
    </row>
    <row r="66" spans="1:10" x14ac:dyDescent="0.2">
      <c r="A66" s="383"/>
      <c r="C66" s="305">
        <v>44257.875</v>
      </c>
      <c r="D66" s="306">
        <v>987.4</v>
      </c>
      <c r="E66" s="306">
        <v>0</v>
      </c>
      <c r="F66" s="306">
        <v>22.8</v>
      </c>
      <c r="G66" s="306">
        <v>68.2</v>
      </c>
      <c r="H66" s="306">
        <v>2.7</v>
      </c>
      <c r="I66" s="306">
        <v>165.7</v>
      </c>
      <c r="J66" s="306">
        <v>0</v>
      </c>
    </row>
    <row r="67" spans="1:10" x14ac:dyDescent="0.2">
      <c r="A67" s="383"/>
      <c r="C67" s="305">
        <v>44257.916666666672</v>
      </c>
      <c r="D67" s="306">
        <v>987.7</v>
      </c>
      <c r="E67" s="306">
        <v>0</v>
      </c>
      <c r="F67" s="306">
        <v>22.6</v>
      </c>
      <c r="G67" s="306">
        <v>68.8</v>
      </c>
      <c r="H67" s="306">
        <v>2.1</v>
      </c>
      <c r="I67" s="306">
        <v>163.80000000000001</v>
      </c>
      <c r="J67" s="306">
        <v>0</v>
      </c>
    </row>
    <row r="68" spans="1:10" x14ac:dyDescent="0.2">
      <c r="A68" s="383"/>
      <c r="C68" s="305">
        <v>44257.958333333328</v>
      </c>
      <c r="D68" s="306">
        <v>987.5</v>
      </c>
      <c r="E68" s="306">
        <v>0</v>
      </c>
      <c r="F68" s="306">
        <v>22.5</v>
      </c>
      <c r="G68" s="306">
        <v>67.2</v>
      </c>
      <c r="H68" s="342">
        <v>3.1</v>
      </c>
      <c r="I68" s="342">
        <v>167.3</v>
      </c>
      <c r="J68" s="306">
        <v>0</v>
      </c>
    </row>
    <row r="69" spans="1:10" x14ac:dyDescent="0.2">
      <c r="A69" s="383"/>
      <c r="C69" s="305">
        <v>44258</v>
      </c>
      <c r="D69" s="306">
        <v>987.4</v>
      </c>
      <c r="E69" s="306">
        <v>0</v>
      </c>
      <c r="F69" s="306">
        <v>22.3</v>
      </c>
      <c r="G69" s="338">
        <v>69.7</v>
      </c>
      <c r="H69" s="336" t="s">
        <v>362</v>
      </c>
      <c r="I69" s="336" t="s">
        <v>362</v>
      </c>
      <c r="J69" s="341">
        <v>0</v>
      </c>
    </row>
    <row r="70" spans="1:10" x14ac:dyDescent="0.2">
      <c r="A70" s="383"/>
      <c r="C70" s="305">
        <v>44258.041666666672</v>
      </c>
      <c r="D70" s="306">
        <v>987.1</v>
      </c>
      <c r="E70" s="306">
        <v>0</v>
      </c>
      <c r="F70" s="306">
        <v>22</v>
      </c>
      <c r="G70" s="306">
        <v>71.599999999999994</v>
      </c>
      <c r="H70" s="345">
        <v>1</v>
      </c>
      <c r="I70" s="345">
        <v>83.9</v>
      </c>
      <c r="J70" s="306">
        <v>0</v>
      </c>
    </row>
    <row r="71" spans="1:10" x14ac:dyDescent="0.2">
      <c r="A71" s="383"/>
      <c r="C71" s="305">
        <v>44258.083333333328</v>
      </c>
      <c r="D71" s="306">
        <v>986.9</v>
      </c>
      <c r="E71" s="306">
        <v>0</v>
      </c>
      <c r="F71" s="306">
        <v>21.9</v>
      </c>
      <c r="G71" s="306">
        <v>70.900000000000006</v>
      </c>
      <c r="H71" s="306">
        <v>1.6</v>
      </c>
      <c r="I71" s="306">
        <v>149.9</v>
      </c>
      <c r="J71" s="306">
        <v>0</v>
      </c>
    </row>
    <row r="72" spans="1:10" x14ac:dyDescent="0.2">
      <c r="A72" s="383"/>
      <c r="C72" s="305">
        <v>44258.125</v>
      </c>
      <c r="D72" s="306">
        <v>987.1</v>
      </c>
      <c r="E72" s="306">
        <v>0</v>
      </c>
      <c r="F72" s="306">
        <v>21.8</v>
      </c>
      <c r="G72" s="306">
        <v>69.099999999999994</v>
      </c>
      <c r="H72" s="306">
        <v>1.8</v>
      </c>
      <c r="I72" s="306">
        <v>152.69999999999999</v>
      </c>
      <c r="J72" s="306">
        <v>0</v>
      </c>
    </row>
    <row r="73" spans="1:10" x14ac:dyDescent="0.2">
      <c r="A73" s="383"/>
      <c r="C73" s="305">
        <v>44258.166666666672</v>
      </c>
      <c r="D73" s="306">
        <v>987.1</v>
      </c>
      <c r="E73" s="306">
        <v>0</v>
      </c>
      <c r="F73" s="306">
        <v>22.3</v>
      </c>
      <c r="G73" s="306">
        <v>67.900000000000006</v>
      </c>
      <c r="H73" s="306">
        <v>1.3</v>
      </c>
      <c r="I73" s="306">
        <v>79.400000000000006</v>
      </c>
      <c r="J73" s="306">
        <v>0</v>
      </c>
    </row>
    <row r="74" spans="1:10" x14ac:dyDescent="0.2">
      <c r="A74" s="383"/>
      <c r="C74" s="305">
        <v>44258.208333333328</v>
      </c>
      <c r="D74" s="306">
        <v>987.2</v>
      </c>
      <c r="E74" s="306">
        <v>0</v>
      </c>
      <c r="F74" s="306">
        <v>22.5</v>
      </c>
      <c r="G74" s="306">
        <v>66.3</v>
      </c>
      <c r="H74" s="306">
        <v>1.5</v>
      </c>
      <c r="I74" s="306">
        <v>77.8</v>
      </c>
      <c r="J74" s="306">
        <v>2.1</v>
      </c>
    </row>
    <row r="75" spans="1:10" x14ac:dyDescent="0.2">
      <c r="A75" s="383"/>
      <c r="C75" s="305">
        <v>44258.25</v>
      </c>
      <c r="D75" s="306">
        <v>987.5</v>
      </c>
      <c r="E75" s="306">
        <v>0</v>
      </c>
      <c r="F75" s="306">
        <v>23.2</v>
      </c>
      <c r="G75" s="306">
        <v>63.7</v>
      </c>
      <c r="H75" s="306">
        <v>2.2000000000000002</v>
      </c>
      <c r="I75" s="306">
        <v>75.5</v>
      </c>
      <c r="J75" s="306">
        <v>133.19999999999999</v>
      </c>
    </row>
    <row r="76" spans="1:10" x14ac:dyDescent="0.2">
      <c r="A76" s="383"/>
      <c r="C76" s="305">
        <v>44258.291666666672</v>
      </c>
      <c r="D76" s="306">
        <v>987.6</v>
      </c>
      <c r="E76" s="306">
        <v>0</v>
      </c>
      <c r="F76" s="306">
        <v>24.8</v>
      </c>
      <c r="G76" s="306">
        <v>59.6</v>
      </c>
      <c r="H76" s="306">
        <v>1.7</v>
      </c>
      <c r="I76" s="306">
        <v>119.1</v>
      </c>
      <c r="J76" s="306">
        <v>391.6</v>
      </c>
    </row>
    <row r="77" spans="1:10" x14ac:dyDescent="0.2">
      <c r="A77" s="383"/>
      <c r="C77" s="305">
        <v>44258.333333333328</v>
      </c>
      <c r="D77" s="306">
        <v>987.4</v>
      </c>
      <c r="E77" s="306">
        <v>0</v>
      </c>
      <c r="F77" s="306">
        <v>25.8</v>
      </c>
      <c r="G77" s="306">
        <v>57.7</v>
      </c>
      <c r="H77" s="306">
        <v>2.6</v>
      </c>
      <c r="I77" s="306">
        <v>193.3</v>
      </c>
      <c r="J77" s="306">
        <v>629.1</v>
      </c>
    </row>
    <row r="78" spans="1:10" x14ac:dyDescent="0.2">
      <c r="A78" s="383"/>
      <c r="C78" s="305">
        <v>44258.375</v>
      </c>
      <c r="D78" s="306">
        <v>987.1</v>
      </c>
      <c r="E78" s="306">
        <v>0</v>
      </c>
      <c r="F78" s="306">
        <v>25.8</v>
      </c>
      <c r="G78" s="306">
        <v>58.1</v>
      </c>
      <c r="H78" s="306">
        <v>2.7</v>
      </c>
      <c r="I78" s="306">
        <v>201.7</v>
      </c>
      <c r="J78" s="306">
        <v>812.8</v>
      </c>
    </row>
    <row r="79" spans="1:10" x14ac:dyDescent="0.2">
      <c r="A79" s="383"/>
      <c r="C79" s="305">
        <v>44258.416666666672</v>
      </c>
      <c r="D79" s="306">
        <v>986.6</v>
      </c>
      <c r="E79" s="306">
        <v>0</v>
      </c>
      <c r="F79" s="306">
        <v>25.8</v>
      </c>
      <c r="G79" s="306">
        <v>57.8</v>
      </c>
      <c r="H79" s="306">
        <v>4.3</v>
      </c>
      <c r="I79" s="306">
        <v>189.8</v>
      </c>
      <c r="J79" s="306">
        <v>956</v>
      </c>
    </row>
    <row r="80" spans="1:10" x14ac:dyDescent="0.2">
      <c r="A80" s="383"/>
      <c r="C80" s="305">
        <v>44258.458333333328</v>
      </c>
      <c r="D80" s="306">
        <v>986.1</v>
      </c>
      <c r="E80" s="306">
        <v>0</v>
      </c>
      <c r="F80" s="306">
        <v>25.6</v>
      </c>
      <c r="G80" s="306">
        <v>58.5</v>
      </c>
      <c r="H80" s="306">
        <v>5.4</v>
      </c>
      <c r="I80" s="306">
        <v>183</v>
      </c>
      <c r="J80" s="306">
        <v>749.8</v>
      </c>
    </row>
    <row r="81" spans="1:10" x14ac:dyDescent="0.2">
      <c r="A81" s="383"/>
      <c r="C81" s="305">
        <v>44258.5</v>
      </c>
      <c r="D81" s="306">
        <v>985.9</v>
      </c>
      <c r="E81" s="306">
        <v>0</v>
      </c>
      <c r="F81" s="306">
        <v>26</v>
      </c>
      <c r="G81" s="306">
        <v>57.1</v>
      </c>
      <c r="H81" s="306">
        <v>5.4</v>
      </c>
      <c r="I81" s="306">
        <v>176.5</v>
      </c>
      <c r="J81" s="306">
        <v>1006.3</v>
      </c>
    </row>
    <row r="82" spans="1:10" x14ac:dyDescent="0.2">
      <c r="A82" s="383"/>
      <c r="C82" s="305">
        <v>44258.541666666672</v>
      </c>
      <c r="D82" s="306">
        <v>985.4</v>
      </c>
      <c r="E82" s="306">
        <v>0</v>
      </c>
      <c r="F82" s="306">
        <v>25.9</v>
      </c>
      <c r="G82" s="306">
        <v>57.4</v>
      </c>
      <c r="H82" s="306">
        <v>5.6</v>
      </c>
      <c r="I82" s="306">
        <v>179.1</v>
      </c>
      <c r="J82" s="306">
        <v>912.5</v>
      </c>
    </row>
    <row r="83" spans="1:10" x14ac:dyDescent="0.2">
      <c r="A83" s="383"/>
      <c r="C83" s="305">
        <v>44258.583333333328</v>
      </c>
      <c r="D83" s="306">
        <v>984.9</v>
      </c>
      <c r="E83" s="306">
        <v>0</v>
      </c>
      <c r="F83" s="306">
        <v>25.8</v>
      </c>
      <c r="G83" s="306">
        <v>57.9</v>
      </c>
      <c r="H83" s="306">
        <v>5.7</v>
      </c>
      <c r="I83" s="306">
        <v>179.7</v>
      </c>
      <c r="J83" s="306">
        <v>755.5</v>
      </c>
    </row>
    <row r="84" spans="1:10" x14ac:dyDescent="0.2">
      <c r="A84" s="383"/>
      <c r="C84" s="305">
        <v>44258.625</v>
      </c>
      <c r="D84" s="306">
        <v>985.1</v>
      </c>
      <c r="E84" s="306">
        <v>0</v>
      </c>
      <c r="F84" s="306">
        <v>25.7</v>
      </c>
      <c r="G84" s="306">
        <v>58.6</v>
      </c>
      <c r="H84" s="306">
        <v>5.7</v>
      </c>
      <c r="I84" s="306">
        <v>177.6</v>
      </c>
      <c r="J84" s="306">
        <v>545.29999999999995</v>
      </c>
    </row>
    <row r="85" spans="1:10" x14ac:dyDescent="0.2">
      <c r="A85" s="383"/>
      <c r="C85" s="305">
        <v>44258.666666666672</v>
      </c>
      <c r="D85" s="306">
        <v>985</v>
      </c>
      <c r="E85" s="306">
        <v>0</v>
      </c>
      <c r="F85" s="306">
        <v>25.3</v>
      </c>
      <c r="G85" s="306">
        <v>59.8</v>
      </c>
      <c r="H85" s="306">
        <v>5.3</v>
      </c>
      <c r="I85" s="306">
        <v>173.8</v>
      </c>
      <c r="J85" s="306">
        <v>309.39999999999998</v>
      </c>
    </row>
    <row r="86" spans="1:10" x14ac:dyDescent="0.2">
      <c r="A86" s="383"/>
      <c r="C86" s="305">
        <v>44258.708333333328</v>
      </c>
      <c r="D86" s="306">
        <v>985.7</v>
      </c>
      <c r="E86" s="306">
        <v>0</v>
      </c>
      <c r="F86" s="306">
        <v>24.7</v>
      </c>
      <c r="G86" s="306">
        <v>62.1</v>
      </c>
      <c r="H86" s="306">
        <v>5.0999999999999996</v>
      </c>
      <c r="I86" s="306">
        <v>178.8</v>
      </c>
      <c r="J86" s="306">
        <v>95</v>
      </c>
    </row>
    <row r="87" spans="1:10" x14ac:dyDescent="0.2">
      <c r="A87" s="383"/>
      <c r="C87" s="305">
        <v>44258.75</v>
      </c>
      <c r="D87" s="306">
        <v>986.4</v>
      </c>
      <c r="E87" s="306">
        <v>0</v>
      </c>
      <c r="F87" s="306">
        <v>24</v>
      </c>
      <c r="G87" s="306">
        <v>65.099999999999994</v>
      </c>
      <c r="H87" s="306">
        <v>4.8</v>
      </c>
      <c r="I87" s="306">
        <v>181.8</v>
      </c>
      <c r="J87" s="306">
        <v>3.2</v>
      </c>
    </row>
    <row r="88" spans="1:10" x14ac:dyDescent="0.2">
      <c r="A88" s="383"/>
      <c r="C88" s="305">
        <v>44258.791666666672</v>
      </c>
      <c r="D88" s="306">
        <v>987.3</v>
      </c>
      <c r="E88" s="306">
        <v>0</v>
      </c>
      <c r="F88" s="306">
        <v>23.6</v>
      </c>
      <c r="G88" s="306">
        <v>66.900000000000006</v>
      </c>
      <c r="H88" s="306">
        <v>4.3</v>
      </c>
      <c r="I88" s="306">
        <v>182</v>
      </c>
      <c r="J88" s="306">
        <v>0</v>
      </c>
    </row>
    <row r="89" spans="1:10" x14ac:dyDescent="0.2">
      <c r="A89" s="383"/>
      <c r="C89" s="305">
        <v>44258.833333333328</v>
      </c>
      <c r="D89" s="306">
        <v>987.6</v>
      </c>
      <c r="E89" s="306">
        <v>0</v>
      </c>
      <c r="F89" s="306">
        <v>23.3</v>
      </c>
      <c r="G89" s="306">
        <v>68.7</v>
      </c>
      <c r="H89" s="306">
        <v>4.3</v>
      </c>
      <c r="I89" s="342">
        <v>181.2</v>
      </c>
      <c r="J89" s="306">
        <v>0</v>
      </c>
    </row>
    <row r="90" spans="1:10" x14ac:dyDescent="0.2">
      <c r="A90" s="383"/>
      <c r="C90" s="305">
        <v>44258.875</v>
      </c>
      <c r="D90" s="306">
        <v>987.8</v>
      </c>
      <c r="E90" s="306">
        <v>0</v>
      </c>
      <c r="F90" s="306">
        <v>23.1</v>
      </c>
      <c r="G90" s="306">
        <v>70</v>
      </c>
      <c r="H90" s="343">
        <v>4</v>
      </c>
      <c r="I90" s="336">
        <v>182.8</v>
      </c>
      <c r="J90" s="341">
        <v>0</v>
      </c>
    </row>
    <row r="91" spans="1:10" x14ac:dyDescent="0.2">
      <c r="A91" s="383"/>
      <c r="C91" s="305">
        <v>44258.916666666672</v>
      </c>
      <c r="D91" s="306">
        <v>987.8</v>
      </c>
      <c r="E91" s="306">
        <v>0</v>
      </c>
      <c r="F91" s="306">
        <v>22.9</v>
      </c>
      <c r="G91" s="338">
        <v>71.8</v>
      </c>
      <c r="H91" s="336">
        <v>3.6</v>
      </c>
      <c r="I91" s="336">
        <v>166</v>
      </c>
      <c r="J91" s="341">
        <v>0</v>
      </c>
    </row>
    <row r="92" spans="1:10" x14ac:dyDescent="0.2">
      <c r="A92" s="383"/>
      <c r="C92" s="305">
        <v>44258.958333333328</v>
      </c>
      <c r="D92" s="306">
        <v>987.4</v>
      </c>
      <c r="E92" s="306">
        <v>0</v>
      </c>
      <c r="F92" s="306">
        <v>22.6</v>
      </c>
      <c r="G92" s="306">
        <v>73.7</v>
      </c>
      <c r="H92" s="345">
        <v>3.2</v>
      </c>
      <c r="I92" s="345">
        <v>156.9</v>
      </c>
      <c r="J92" s="306">
        <v>0</v>
      </c>
    </row>
    <row r="93" spans="1:10" x14ac:dyDescent="0.2">
      <c r="A93" s="383"/>
      <c r="C93" s="305">
        <v>44259</v>
      </c>
      <c r="D93" s="306">
        <v>987</v>
      </c>
      <c r="E93" s="306">
        <v>0</v>
      </c>
      <c r="F93" s="306">
        <v>22.4</v>
      </c>
      <c r="G93" s="306">
        <v>73.900000000000006</v>
      </c>
      <c r="H93" s="306">
        <v>3.1</v>
      </c>
      <c r="I93" s="306">
        <v>152.69999999999999</v>
      </c>
      <c r="J93" s="306">
        <v>0</v>
      </c>
    </row>
    <row r="94" spans="1:10" x14ac:dyDescent="0.2">
      <c r="A94" s="383"/>
      <c r="C94" s="305">
        <v>44259.041666666672</v>
      </c>
      <c r="D94" s="306">
        <v>986.8</v>
      </c>
      <c r="E94" s="306">
        <v>0</v>
      </c>
      <c r="F94" s="306">
        <v>22.3</v>
      </c>
      <c r="G94" s="306">
        <v>72.2</v>
      </c>
      <c r="H94" s="342">
        <v>3.1</v>
      </c>
      <c r="I94" s="342">
        <v>141</v>
      </c>
      <c r="J94" s="306">
        <v>0</v>
      </c>
    </row>
    <row r="95" spans="1:10" x14ac:dyDescent="0.2">
      <c r="A95" s="383"/>
      <c r="C95" s="305">
        <v>44259.083333333328</v>
      </c>
      <c r="D95" s="306">
        <v>986.2</v>
      </c>
      <c r="E95" s="306">
        <v>0</v>
      </c>
      <c r="F95" s="306">
        <v>22</v>
      </c>
      <c r="G95" s="338">
        <v>68.7</v>
      </c>
      <c r="H95" s="336">
        <v>3.3</v>
      </c>
      <c r="I95" s="336">
        <v>153.4</v>
      </c>
      <c r="J95" s="341">
        <v>0</v>
      </c>
    </row>
    <row r="96" spans="1:10" x14ac:dyDescent="0.2">
      <c r="A96" s="383"/>
      <c r="C96" s="305">
        <v>44259.125</v>
      </c>
      <c r="D96" s="306">
        <v>985.9</v>
      </c>
      <c r="E96" s="306">
        <v>0</v>
      </c>
      <c r="F96" s="306">
        <v>22</v>
      </c>
      <c r="G96" s="306">
        <v>69.5</v>
      </c>
      <c r="H96" s="345">
        <v>3.4</v>
      </c>
      <c r="I96" s="345">
        <v>134.5</v>
      </c>
      <c r="J96" s="306">
        <v>0</v>
      </c>
    </row>
    <row r="97" spans="1:10" x14ac:dyDescent="0.2">
      <c r="A97" s="383"/>
      <c r="C97" s="305">
        <v>44259.166666666672</v>
      </c>
      <c r="D97" s="306">
        <v>986</v>
      </c>
      <c r="E97" s="306">
        <v>0</v>
      </c>
      <c r="F97" s="306">
        <v>22.5</v>
      </c>
      <c r="G97" s="306">
        <v>66.400000000000006</v>
      </c>
      <c r="H97" s="306">
        <v>2</v>
      </c>
      <c r="I97" s="306">
        <v>117.3</v>
      </c>
      <c r="J97" s="306">
        <v>0</v>
      </c>
    </row>
    <row r="98" spans="1:10" x14ac:dyDescent="0.2">
      <c r="A98" s="383"/>
      <c r="C98" s="305">
        <v>44259.208333333328</v>
      </c>
      <c r="D98" s="306">
        <v>986.2</v>
      </c>
      <c r="E98" s="306">
        <v>0</v>
      </c>
      <c r="F98" s="306">
        <v>22.5</v>
      </c>
      <c r="G98" s="306">
        <v>66.3</v>
      </c>
      <c r="H98" s="344">
        <v>1.9</v>
      </c>
      <c r="I98" s="344">
        <v>129.4</v>
      </c>
      <c r="J98" s="306">
        <v>2.4</v>
      </c>
    </row>
    <row r="99" spans="1:10" x14ac:dyDescent="0.2">
      <c r="A99" s="383"/>
      <c r="C99" s="305">
        <v>44259.25</v>
      </c>
      <c r="D99" s="306">
        <v>986.9</v>
      </c>
      <c r="E99" s="306">
        <v>0</v>
      </c>
      <c r="F99" s="306">
        <v>22.4</v>
      </c>
      <c r="G99" s="338">
        <v>68.099999999999994</v>
      </c>
      <c r="H99" s="336" t="s">
        <v>362</v>
      </c>
      <c r="I99" s="336" t="s">
        <v>362</v>
      </c>
      <c r="J99" s="341">
        <v>132.80000000000001</v>
      </c>
    </row>
    <row r="100" spans="1:10" x14ac:dyDescent="0.2">
      <c r="A100" s="383"/>
      <c r="C100" s="305">
        <v>44259.291666666672</v>
      </c>
      <c r="D100" s="306">
        <v>986.8</v>
      </c>
      <c r="E100" s="306">
        <v>0</v>
      </c>
      <c r="F100" s="306">
        <v>22.8</v>
      </c>
      <c r="G100" s="306">
        <v>70.400000000000006</v>
      </c>
      <c r="H100" s="345">
        <v>1.4</v>
      </c>
      <c r="I100" s="345">
        <v>323</v>
      </c>
      <c r="J100" s="306">
        <v>391.7</v>
      </c>
    </row>
    <row r="101" spans="1:10" x14ac:dyDescent="0.2">
      <c r="A101" s="383"/>
      <c r="C101" s="305">
        <v>44259.333333333328</v>
      </c>
      <c r="D101" s="306">
        <v>986.8</v>
      </c>
      <c r="E101" s="306">
        <v>0</v>
      </c>
      <c r="F101" s="306">
        <v>23.2</v>
      </c>
      <c r="G101" s="306">
        <v>69</v>
      </c>
      <c r="H101" s="306">
        <v>1.6</v>
      </c>
      <c r="I101" s="306">
        <v>288.10000000000002</v>
      </c>
      <c r="J101" s="306">
        <v>619.1</v>
      </c>
    </row>
    <row r="102" spans="1:10" x14ac:dyDescent="0.2">
      <c r="A102" s="383"/>
      <c r="C102" s="305">
        <v>44259.375</v>
      </c>
      <c r="D102" s="306">
        <v>986.2</v>
      </c>
      <c r="E102" s="306">
        <v>0</v>
      </c>
      <c r="F102" s="306">
        <v>25</v>
      </c>
      <c r="G102" s="306">
        <v>58.2</v>
      </c>
      <c r="H102" s="306">
        <v>2.9</v>
      </c>
      <c r="I102" s="306">
        <v>196.2</v>
      </c>
      <c r="J102" s="306">
        <v>805.4</v>
      </c>
    </row>
    <row r="103" spans="1:10" x14ac:dyDescent="0.2">
      <c r="A103" s="383"/>
      <c r="C103" s="305">
        <v>44259.416666666672</v>
      </c>
      <c r="D103" s="306">
        <v>985.5</v>
      </c>
      <c r="E103" s="306">
        <v>0</v>
      </c>
      <c r="F103" s="306">
        <v>25.4</v>
      </c>
      <c r="G103" s="306">
        <v>58.2</v>
      </c>
      <c r="H103" s="306">
        <v>4.2</v>
      </c>
      <c r="I103" s="306">
        <v>182</v>
      </c>
      <c r="J103" s="306">
        <v>946.1</v>
      </c>
    </row>
    <row r="104" spans="1:10" x14ac:dyDescent="0.2">
      <c r="A104" s="383"/>
      <c r="C104" s="305">
        <v>44259.458333333328</v>
      </c>
      <c r="D104" s="306">
        <v>985</v>
      </c>
      <c r="E104" s="306">
        <v>0</v>
      </c>
      <c r="F104" s="306">
        <v>25.6</v>
      </c>
      <c r="G104" s="306">
        <v>58.5</v>
      </c>
      <c r="H104" s="306">
        <v>4.3</v>
      </c>
      <c r="I104" s="306">
        <v>187.2</v>
      </c>
      <c r="J104" s="306">
        <v>702.4</v>
      </c>
    </row>
    <row r="105" spans="1:10" x14ac:dyDescent="0.2">
      <c r="A105" s="383"/>
      <c r="C105" s="305">
        <v>44259.5</v>
      </c>
      <c r="D105" s="306">
        <v>984.4</v>
      </c>
      <c r="E105" s="306">
        <v>0</v>
      </c>
      <c r="F105" s="306">
        <v>25.8</v>
      </c>
      <c r="G105" s="306">
        <v>58.3</v>
      </c>
      <c r="H105" s="306">
        <v>4.2</v>
      </c>
      <c r="I105" s="306">
        <v>194.8</v>
      </c>
      <c r="J105" s="306">
        <v>988</v>
      </c>
    </row>
    <row r="106" spans="1:10" x14ac:dyDescent="0.2">
      <c r="A106" s="383"/>
      <c r="C106" s="305">
        <v>44259.541666666672</v>
      </c>
      <c r="D106" s="306">
        <v>984.1</v>
      </c>
      <c r="E106" s="306">
        <v>0</v>
      </c>
      <c r="F106" s="306">
        <v>25.3</v>
      </c>
      <c r="G106" s="306">
        <v>60.7</v>
      </c>
      <c r="H106" s="306">
        <v>4.8</v>
      </c>
      <c r="I106" s="306">
        <v>184.2</v>
      </c>
      <c r="J106" s="306">
        <v>868.5</v>
      </c>
    </row>
    <row r="107" spans="1:10" x14ac:dyDescent="0.2">
      <c r="A107" s="383"/>
      <c r="C107" s="305">
        <v>44259.583333333328</v>
      </c>
      <c r="D107" s="306">
        <v>983.8</v>
      </c>
      <c r="E107" s="306">
        <v>0</v>
      </c>
      <c r="F107" s="306">
        <v>25.1</v>
      </c>
      <c r="G107" s="306">
        <v>62</v>
      </c>
      <c r="H107" s="306">
        <v>4.8</v>
      </c>
      <c r="I107" s="306">
        <v>181.5</v>
      </c>
      <c r="J107" s="306">
        <v>701.3</v>
      </c>
    </row>
    <row r="108" spans="1:10" x14ac:dyDescent="0.2">
      <c r="A108" s="383"/>
      <c r="C108" s="305">
        <v>44259.625</v>
      </c>
      <c r="D108" s="306">
        <v>983.9</v>
      </c>
      <c r="E108" s="306">
        <v>0</v>
      </c>
      <c r="F108" s="306">
        <v>25.4</v>
      </c>
      <c r="G108" s="306">
        <v>60.7</v>
      </c>
      <c r="H108" s="306">
        <v>4.3</v>
      </c>
      <c r="I108" s="306">
        <v>176</v>
      </c>
      <c r="J108" s="306">
        <v>512.29999999999995</v>
      </c>
    </row>
    <row r="109" spans="1:10" x14ac:dyDescent="0.2">
      <c r="A109" s="383"/>
      <c r="C109" s="305">
        <v>44259.666666666672</v>
      </c>
      <c r="D109" s="306">
        <v>984.3</v>
      </c>
      <c r="E109" s="306">
        <v>0</v>
      </c>
      <c r="F109" s="306">
        <v>24.8</v>
      </c>
      <c r="G109" s="306">
        <v>63.4</v>
      </c>
      <c r="H109" s="306">
        <v>4.2</v>
      </c>
      <c r="I109" s="306">
        <v>178.9</v>
      </c>
      <c r="J109" s="306">
        <v>253.6</v>
      </c>
    </row>
    <row r="110" spans="1:10" x14ac:dyDescent="0.2">
      <c r="A110" s="383"/>
      <c r="C110" s="305">
        <v>44259.708333333328</v>
      </c>
      <c r="D110" s="306">
        <v>984.9</v>
      </c>
      <c r="E110" s="306">
        <v>0</v>
      </c>
      <c r="F110" s="306">
        <v>24.4</v>
      </c>
      <c r="G110" s="306">
        <v>65.400000000000006</v>
      </c>
      <c r="H110" s="306">
        <v>3.8</v>
      </c>
      <c r="I110" s="306">
        <v>166.8</v>
      </c>
      <c r="J110" s="306">
        <v>78.099999999999994</v>
      </c>
    </row>
    <row r="111" spans="1:10" x14ac:dyDescent="0.2">
      <c r="A111" s="383"/>
      <c r="C111" s="305">
        <v>44259.75</v>
      </c>
      <c r="D111" s="306">
        <v>986</v>
      </c>
      <c r="E111" s="306">
        <v>0</v>
      </c>
      <c r="F111" s="306">
        <v>23.6</v>
      </c>
      <c r="G111" s="306">
        <v>69.7</v>
      </c>
      <c r="H111" s="306">
        <v>3.9</v>
      </c>
      <c r="I111" s="306">
        <v>173</v>
      </c>
      <c r="J111" s="306">
        <v>1.6</v>
      </c>
    </row>
    <row r="112" spans="1:10" x14ac:dyDescent="0.2">
      <c r="A112" s="383"/>
      <c r="C112" s="305">
        <v>44259.791666666672</v>
      </c>
      <c r="D112" s="306">
        <v>986.7</v>
      </c>
      <c r="E112" s="306">
        <v>0</v>
      </c>
      <c r="F112" s="306">
        <v>23</v>
      </c>
      <c r="G112" s="306">
        <v>73.2</v>
      </c>
      <c r="H112" s="306">
        <v>3.9</v>
      </c>
      <c r="I112" s="306">
        <v>179.1</v>
      </c>
      <c r="J112" s="306">
        <v>0</v>
      </c>
    </row>
    <row r="113" spans="1:10" x14ac:dyDescent="0.2">
      <c r="A113" s="383"/>
      <c r="C113" s="305">
        <v>44259.833333333328</v>
      </c>
      <c r="D113" s="306">
        <v>987.2</v>
      </c>
      <c r="E113" s="306">
        <v>0</v>
      </c>
      <c r="F113" s="306">
        <v>22.7</v>
      </c>
      <c r="G113" s="306">
        <v>74.5</v>
      </c>
      <c r="H113" s="306">
        <v>3.4</v>
      </c>
      <c r="I113" s="306">
        <v>183.7</v>
      </c>
      <c r="J113" s="306">
        <v>0</v>
      </c>
    </row>
    <row r="114" spans="1:10" x14ac:dyDescent="0.2">
      <c r="A114" s="383"/>
      <c r="C114" s="305">
        <v>44259.875</v>
      </c>
      <c r="D114" s="306">
        <v>987.6</v>
      </c>
      <c r="E114" s="306">
        <v>0</v>
      </c>
      <c r="F114" s="306">
        <v>22.3</v>
      </c>
      <c r="G114" s="306">
        <v>76.400000000000006</v>
      </c>
      <c r="H114" s="306">
        <v>3.6</v>
      </c>
      <c r="I114" s="306">
        <v>186.2</v>
      </c>
      <c r="J114" s="306">
        <v>0</v>
      </c>
    </row>
    <row r="115" spans="1:10" x14ac:dyDescent="0.2">
      <c r="A115" s="383"/>
      <c r="C115" s="305">
        <v>44259.916666666672</v>
      </c>
      <c r="D115" s="306">
        <v>988</v>
      </c>
      <c r="E115" s="306">
        <v>0</v>
      </c>
      <c r="F115" s="306">
        <v>22.2</v>
      </c>
      <c r="G115" s="306">
        <v>76.400000000000006</v>
      </c>
      <c r="H115" s="306">
        <v>3.2</v>
      </c>
      <c r="I115" s="342">
        <v>183</v>
      </c>
      <c r="J115" s="306">
        <v>0</v>
      </c>
    </row>
    <row r="116" spans="1:10" x14ac:dyDescent="0.2">
      <c r="A116" s="383"/>
      <c r="C116" s="305">
        <v>44259.958333333328</v>
      </c>
      <c r="D116" s="306">
        <v>987.9</v>
      </c>
      <c r="E116" s="306">
        <v>0</v>
      </c>
      <c r="F116" s="306">
        <v>22.7</v>
      </c>
      <c r="G116" s="306">
        <v>72</v>
      </c>
      <c r="H116" s="343">
        <v>1.5</v>
      </c>
      <c r="I116" s="336" t="s">
        <v>362</v>
      </c>
      <c r="J116" s="341">
        <v>0</v>
      </c>
    </row>
    <row r="117" spans="1:10" x14ac:dyDescent="0.2">
      <c r="A117" s="383"/>
      <c r="C117" s="305">
        <v>44260</v>
      </c>
      <c r="D117" s="306">
        <v>987.4</v>
      </c>
      <c r="E117" s="306">
        <v>0</v>
      </c>
      <c r="F117" s="306">
        <v>23</v>
      </c>
      <c r="G117" s="338">
        <v>69.599999999999994</v>
      </c>
      <c r="H117" s="336" t="s">
        <v>362</v>
      </c>
      <c r="I117" s="336" t="s">
        <v>362</v>
      </c>
      <c r="J117" s="341">
        <v>0</v>
      </c>
    </row>
    <row r="118" spans="1:10" x14ac:dyDescent="0.2">
      <c r="A118" s="383"/>
      <c r="C118" s="305">
        <v>44260.041666666672</v>
      </c>
      <c r="D118" s="306">
        <v>986.7</v>
      </c>
      <c r="E118" s="306">
        <v>0</v>
      </c>
      <c r="F118" s="306">
        <v>23.1</v>
      </c>
      <c r="G118" s="306">
        <v>67.8</v>
      </c>
      <c r="H118" s="345">
        <v>1.5</v>
      </c>
      <c r="I118" s="345">
        <v>82.5</v>
      </c>
      <c r="J118" s="306">
        <v>0</v>
      </c>
    </row>
    <row r="119" spans="1:10" x14ac:dyDescent="0.2">
      <c r="A119" s="383"/>
      <c r="C119" s="305">
        <v>44260.083333333328</v>
      </c>
      <c r="D119" s="306">
        <v>986.2</v>
      </c>
      <c r="E119" s="306">
        <v>0</v>
      </c>
      <c r="F119" s="306">
        <v>23.1</v>
      </c>
      <c r="G119" s="306">
        <v>66.7</v>
      </c>
      <c r="H119" s="306">
        <v>1.6</v>
      </c>
      <c r="I119" s="306">
        <v>114.2</v>
      </c>
      <c r="J119" s="306">
        <v>0</v>
      </c>
    </row>
    <row r="120" spans="1:10" x14ac:dyDescent="0.2">
      <c r="A120" s="383"/>
      <c r="C120" s="305">
        <v>44260.125</v>
      </c>
      <c r="D120" s="306">
        <v>986</v>
      </c>
      <c r="E120" s="306">
        <v>0</v>
      </c>
      <c r="F120" s="306">
        <v>21.9</v>
      </c>
      <c r="G120" s="306">
        <v>72.3</v>
      </c>
      <c r="H120" s="306">
        <v>1.4</v>
      </c>
      <c r="I120" s="306">
        <v>167.4</v>
      </c>
      <c r="J120" s="306">
        <v>0</v>
      </c>
    </row>
    <row r="121" spans="1:10" x14ac:dyDescent="0.2">
      <c r="A121" s="383"/>
      <c r="C121" s="305">
        <v>44260.166666666672</v>
      </c>
      <c r="D121" s="306">
        <v>986.1</v>
      </c>
      <c r="E121" s="306">
        <v>0</v>
      </c>
      <c r="F121" s="306">
        <v>21.2</v>
      </c>
      <c r="G121" s="306">
        <v>74.3</v>
      </c>
      <c r="H121" s="342">
        <v>1.6</v>
      </c>
      <c r="I121" s="342">
        <v>168.8</v>
      </c>
      <c r="J121" s="306">
        <v>0</v>
      </c>
    </row>
    <row r="122" spans="1:10" x14ac:dyDescent="0.2">
      <c r="A122" s="383"/>
      <c r="C122" s="305">
        <v>44260.208333333328</v>
      </c>
      <c r="D122" s="306">
        <v>986.3</v>
      </c>
      <c r="E122" s="306">
        <v>0</v>
      </c>
      <c r="F122" s="306">
        <v>21.4</v>
      </c>
      <c r="G122" s="338">
        <v>72.8</v>
      </c>
      <c r="H122" s="344">
        <v>1.3</v>
      </c>
      <c r="I122" s="344">
        <v>143.80000000000001</v>
      </c>
      <c r="J122" s="341">
        <v>2.6</v>
      </c>
    </row>
    <row r="123" spans="1:10" x14ac:dyDescent="0.2">
      <c r="A123" s="383"/>
      <c r="C123" s="305">
        <v>44260.25</v>
      </c>
      <c r="D123" s="306">
        <v>986.7</v>
      </c>
      <c r="E123" s="306">
        <v>0</v>
      </c>
      <c r="F123" s="306">
        <v>23.1</v>
      </c>
      <c r="G123" s="338">
        <v>66.5</v>
      </c>
      <c r="H123" s="336" t="s">
        <v>362</v>
      </c>
      <c r="I123" s="336" t="s">
        <v>362</v>
      </c>
      <c r="J123" s="341">
        <v>110.6</v>
      </c>
    </row>
    <row r="124" spans="1:10" x14ac:dyDescent="0.2">
      <c r="A124" s="383"/>
      <c r="C124" s="305">
        <v>44260.291666666672</v>
      </c>
      <c r="D124" s="306">
        <v>986.8</v>
      </c>
      <c r="E124" s="306">
        <v>0</v>
      </c>
      <c r="F124" s="306">
        <v>22.9</v>
      </c>
      <c r="G124" s="306">
        <v>69.2</v>
      </c>
      <c r="H124" s="345">
        <v>1.6</v>
      </c>
      <c r="I124" s="345">
        <v>323.8</v>
      </c>
      <c r="J124" s="306">
        <v>384.5</v>
      </c>
    </row>
    <row r="125" spans="1:10" x14ac:dyDescent="0.2">
      <c r="A125" s="383"/>
      <c r="C125" s="305">
        <v>44260.333333333328</v>
      </c>
      <c r="D125" s="306">
        <v>986.8</v>
      </c>
      <c r="E125" s="306">
        <v>0</v>
      </c>
      <c r="F125" s="306">
        <v>23.9</v>
      </c>
      <c r="G125" s="306">
        <v>66.099999999999994</v>
      </c>
      <c r="H125" s="306">
        <v>1.6</v>
      </c>
      <c r="I125" s="306">
        <v>282.10000000000002</v>
      </c>
      <c r="J125" s="306">
        <v>617.29999999999995</v>
      </c>
    </row>
    <row r="126" spans="1:10" x14ac:dyDescent="0.2">
      <c r="A126" s="383"/>
      <c r="C126" s="305">
        <v>44260.375</v>
      </c>
      <c r="D126" s="306">
        <v>986.1</v>
      </c>
      <c r="E126" s="306">
        <v>0</v>
      </c>
      <c r="F126" s="306">
        <v>24.9</v>
      </c>
      <c r="G126" s="306">
        <v>62.6</v>
      </c>
      <c r="H126" s="306">
        <v>2.2999999999999998</v>
      </c>
      <c r="I126" s="306">
        <v>248.1</v>
      </c>
      <c r="J126" s="306">
        <v>815.4</v>
      </c>
    </row>
    <row r="127" spans="1:10" x14ac:dyDescent="0.2">
      <c r="A127" s="383"/>
      <c r="C127" s="305">
        <v>44260.416666666672</v>
      </c>
      <c r="D127" s="306">
        <v>985.4</v>
      </c>
      <c r="E127" s="306">
        <v>0</v>
      </c>
      <c r="F127" s="306">
        <v>25.8</v>
      </c>
      <c r="G127" s="306">
        <v>58.6</v>
      </c>
      <c r="H127" s="306">
        <v>4.7</v>
      </c>
      <c r="I127" s="306">
        <v>177.7</v>
      </c>
      <c r="J127" s="306">
        <v>958.7</v>
      </c>
    </row>
    <row r="128" spans="1:10" x14ac:dyDescent="0.2">
      <c r="A128" s="383"/>
      <c r="C128" s="305">
        <v>44260.458333333328</v>
      </c>
      <c r="D128" s="306">
        <v>984.8</v>
      </c>
      <c r="E128" s="306">
        <v>0</v>
      </c>
      <c r="F128" s="306">
        <v>25.7</v>
      </c>
      <c r="G128" s="306">
        <v>57.5</v>
      </c>
      <c r="H128" s="306">
        <v>6.2</v>
      </c>
      <c r="I128" s="306">
        <v>178.6</v>
      </c>
      <c r="J128" s="306">
        <v>701.4</v>
      </c>
    </row>
    <row r="129" spans="1:10" x14ac:dyDescent="0.2">
      <c r="A129" s="383"/>
      <c r="C129" s="305">
        <v>44260.5</v>
      </c>
      <c r="D129" s="306">
        <v>984.3</v>
      </c>
      <c r="E129" s="306">
        <v>0</v>
      </c>
      <c r="F129" s="306">
        <v>26</v>
      </c>
      <c r="G129" s="306">
        <v>56.5</v>
      </c>
      <c r="H129" s="306">
        <v>6.7</v>
      </c>
      <c r="I129" s="306">
        <v>176.3</v>
      </c>
      <c r="J129" s="306">
        <v>1014.8</v>
      </c>
    </row>
    <row r="130" spans="1:10" x14ac:dyDescent="0.2">
      <c r="A130" s="383"/>
      <c r="C130" s="305">
        <v>44260.541666666672</v>
      </c>
      <c r="D130" s="306">
        <v>983.5</v>
      </c>
      <c r="E130" s="306">
        <v>0</v>
      </c>
      <c r="F130" s="306">
        <v>26.6</v>
      </c>
      <c r="G130" s="306">
        <v>54.5</v>
      </c>
      <c r="H130" s="306">
        <v>6.2</v>
      </c>
      <c r="I130" s="306">
        <v>175.5</v>
      </c>
      <c r="J130" s="306">
        <v>912.1</v>
      </c>
    </row>
    <row r="131" spans="1:10" x14ac:dyDescent="0.2">
      <c r="A131" s="383"/>
      <c r="C131" s="305">
        <v>44260.583333333328</v>
      </c>
      <c r="D131" s="306">
        <v>983.2</v>
      </c>
      <c r="E131" s="306">
        <v>0</v>
      </c>
      <c r="F131" s="306">
        <v>27.1</v>
      </c>
      <c r="G131" s="306">
        <v>52.4</v>
      </c>
      <c r="H131" s="306">
        <v>5.7</v>
      </c>
      <c r="I131" s="306">
        <v>178</v>
      </c>
      <c r="J131" s="306">
        <v>773.9</v>
      </c>
    </row>
    <row r="132" spans="1:10" x14ac:dyDescent="0.2">
      <c r="A132" s="383"/>
      <c r="C132" s="305">
        <v>44260.625</v>
      </c>
      <c r="D132" s="306">
        <v>982.8</v>
      </c>
      <c r="E132" s="306">
        <v>0</v>
      </c>
      <c r="F132" s="306">
        <v>27.4</v>
      </c>
      <c r="G132" s="306">
        <v>51.6</v>
      </c>
      <c r="H132" s="306">
        <v>4.7</v>
      </c>
      <c r="I132" s="306">
        <v>166.5</v>
      </c>
      <c r="J132" s="306">
        <v>630.4</v>
      </c>
    </row>
    <row r="133" spans="1:10" x14ac:dyDescent="0.2">
      <c r="A133" s="383"/>
      <c r="C133" s="305">
        <v>44260.666666666672</v>
      </c>
      <c r="D133" s="306">
        <v>983.3</v>
      </c>
      <c r="E133" s="306">
        <v>0</v>
      </c>
      <c r="F133" s="306">
        <v>26.4</v>
      </c>
      <c r="G133" s="306">
        <v>53.9</v>
      </c>
      <c r="H133" s="306">
        <v>5.0999999999999996</v>
      </c>
      <c r="I133" s="306">
        <v>175.5</v>
      </c>
      <c r="J133" s="306">
        <v>279.60000000000002</v>
      </c>
    </row>
    <row r="134" spans="1:10" x14ac:dyDescent="0.2">
      <c r="A134" s="383"/>
      <c r="C134" s="305">
        <v>44260.708333333328</v>
      </c>
      <c r="D134" s="306">
        <v>984.2</v>
      </c>
      <c r="E134" s="306">
        <v>0</v>
      </c>
      <c r="F134" s="306">
        <v>24.6</v>
      </c>
      <c r="G134" s="306">
        <v>60.9</v>
      </c>
      <c r="H134" s="306">
        <v>5.8</v>
      </c>
      <c r="I134" s="306">
        <v>172</v>
      </c>
      <c r="J134" s="306">
        <v>94.6</v>
      </c>
    </row>
    <row r="135" spans="1:10" x14ac:dyDescent="0.2">
      <c r="A135" s="383"/>
      <c r="C135" s="305">
        <v>44260.75</v>
      </c>
      <c r="D135" s="306">
        <v>985.1</v>
      </c>
      <c r="E135" s="306">
        <v>0</v>
      </c>
      <c r="F135" s="306">
        <v>23.8</v>
      </c>
      <c r="G135" s="306">
        <v>65.7</v>
      </c>
      <c r="H135" s="306">
        <v>5.6</v>
      </c>
      <c r="I135" s="306">
        <v>169.3</v>
      </c>
      <c r="J135" s="306">
        <v>1.7</v>
      </c>
    </row>
    <row r="136" spans="1:10" x14ac:dyDescent="0.2">
      <c r="A136" s="383"/>
      <c r="C136" s="305">
        <v>44260.791666666672</v>
      </c>
      <c r="D136" s="306">
        <v>986</v>
      </c>
      <c r="E136" s="306">
        <v>0</v>
      </c>
      <c r="F136" s="306">
        <v>23.4</v>
      </c>
      <c r="G136" s="306">
        <v>67.7</v>
      </c>
      <c r="H136" s="306">
        <v>5.4</v>
      </c>
      <c r="I136" s="306">
        <v>164.8</v>
      </c>
      <c r="J136" s="306">
        <v>0</v>
      </c>
    </row>
    <row r="137" spans="1:10" x14ac:dyDescent="0.2">
      <c r="A137" s="383"/>
      <c r="C137" s="305">
        <v>44260.833333333328</v>
      </c>
      <c r="D137" s="306">
        <v>986.8</v>
      </c>
      <c r="E137" s="306">
        <v>0</v>
      </c>
      <c r="F137" s="306">
        <v>23.2</v>
      </c>
      <c r="G137" s="306">
        <v>69.400000000000006</v>
      </c>
      <c r="H137" s="306">
        <v>4.7</v>
      </c>
      <c r="I137" s="306">
        <v>161</v>
      </c>
      <c r="J137" s="306">
        <v>0</v>
      </c>
    </row>
    <row r="138" spans="1:10" x14ac:dyDescent="0.2">
      <c r="A138" s="383"/>
      <c r="C138" s="305">
        <v>44260.875</v>
      </c>
      <c r="D138" s="306">
        <v>987.3</v>
      </c>
      <c r="E138" s="306">
        <v>0</v>
      </c>
      <c r="F138" s="306">
        <v>23</v>
      </c>
      <c r="G138" s="306">
        <v>68.099999999999994</v>
      </c>
      <c r="H138" s="306">
        <v>4</v>
      </c>
      <c r="I138" s="306">
        <v>161.80000000000001</v>
      </c>
      <c r="J138" s="306">
        <v>0</v>
      </c>
    </row>
    <row r="139" spans="1:10" x14ac:dyDescent="0.2">
      <c r="A139" s="383"/>
      <c r="C139" s="305">
        <v>44260.916666666672</v>
      </c>
      <c r="D139" s="306">
        <v>987.2</v>
      </c>
      <c r="E139" s="306">
        <v>0</v>
      </c>
      <c r="F139" s="306">
        <v>22.8</v>
      </c>
      <c r="G139" s="306">
        <v>66.900000000000006</v>
      </c>
      <c r="H139" s="306">
        <v>3.4</v>
      </c>
      <c r="I139" s="306">
        <v>167.6</v>
      </c>
      <c r="J139" s="306">
        <v>0</v>
      </c>
    </row>
    <row r="140" spans="1:10" x14ac:dyDescent="0.2">
      <c r="A140" s="383"/>
      <c r="C140" s="305">
        <v>44260.958333333328</v>
      </c>
      <c r="D140" s="306">
        <v>987.1</v>
      </c>
      <c r="E140" s="306">
        <v>0</v>
      </c>
      <c r="F140" s="306">
        <v>22.5</v>
      </c>
      <c r="G140" s="306">
        <v>64.7</v>
      </c>
      <c r="H140" s="306">
        <v>2.4</v>
      </c>
      <c r="I140" s="342">
        <v>170.2</v>
      </c>
      <c r="J140" s="306">
        <v>0</v>
      </c>
    </row>
    <row r="141" spans="1:10" x14ac:dyDescent="0.2">
      <c r="A141" s="383"/>
      <c r="C141" s="305">
        <v>44261</v>
      </c>
      <c r="D141" s="306">
        <v>986.7</v>
      </c>
      <c r="E141" s="306">
        <v>0</v>
      </c>
      <c r="F141" s="306">
        <v>22.3</v>
      </c>
      <c r="G141" s="306">
        <v>69.2</v>
      </c>
      <c r="H141" s="343">
        <v>0.9</v>
      </c>
      <c r="I141" s="336" t="s">
        <v>362</v>
      </c>
      <c r="J141" s="341">
        <v>0</v>
      </c>
    </row>
    <row r="142" spans="1:10" x14ac:dyDescent="0.2">
      <c r="A142" s="383"/>
      <c r="C142" s="305">
        <v>44261.041666666672</v>
      </c>
      <c r="D142" s="306">
        <v>986.1</v>
      </c>
      <c r="E142" s="306">
        <v>0</v>
      </c>
      <c r="F142" s="306">
        <v>22.1</v>
      </c>
      <c r="G142" s="338">
        <v>70.400000000000006</v>
      </c>
      <c r="H142" s="336" t="s">
        <v>362</v>
      </c>
      <c r="I142" s="336" t="s">
        <v>362</v>
      </c>
      <c r="J142" s="341">
        <v>0</v>
      </c>
    </row>
    <row r="143" spans="1:10" x14ac:dyDescent="0.2">
      <c r="A143" s="383"/>
      <c r="C143" s="305">
        <v>44261.083333333328</v>
      </c>
      <c r="D143" s="306">
        <v>985.8</v>
      </c>
      <c r="E143" s="306">
        <v>0</v>
      </c>
      <c r="F143" s="306">
        <v>21.3</v>
      </c>
      <c r="G143" s="306">
        <v>67.400000000000006</v>
      </c>
      <c r="H143" s="345">
        <v>2.7</v>
      </c>
      <c r="I143" s="345">
        <v>166.3</v>
      </c>
      <c r="J143" s="306">
        <v>0</v>
      </c>
    </row>
    <row r="144" spans="1:10" x14ac:dyDescent="0.2">
      <c r="A144" s="383"/>
      <c r="C144" s="305">
        <v>44261.125</v>
      </c>
      <c r="D144" s="306">
        <v>985.4</v>
      </c>
      <c r="E144" s="306">
        <v>0</v>
      </c>
      <c r="F144" s="306">
        <v>21.5</v>
      </c>
      <c r="G144" s="306">
        <v>66.400000000000006</v>
      </c>
      <c r="H144" s="306">
        <v>3.7</v>
      </c>
      <c r="I144" s="306">
        <v>170</v>
      </c>
      <c r="J144" s="306">
        <v>0</v>
      </c>
    </row>
    <row r="145" spans="1:10" x14ac:dyDescent="0.2">
      <c r="A145" s="383"/>
      <c r="C145" s="305">
        <v>44261.166666666672</v>
      </c>
      <c r="D145" s="306">
        <v>985.6</v>
      </c>
      <c r="E145" s="306">
        <v>0</v>
      </c>
      <c r="F145" s="306">
        <v>21.4</v>
      </c>
      <c r="G145" s="306">
        <v>66.7</v>
      </c>
      <c r="H145" s="306">
        <v>3.3</v>
      </c>
      <c r="I145" s="342">
        <v>178.1</v>
      </c>
      <c r="J145" s="306">
        <v>0</v>
      </c>
    </row>
    <row r="146" spans="1:10" x14ac:dyDescent="0.2">
      <c r="A146" s="383"/>
      <c r="C146" s="305">
        <v>44261.208333333328</v>
      </c>
      <c r="D146" s="306">
        <v>986</v>
      </c>
      <c r="E146" s="306">
        <v>0</v>
      </c>
      <c r="F146" s="306">
        <v>21.6</v>
      </c>
      <c r="G146" s="306">
        <v>66.8</v>
      </c>
      <c r="H146" s="343">
        <v>1.5</v>
      </c>
      <c r="I146" s="336" t="s">
        <v>362</v>
      </c>
      <c r="J146" s="341">
        <v>2.6</v>
      </c>
    </row>
    <row r="147" spans="1:10" x14ac:dyDescent="0.2">
      <c r="A147" s="383"/>
      <c r="C147" s="305">
        <v>44261.25</v>
      </c>
      <c r="D147" s="306">
        <v>986.7</v>
      </c>
      <c r="E147" s="306">
        <v>0</v>
      </c>
      <c r="F147" s="306">
        <v>21.4</v>
      </c>
      <c r="G147" s="338">
        <v>73.599999999999994</v>
      </c>
      <c r="H147" s="344">
        <v>1.2</v>
      </c>
      <c r="I147" s="353">
        <v>340.7</v>
      </c>
      <c r="J147" s="341">
        <v>118.5</v>
      </c>
    </row>
    <row r="148" spans="1:10" x14ac:dyDescent="0.2">
      <c r="A148" s="383"/>
      <c r="C148" s="305">
        <v>44261.291666666672</v>
      </c>
      <c r="D148" s="306">
        <v>987.2</v>
      </c>
      <c r="E148" s="306">
        <v>0</v>
      </c>
      <c r="F148" s="306">
        <v>23</v>
      </c>
      <c r="G148" s="338">
        <v>66.599999999999994</v>
      </c>
      <c r="H148" s="336" t="s">
        <v>362</v>
      </c>
      <c r="I148" s="336" t="s">
        <v>362</v>
      </c>
      <c r="J148" s="341">
        <v>348.6</v>
      </c>
    </row>
    <row r="149" spans="1:10" x14ac:dyDescent="0.2">
      <c r="A149" s="383"/>
      <c r="C149" s="305">
        <v>44261.333333333328</v>
      </c>
      <c r="D149" s="306">
        <v>986.8</v>
      </c>
      <c r="E149" s="306">
        <v>0</v>
      </c>
      <c r="F149" s="306">
        <v>24.1</v>
      </c>
      <c r="G149" s="306">
        <v>59.4</v>
      </c>
      <c r="H149" s="345">
        <v>4.2</v>
      </c>
      <c r="I149" s="345">
        <v>171.5</v>
      </c>
      <c r="J149" s="306">
        <v>639</v>
      </c>
    </row>
    <row r="150" spans="1:10" x14ac:dyDescent="0.2">
      <c r="A150" s="383"/>
      <c r="C150" s="305">
        <v>44261.375</v>
      </c>
      <c r="D150" s="306">
        <v>986</v>
      </c>
      <c r="E150" s="306">
        <v>0</v>
      </c>
      <c r="F150" s="306">
        <v>24.7</v>
      </c>
      <c r="G150" s="306">
        <v>58</v>
      </c>
      <c r="H150" s="306">
        <v>5.9</v>
      </c>
      <c r="I150" s="306">
        <v>171.9</v>
      </c>
      <c r="J150" s="306">
        <v>805.9</v>
      </c>
    </row>
    <row r="151" spans="1:10" x14ac:dyDescent="0.2">
      <c r="A151" s="383"/>
      <c r="C151" s="305">
        <v>44261.416666666672</v>
      </c>
      <c r="D151" s="306">
        <v>985.6</v>
      </c>
      <c r="E151" s="306">
        <v>0</v>
      </c>
      <c r="F151" s="306">
        <v>25</v>
      </c>
      <c r="G151" s="306">
        <v>58.2</v>
      </c>
      <c r="H151" s="306">
        <v>6</v>
      </c>
      <c r="I151" s="306">
        <v>177.4</v>
      </c>
      <c r="J151" s="306">
        <v>946.5</v>
      </c>
    </row>
    <row r="152" spans="1:10" x14ac:dyDescent="0.2">
      <c r="A152" s="383"/>
      <c r="C152" s="305">
        <v>44261.458333333328</v>
      </c>
      <c r="D152" s="306">
        <v>985</v>
      </c>
      <c r="E152" s="306">
        <v>0</v>
      </c>
      <c r="F152" s="306">
        <v>24.9</v>
      </c>
      <c r="G152" s="306">
        <v>60.9</v>
      </c>
      <c r="H152" s="306">
        <v>6.5</v>
      </c>
      <c r="I152" s="306">
        <v>176.7</v>
      </c>
      <c r="J152" s="306">
        <v>664.9</v>
      </c>
    </row>
    <row r="153" spans="1:10" x14ac:dyDescent="0.2">
      <c r="A153" s="383"/>
      <c r="C153" s="305">
        <v>44261.5</v>
      </c>
      <c r="D153" s="306">
        <v>984.4</v>
      </c>
      <c r="E153" s="306">
        <v>0</v>
      </c>
      <c r="F153" s="306">
        <v>25.1</v>
      </c>
      <c r="G153" s="306">
        <v>60.9</v>
      </c>
      <c r="H153" s="306">
        <v>6.6</v>
      </c>
      <c r="I153" s="306">
        <v>172.1</v>
      </c>
      <c r="J153" s="306">
        <v>1011.1</v>
      </c>
    </row>
    <row r="154" spans="1:10" x14ac:dyDescent="0.2">
      <c r="A154" s="383"/>
      <c r="C154" s="305">
        <v>44261.541666666672</v>
      </c>
      <c r="D154" s="306">
        <v>984</v>
      </c>
      <c r="E154" s="306">
        <v>0</v>
      </c>
      <c r="F154" s="306">
        <v>25</v>
      </c>
      <c r="G154" s="306">
        <v>62.2</v>
      </c>
      <c r="H154" s="306">
        <v>6.3</v>
      </c>
      <c r="I154" s="306">
        <v>169.4</v>
      </c>
      <c r="J154" s="306">
        <v>854.9</v>
      </c>
    </row>
    <row r="155" spans="1:10" x14ac:dyDescent="0.2">
      <c r="A155" s="383"/>
      <c r="C155" s="305">
        <v>44261.583333333328</v>
      </c>
      <c r="D155" s="306">
        <v>983.7</v>
      </c>
      <c r="E155" s="306">
        <v>0</v>
      </c>
      <c r="F155" s="306">
        <v>24.9</v>
      </c>
      <c r="G155" s="306">
        <v>63</v>
      </c>
      <c r="H155" s="306">
        <v>6.4</v>
      </c>
      <c r="I155" s="306">
        <v>170.5</v>
      </c>
      <c r="J155" s="306">
        <v>636.70000000000005</v>
      </c>
    </row>
    <row r="156" spans="1:10" x14ac:dyDescent="0.2">
      <c r="A156" s="383"/>
      <c r="C156" s="305">
        <v>44261.625</v>
      </c>
      <c r="D156" s="306">
        <v>983.8</v>
      </c>
      <c r="E156" s="306">
        <v>0</v>
      </c>
      <c r="F156" s="306">
        <v>24.8</v>
      </c>
      <c r="G156" s="306">
        <v>65.5</v>
      </c>
      <c r="H156" s="306">
        <v>5.3</v>
      </c>
      <c r="I156" s="306">
        <v>163.5</v>
      </c>
      <c r="J156" s="306">
        <v>504.9</v>
      </c>
    </row>
    <row r="157" spans="1:10" x14ac:dyDescent="0.2">
      <c r="A157" s="383"/>
      <c r="C157" s="305">
        <v>44261.666666666672</v>
      </c>
      <c r="D157" s="306">
        <v>984.1</v>
      </c>
      <c r="E157" s="306">
        <v>0</v>
      </c>
      <c r="F157" s="306">
        <v>24.3</v>
      </c>
      <c r="G157" s="306">
        <v>68.099999999999994</v>
      </c>
      <c r="H157" s="306">
        <v>5.8</v>
      </c>
      <c r="I157" s="306">
        <v>157.6</v>
      </c>
      <c r="J157" s="306">
        <v>309.2</v>
      </c>
    </row>
    <row r="158" spans="1:10" x14ac:dyDescent="0.2">
      <c r="A158" s="383"/>
      <c r="C158" s="305">
        <v>44261.708333333328</v>
      </c>
      <c r="D158" s="306">
        <v>985.2</v>
      </c>
      <c r="E158" s="306">
        <v>0</v>
      </c>
      <c r="F158" s="306">
        <v>23.5</v>
      </c>
      <c r="G158" s="306">
        <v>71.2</v>
      </c>
      <c r="H158" s="306">
        <v>5.4</v>
      </c>
      <c r="I158" s="306">
        <v>157.9</v>
      </c>
      <c r="J158" s="306">
        <v>75.2</v>
      </c>
    </row>
    <row r="159" spans="1:10" x14ac:dyDescent="0.2">
      <c r="A159" s="383"/>
      <c r="C159" s="305">
        <v>44261.75</v>
      </c>
      <c r="D159" s="306">
        <v>986.2</v>
      </c>
      <c r="E159" s="306">
        <v>0</v>
      </c>
      <c r="F159" s="306">
        <v>23</v>
      </c>
      <c r="G159" s="306">
        <v>72.8</v>
      </c>
      <c r="H159" s="306">
        <v>4.8</v>
      </c>
      <c r="I159" s="306">
        <v>157.6</v>
      </c>
      <c r="J159" s="306">
        <v>1.4</v>
      </c>
    </row>
    <row r="160" spans="1:10" x14ac:dyDescent="0.2">
      <c r="A160" s="383"/>
      <c r="C160" s="305">
        <v>44261.791666666672</v>
      </c>
      <c r="D160" s="306">
        <v>986.9</v>
      </c>
      <c r="E160" s="306">
        <v>0</v>
      </c>
      <c r="F160" s="306">
        <v>22.9</v>
      </c>
      <c r="G160" s="306">
        <v>73</v>
      </c>
      <c r="H160" s="306">
        <v>4.3</v>
      </c>
      <c r="I160" s="306">
        <v>156.4</v>
      </c>
      <c r="J160" s="306">
        <v>0</v>
      </c>
    </row>
    <row r="161" spans="1:10" x14ac:dyDescent="0.2">
      <c r="A161" s="383"/>
      <c r="C161" s="305">
        <v>44261.833333333328</v>
      </c>
      <c r="D161" s="306">
        <v>987.5</v>
      </c>
      <c r="E161" s="306">
        <v>0</v>
      </c>
      <c r="F161" s="306">
        <v>22.7</v>
      </c>
      <c r="G161" s="306">
        <v>73.900000000000006</v>
      </c>
      <c r="H161" s="306">
        <v>4.3</v>
      </c>
      <c r="I161" s="306">
        <v>156.9</v>
      </c>
      <c r="J161" s="306">
        <v>0</v>
      </c>
    </row>
    <row r="162" spans="1:10" x14ac:dyDescent="0.2">
      <c r="A162" s="383"/>
      <c r="C162" s="305">
        <v>44261.875</v>
      </c>
      <c r="D162" s="306">
        <v>987.8</v>
      </c>
      <c r="E162" s="306">
        <v>0</v>
      </c>
      <c r="F162" s="306">
        <v>22.7</v>
      </c>
      <c r="G162" s="306">
        <v>72.599999999999994</v>
      </c>
      <c r="H162" s="306">
        <v>4.5</v>
      </c>
      <c r="I162" s="306">
        <v>152.5</v>
      </c>
      <c r="J162" s="306">
        <v>0</v>
      </c>
    </row>
    <row r="163" spans="1:10" x14ac:dyDescent="0.2">
      <c r="A163" s="383"/>
      <c r="C163" s="305">
        <v>44261.916666666672</v>
      </c>
      <c r="D163" s="306">
        <v>987.7</v>
      </c>
      <c r="E163" s="306">
        <v>0</v>
      </c>
      <c r="F163" s="306">
        <v>22.6</v>
      </c>
      <c r="G163" s="306">
        <v>71.2</v>
      </c>
      <c r="H163" s="306">
        <v>3.5</v>
      </c>
      <c r="I163" s="306">
        <v>155.30000000000001</v>
      </c>
      <c r="J163" s="306">
        <v>0</v>
      </c>
    </row>
    <row r="164" spans="1:10" x14ac:dyDescent="0.2">
      <c r="A164" s="383"/>
      <c r="C164" s="305">
        <v>44261.958333333328</v>
      </c>
      <c r="D164" s="306">
        <v>987.7</v>
      </c>
      <c r="E164" s="306">
        <v>0</v>
      </c>
      <c r="F164" s="306">
        <v>22.6</v>
      </c>
      <c r="G164" s="306">
        <v>70.7</v>
      </c>
      <c r="H164" s="306">
        <v>2.4</v>
      </c>
      <c r="I164" s="306">
        <v>158.69999999999999</v>
      </c>
      <c r="J164" s="306">
        <v>0</v>
      </c>
    </row>
    <row r="165" spans="1:10" x14ac:dyDescent="0.2">
      <c r="A165" s="383"/>
      <c r="C165" s="305">
        <v>44262</v>
      </c>
      <c r="D165" s="306">
        <v>987.2</v>
      </c>
      <c r="E165" s="306">
        <v>0</v>
      </c>
      <c r="F165" s="306">
        <v>22.6</v>
      </c>
      <c r="G165" s="306">
        <v>70.7</v>
      </c>
      <c r="H165" s="306">
        <v>2.1</v>
      </c>
      <c r="I165" s="306">
        <v>172.2</v>
      </c>
      <c r="J165" s="306">
        <v>0</v>
      </c>
    </row>
    <row r="166" spans="1:10" x14ac:dyDescent="0.2">
      <c r="A166" s="383"/>
      <c r="C166" s="305">
        <v>44262.041666666672</v>
      </c>
      <c r="D166" s="306">
        <v>986.9</v>
      </c>
      <c r="E166" s="306">
        <v>0</v>
      </c>
      <c r="F166" s="306">
        <v>22.3</v>
      </c>
      <c r="G166" s="306">
        <v>71.599999999999994</v>
      </c>
      <c r="H166" s="306">
        <v>1.9</v>
      </c>
      <c r="I166" s="306">
        <v>156.1</v>
      </c>
      <c r="J166" s="306">
        <v>0</v>
      </c>
    </row>
    <row r="167" spans="1:10" x14ac:dyDescent="0.2">
      <c r="A167" s="383"/>
      <c r="C167" s="305">
        <v>44262.083333333328</v>
      </c>
      <c r="D167" s="306">
        <v>986.6</v>
      </c>
      <c r="E167" s="306">
        <v>0</v>
      </c>
      <c r="F167" s="306">
        <v>22.2</v>
      </c>
      <c r="G167" s="306">
        <v>72.099999999999994</v>
      </c>
      <c r="H167" s="336">
        <v>2.2000000000000002</v>
      </c>
      <c r="I167" s="336">
        <v>169.1</v>
      </c>
      <c r="J167" s="306">
        <v>0</v>
      </c>
    </row>
    <row r="168" spans="1:10" x14ac:dyDescent="0.2">
      <c r="A168" s="383"/>
      <c r="C168" s="305">
        <v>44262.125</v>
      </c>
      <c r="D168" s="306">
        <v>986.2</v>
      </c>
      <c r="E168" s="306">
        <v>0</v>
      </c>
      <c r="F168" s="306">
        <v>22</v>
      </c>
      <c r="G168" s="306">
        <v>71.8</v>
      </c>
      <c r="H168" s="336">
        <v>2.5</v>
      </c>
      <c r="I168" s="344">
        <v>168.2</v>
      </c>
      <c r="J168" s="306">
        <v>0</v>
      </c>
    </row>
    <row r="169" spans="1:10" x14ac:dyDescent="0.2">
      <c r="A169" s="383"/>
      <c r="C169" s="305">
        <v>44262.166666666672</v>
      </c>
      <c r="D169" s="306">
        <v>986</v>
      </c>
      <c r="E169" s="306">
        <v>0</v>
      </c>
      <c r="F169" s="306">
        <v>21.8</v>
      </c>
      <c r="G169" s="306">
        <v>72.400000000000006</v>
      </c>
      <c r="H169" s="339">
        <v>2.2999999999999998</v>
      </c>
      <c r="I169" s="336">
        <v>181</v>
      </c>
      <c r="J169" s="341">
        <v>0</v>
      </c>
    </row>
    <row r="170" spans="1:10" x14ac:dyDescent="0.2">
      <c r="A170" s="383"/>
      <c r="C170" s="305">
        <v>44262.208333333328</v>
      </c>
      <c r="D170" s="306">
        <v>986.5</v>
      </c>
      <c r="E170" s="306">
        <v>0</v>
      </c>
      <c r="F170" s="306">
        <v>21.7</v>
      </c>
      <c r="G170" s="306">
        <v>72.3</v>
      </c>
      <c r="H170" s="343">
        <v>2.7</v>
      </c>
      <c r="I170" s="336">
        <v>147.9</v>
      </c>
      <c r="J170" s="341">
        <v>2.4</v>
      </c>
    </row>
    <row r="171" spans="1:10" x14ac:dyDescent="0.2">
      <c r="A171" s="383"/>
      <c r="C171" s="305">
        <v>44262.25</v>
      </c>
      <c r="D171" s="306">
        <v>986.8</v>
      </c>
      <c r="E171" s="306">
        <v>0</v>
      </c>
      <c r="F171" s="306">
        <v>21.7</v>
      </c>
      <c r="G171" s="338">
        <v>71.8</v>
      </c>
      <c r="H171" s="336">
        <v>3.5</v>
      </c>
      <c r="I171" s="336">
        <v>159</v>
      </c>
      <c r="J171" s="341">
        <v>139.69999999999999</v>
      </c>
    </row>
    <row r="172" spans="1:10" x14ac:dyDescent="0.2">
      <c r="A172" s="383"/>
      <c r="C172" s="305">
        <v>44262.291666666672</v>
      </c>
      <c r="D172" s="306">
        <v>986.9</v>
      </c>
      <c r="E172" s="306">
        <v>0</v>
      </c>
      <c r="F172" s="306">
        <v>22.8</v>
      </c>
      <c r="G172" s="306">
        <v>68.7</v>
      </c>
      <c r="H172" s="345">
        <v>4</v>
      </c>
      <c r="I172" s="345">
        <v>158.9</v>
      </c>
      <c r="J172" s="306">
        <v>400.7</v>
      </c>
    </row>
    <row r="173" spans="1:10" x14ac:dyDescent="0.2">
      <c r="A173" s="383"/>
      <c r="C173" s="305">
        <v>44262.333333333328</v>
      </c>
      <c r="D173" s="306">
        <v>986.7</v>
      </c>
      <c r="E173" s="306">
        <v>0</v>
      </c>
      <c r="F173" s="306">
        <v>23.9</v>
      </c>
      <c r="G173" s="306">
        <v>65.5</v>
      </c>
      <c r="H173" s="306">
        <v>4</v>
      </c>
      <c r="I173" s="306">
        <v>166.1</v>
      </c>
      <c r="J173" s="306">
        <v>633.1</v>
      </c>
    </row>
    <row r="174" spans="1:10" x14ac:dyDescent="0.2">
      <c r="A174" s="383"/>
      <c r="C174" s="305">
        <v>44262.375</v>
      </c>
      <c r="D174" s="306">
        <v>986.2</v>
      </c>
      <c r="E174" s="306">
        <v>0</v>
      </c>
      <c r="F174" s="306">
        <v>23.9</v>
      </c>
      <c r="G174" s="306">
        <v>64.8</v>
      </c>
      <c r="H174" s="306">
        <v>5.2</v>
      </c>
      <c r="I174" s="306">
        <v>181.7</v>
      </c>
      <c r="J174" s="306">
        <v>808.5</v>
      </c>
    </row>
    <row r="175" spans="1:10" x14ac:dyDescent="0.2">
      <c r="A175" s="383"/>
      <c r="C175" s="305">
        <v>44262.416666666672</v>
      </c>
      <c r="D175" s="307">
        <v>985.6</v>
      </c>
      <c r="E175" s="306">
        <v>0</v>
      </c>
      <c r="F175" s="306">
        <v>24.4</v>
      </c>
      <c r="G175" s="306">
        <v>62.5</v>
      </c>
      <c r="H175" s="306">
        <v>6</v>
      </c>
      <c r="I175" s="306">
        <v>177.3</v>
      </c>
      <c r="J175" s="306">
        <v>948.9</v>
      </c>
    </row>
    <row r="176" spans="1:10" x14ac:dyDescent="0.2">
      <c r="A176" s="383"/>
      <c r="C176" s="305">
        <v>44262.458333333328</v>
      </c>
      <c r="D176" s="306">
        <v>984.9</v>
      </c>
      <c r="E176" s="306">
        <v>0</v>
      </c>
      <c r="F176" s="306">
        <v>24.7</v>
      </c>
      <c r="G176" s="306">
        <v>60.9</v>
      </c>
      <c r="H176" s="306">
        <v>6.8</v>
      </c>
      <c r="I176" s="306">
        <v>174</v>
      </c>
      <c r="J176" s="306">
        <v>668.8</v>
      </c>
    </row>
    <row r="177" spans="1:10" x14ac:dyDescent="0.2">
      <c r="A177" s="383"/>
      <c r="C177" s="305">
        <v>44262.5</v>
      </c>
      <c r="D177" s="306">
        <v>984.3</v>
      </c>
      <c r="E177" s="306">
        <v>0</v>
      </c>
      <c r="F177" s="306">
        <v>24.7</v>
      </c>
      <c r="G177" s="306">
        <v>60.8</v>
      </c>
      <c r="H177" s="306">
        <v>7.3</v>
      </c>
      <c r="I177" s="306">
        <v>168.4</v>
      </c>
      <c r="J177" s="306">
        <v>1004.1</v>
      </c>
    </row>
    <row r="178" spans="1:10" x14ac:dyDescent="0.2">
      <c r="A178" s="383"/>
      <c r="C178" s="305">
        <v>44262.541666666672</v>
      </c>
      <c r="D178" s="306">
        <v>983.6</v>
      </c>
      <c r="E178" s="306">
        <v>0</v>
      </c>
      <c r="F178" s="306">
        <v>24.7</v>
      </c>
      <c r="G178" s="306">
        <v>61.8</v>
      </c>
      <c r="H178" s="306">
        <v>7.3</v>
      </c>
      <c r="I178" s="306">
        <v>171.8</v>
      </c>
      <c r="J178" s="306">
        <v>909.1</v>
      </c>
    </row>
    <row r="179" spans="1:10" x14ac:dyDescent="0.2">
      <c r="A179" s="383"/>
      <c r="C179" s="305">
        <v>44262.583333333328</v>
      </c>
      <c r="D179" s="306">
        <v>983.4</v>
      </c>
      <c r="E179" s="306">
        <v>0</v>
      </c>
      <c r="F179" s="306">
        <v>24.4</v>
      </c>
      <c r="G179" s="306">
        <v>64.5</v>
      </c>
      <c r="H179" s="306">
        <v>7</v>
      </c>
      <c r="I179" s="306">
        <v>175</v>
      </c>
      <c r="J179" s="306">
        <v>748.7</v>
      </c>
    </row>
    <row r="180" spans="1:10" x14ac:dyDescent="0.2">
      <c r="A180" s="383"/>
      <c r="C180" s="305">
        <v>44262.625</v>
      </c>
      <c r="D180" s="306">
        <v>984</v>
      </c>
      <c r="E180" s="306">
        <v>0</v>
      </c>
      <c r="F180" s="306">
        <v>24</v>
      </c>
      <c r="G180" s="306">
        <v>67.8</v>
      </c>
      <c r="H180" s="306">
        <v>6.3</v>
      </c>
      <c r="I180" s="306">
        <v>171.7</v>
      </c>
      <c r="J180" s="306">
        <v>558.1</v>
      </c>
    </row>
    <row r="181" spans="1:10" x14ac:dyDescent="0.2">
      <c r="A181" s="383"/>
      <c r="C181" s="305">
        <v>44262.666666666672</v>
      </c>
      <c r="D181" s="306">
        <v>984.4</v>
      </c>
      <c r="E181" s="306">
        <v>0</v>
      </c>
      <c r="F181" s="306">
        <v>23.8</v>
      </c>
      <c r="G181" s="306">
        <v>69.2</v>
      </c>
      <c r="H181" s="306">
        <v>5.5</v>
      </c>
      <c r="I181" s="306">
        <v>173.4</v>
      </c>
      <c r="J181" s="306">
        <v>377.6</v>
      </c>
    </row>
    <row r="182" spans="1:10" x14ac:dyDescent="0.2">
      <c r="A182" s="383"/>
      <c r="C182" s="305">
        <v>44262.708333333328</v>
      </c>
      <c r="D182" s="306">
        <v>985.3</v>
      </c>
      <c r="E182" s="306">
        <v>0</v>
      </c>
      <c r="F182" s="306">
        <v>23.3</v>
      </c>
      <c r="G182" s="306">
        <v>70.8</v>
      </c>
      <c r="H182" s="306">
        <v>4.8</v>
      </c>
      <c r="I182" s="306">
        <v>159.80000000000001</v>
      </c>
      <c r="J182" s="306">
        <v>97.6</v>
      </c>
    </row>
    <row r="183" spans="1:10" x14ac:dyDescent="0.2">
      <c r="A183" s="383"/>
      <c r="C183" s="305">
        <v>44262.75</v>
      </c>
      <c r="D183" s="306">
        <v>986.4</v>
      </c>
      <c r="E183" s="306">
        <v>0</v>
      </c>
      <c r="F183" s="306">
        <v>22.6</v>
      </c>
      <c r="G183" s="306">
        <v>74.7</v>
      </c>
      <c r="H183" s="306">
        <v>4.9000000000000004</v>
      </c>
      <c r="I183" s="306">
        <v>160.6</v>
      </c>
      <c r="J183" s="306">
        <v>0.7</v>
      </c>
    </row>
    <row r="184" spans="1:10" x14ac:dyDescent="0.2">
      <c r="A184" s="383"/>
      <c r="C184" s="305">
        <v>44262.791666666672</v>
      </c>
      <c r="D184" s="306">
        <v>987.7</v>
      </c>
      <c r="E184" s="306">
        <v>0</v>
      </c>
      <c r="F184" s="306">
        <v>22.4</v>
      </c>
      <c r="G184" s="306">
        <v>75.2</v>
      </c>
      <c r="H184" s="306">
        <v>4.4000000000000004</v>
      </c>
      <c r="I184" s="306">
        <v>156.4</v>
      </c>
      <c r="J184" s="306">
        <v>0</v>
      </c>
    </row>
    <row r="185" spans="1:10" x14ac:dyDescent="0.2">
      <c r="A185" s="383"/>
      <c r="C185" s="305">
        <v>44262.833333333328</v>
      </c>
      <c r="D185" s="306">
        <v>988.3</v>
      </c>
      <c r="E185" s="306">
        <v>0</v>
      </c>
      <c r="F185" s="306">
        <v>22.8</v>
      </c>
      <c r="G185" s="306">
        <v>72.099999999999994</v>
      </c>
      <c r="H185" s="306">
        <v>3.6</v>
      </c>
      <c r="I185" s="306">
        <v>153.69999999999999</v>
      </c>
      <c r="J185" s="306">
        <v>0</v>
      </c>
    </row>
    <row r="186" spans="1:10" x14ac:dyDescent="0.2">
      <c r="A186" s="383"/>
      <c r="C186" s="305">
        <v>44262.875</v>
      </c>
      <c r="D186" s="306">
        <v>988.8</v>
      </c>
      <c r="E186" s="306">
        <v>0</v>
      </c>
      <c r="F186" s="306">
        <v>23.1</v>
      </c>
      <c r="G186" s="306">
        <v>69.5</v>
      </c>
      <c r="H186" s="306">
        <v>3.2</v>
      </c>
      <c r="I186" s="306">
        <v>142.6</v>
      </c>
      <c r="J186" s="306">
        <v>0</v>
      </c>
    </row>
    <row r="187" spans="1:10" x14ac:dyDescent="0.2">
      <c r="A187" s="383"/>
      <c r="C187" s="305">
        <v>44262.916666666672</v>
      </c>
      <c r="D187" s="306">
        <v>988.9</v>
      </c>
      <c r="E187" s="306">
        <v>0</v>
      </c>
      <c r="F187" s="306">
        <v>23.4</v>
      </c>
      <c r="G187" s="306">
        <v>67.099999999999994</v>
      </c>
      <c r="H187" s="306">
        <v>2.5</v>
      </c>
      <c r="I187" s="306">
        <v>139.30000000000001</v>
      </c>
      <c r="J187" s="306">
        <v>0</v>
      </c>
    </row>
    <row r="188" spans="1:10" x14ac:dyDescent="0.2">
      <c r="A188" s="383"/>
      <c r="C188" s="305">
        <v>44262.958333333328</v>
      </c>
      <c r="D188" s="306">
        <v>988.6</v>
      </c>
      <c r="E188" s="306">
        <v>0</v>
      </c>
      <c r="F188" s="306">
        <v>21.9</v>
      </c>
      <c r="G188" s="306">
        <v>71.8</v>
      </c>
      <c r="H188" s="306">
        <v>2.9</v>
      </c>
      <c r="I188" s="306">
        <v>175.1</v>
      </c>
      <c r="J188" s="306">
        <v>0</v>
      </c>
    </row>
    <row r="189" spans="1:10" x14ac:dyDescent="0.2">
      <c r="A189" s="383"/>
      <c r="C189" s="305">
        <v>44263</v>
      </c>
      <c r="D189" s="306">
        <v>988.3</v>
      </c>
      <c r="E189" s="306">
        <v>0</v>
      </c>
      <c r="F189" s="306">
        <v>22.4</v>
      </c>
      <c r="G189" s="306">
        <v>70.7</v>
      </c>
      <c r="H189" s="306">
        <v>3</v>
      </c>
      <c r="I189" s="306">
        <v>181.2</v>
      </c>
      <c r="J189" s="306">
        <v>0</v>
      </c>
    </row>
    <row r="190" spans="1:10" x14ac:dyDescent="0.2">
      <c r="A190" s="383"/>
      <c r="C190" s="305">
        <v>44263.041666666672</v>
      </c>
      <c r="D190" s="306">
        <v>988.2</v>
      </c>
      <c r="E190" s="306">
        <v>0</v>
      </c>
      <c r="F190" s="306">
        <v>22.4</v>
      </c>
      <c r="G190" s="306">
        <v>71</v>
      </c>
      <c r="H190" s="306">
        <v>2.2999999999999998</v>
      </c>
      <c r="I190" s="306">
        <v>181.6</v>
      </c>
      <c r="J190" s="306">
        <v>0</v>
      </c>
    </row>
    <row r="191" spans="1:10" x14ac:dyDescent="0.2">
      <c r="A191" s="383"/>
      <c r="C191" s="305">
        <v>44263.083333333328</v>
      </c>
      <c r="D191" s="306">
        <v>988</v>
      </c>
      <c r="E191" s="306">
        <v>0</v>
      </c>
      <c r="F191" s="306">
        <v>21.9</v>
      </c>
      <c r="G191" s="306">
        <v>72.099999999999994</v>
      </c>
      <c r="H191" s="306">
        <v>1.7</v>
      </c>
      <c r="I191" s="342">
        <v>166.7</v>
      </c>
      <c r="J191" s="306">
        <v>0</v>
      </c>
    </row>
    <row r="192" spans="1:10" x14ac:dyDescent="0.2">
      <c r="A192" s="383"/>
      <c r="C192" s="305">
        <v>44263.125</v>
      </c>
      <c r="D192" s="306">
        <v>987.9</v>
      </c>
      <c r="E192" s="306">
        <v>0</v>
      </c>
      <c r="F192" s="306">
        <v>21.6</v>
      </c>
      <c r="G192" s="306">
        <v>73</v>
      </c>
      <c r="H192" s="338">
        <v>0.7</v>
      </c>
      <c r="I192" s="336" t="s">
        <v>362</v>
      </c>
      <c r="J192" s="341">
        <v>0</v>
      </c>
    </row>
    <row r="193" spans="1:10" x14ac:dyDescent="0.2">
      <c r="A193" s="383"/>
      <c r="C193" s="305">
        <v>44263.166666666672</v>
      </c>
      <c r="D193" s="306">
        <v>987.9</v>
      </c>
      <c r="E193" s="306">
        <v>0</v>
      </c>
      <c r="F193" s="306">
        <v>21.4</v>
      </c>
      <c r="G193" s="306">
        <v>73.400000000000006</v>
      </c>
      <c r="H193" s="306">
        <v>1.4</v>
      </c>
      <c r="I193" s="345">
        <v>169.5</v>
      </c>
      <c r="J193" s="306">
        <v>0</v>
      </c>
    </row>
    <row r="194" spans="1:10" x14ac:dyDescent="0.2">
      <c r="A194" s="383"/>
      <c r="C194" s="305">
        <v>44263.208333333328</v>
      </c>
      <c r="D194" s="306">
        <v>988.1</v>
      </c>
      <c r="E194" s="306">
        <v>0</v>
      </c>
      <c r="F194" s="306">
        <v>20.6</v>
      </c>
      <c r="G194" s="306">
        <v>76</v>
      </c>
      <c r="H194" s="342">
        <v>1.4</v>
      </c>
      <c r="I194" s="342">
        <v>163.1</v>
      </c>
      <c r="J194" s="306">
        <v>1.4</v>
      </c>
    </row>
    <row r="195" spans="1:10" x14ac:dyDescent="0.2">
      <c r="A195" s="383"/>
      <c r="C195" s="305">
        <v>44263.25</v>
      </c>
      <c r="D195" s="306">
        <v>988.6</v>
      </c>
      <c r="E195" s="306">
        <v>0</v>
      </c>
      <c r="F195" s="306">
        <v>21.2</v>
      </c>
      <c r="G195" s="338">
        <v>74</v>
      </c>
      <c r="H195" s="336">
        <v>2</v>
      </c>
      <c r="I195" s="336">
        <v>169.2</v>
      </c>
      <c r="J195" s="341">
        <v>135.69999999999999</v>
      </c>
    </row>
    <row r="196" spans="1:10" x14ac:dyDescent="0.2">
      <c r="A196" s="383"/>
      <c r="C196" s="305">
        <v>44263.291666666672</v>
      </c>
      <c r="D196" s="306">
        <v>988.6</v>
      </c>
      <c r="E196" s="306">
        <v>0</v>
      </c>
      <c r="F196" s="306">
        <v>22.6</v>
      </c>
      <c r="G196" s="306">
        <v>69.599999999999994</v>
      </c>
      <c r="H196" s="345">
        <v>2.5</v>
      </c>
      <c r="I196" s="345">
        <v>180.5</v>
      </c>
      <c r="J196" s="306">
        <v>403.1</v>
      </c>
    </row>
    <row r="197" spans="1:10" x14ac:dyDescent="0.2">
      <c r="A197" s="383"/>
      <c r="C197" s="305">
        <v>44263.333333333328</v>
      </c>
      <c r="D197" s="306">
        <v>988.4</v>
      </c>
      <c r="E197" s="306">
        <v>0</v>
      </c>
      <c r="F197" s="306">
        <v>23.9</v>
      </c>
      <c r="G197" s="306">
        <v>65.599999999999994</v>
      </c>
      <c r="H197" s="306">
        <v>3</v>
      </c>
      <c r="I197" s="306">
        <v>183.8</v>
      </c>
      <c r="J197" s="306">
        <v>631.79999999999995</v>
      </c>
    </row>
    <row r="198" spans="1:10" x14ac:dyDescent="0.2">
      <c r="A198" s="383"/>
      <c r="C198" s="305">
        <v>44263.375</v>
      </c>
      <c r="D198" s="306">
        <v>988.2</v>
      </c>
      <c r="E198" s="306">
        <v>0</v>
      </c>
      <c r="F198" s="306">
        <v>24.9</v>
      </c>
      <c r="G198" s="306">
        <v>62.2</v>
      </c>
      <c r="H198" s="306">
        <v>4.3</v>
      </c>
      <c r="I198" s="306">
        <v>179.6</v>
      </c>
      <c r="J198" s="306">
        <v>808</v>
      </c>
    </row>
    <row r="199" spans="1:10" x14ac:dyDescent="0.2">
      <c r="A199" s="383"/>
      <c r="C199" s="305">
        <v>44263.416666666672</v>
      </c>
      <c r="D199" s="306">
        <v>987.5</v>
      </c>
      <c r="E199" s="306">
        <v>0</v>
      </c>
      <c r="F199" s="306">
        <v>25.2</v>
      </c>
      <c r="G199" s="306">
        <v>60.2</v>
      </c>
      <c r="H199" s="306">
        <v>5.4</v>
      </c>
      <c r="I199" s="306">
        <v>175.5</v>
      </c>
      <c r="J199" s="306">
        <v>945.7</v>
      </c>
    </row>
    <row r="200" spans="1:10" x14ac:dyDescent="0.2">
      <c r="A200" s="383"/>
      <c r="C200" s="305">
        <v>44263.458333333328</v>
      </c>
      <c r="D200" s="306">
        <v>986.7</v>
      </c>
      <c r="E200" s="306">
        <v>0</v>
      </c>
      <c r="F200" s="306">
        <v>25.2</v>
      </c>
      <c r="G200" s="306">
        <v>59.6</v>
      </c>
      <c r="H200" s="306">
        <v>6.6</v>
      </c>
      <c r="I200" s="306">
        <v>173.9</v>
      </c>
      <c r="J200" s="306">
        <v>695.4</v>
      </c>
    </row>
    <row r="201" spans="1:10" x14ac:dyDescent="0.2">
      <c r="A201" s="383"/>
      <c r="C201" s="305">
        <v>44263.5</v>
      </c>
      <c r="D201" s="306">
        <v>985.8</v>
      </c>
      <c r="E201" s="306">
        <v>0</v>
      </c>
      <c r="F201" s="306">
        <v>25.2</v>
      </c>
      <c r="G201" s="306">
        <v>59</v>
      </c>
      <c r="H201" s="306">
        <v>7.2</v>
      </c>
      <c r="I201" s="306">
        <v>173.8</v>
      </c>
      <c r="J201" s="306">
        <v>994.9</v>
      </c>
    </row>
    <row r="202" spans="1:10" x14ac:dyDescent="0.2">
      <c r="A202" s="383"/>
      <c r="C202" s="305">
        <v>44263.541666666672</v>
      </c>
      <c r="D202" s="306">
        <v>985</v>
      </c>
      <c r="E202" s="306">
        <v>0</v>
      </c>
      <c r="F202" s="306">
        <v>25.3</v>
      </c>
      <c r="G202" s="306">
        <v>57.9</v>
      </c>
      <c r="H202" s="306">
        <v>6.9</v>
      </c>
      <c r="I202" s="306">
        <v>171.2</v>
      </c>
      <c r="J202" s="306">
        <v>901.6</v>
      </c>
    </row>
    <row r="203" spans="1:10" x14ac:dyDescent="0.2">
      <c r="A203" s="383"/>
      <c r="C203" s="305">
        <v>44263.583333333328</v>
      </c>
      <c r="D203" s="306">
        <v>984.6</v>
      </c>
      <c r="E203" s="306">
        <v>0</v>
      </c>
      <c r="F203" s="306">
        <v>25.2</v>
      </c>
      <c r="G203" s="306">
        <v>57.7</v>
      </c>
      <c r="H203" s="306">
        <v>6.8</v>
      </c>
      <c r="I203" s="306">
        <v>172.2</v>
      </c>
      <c r="J203" s="306">
        <v>741.4</v>
      </c>
    </row>
    <row r="204" spans="1:10" x14ac:dyDescent="0.2">
      <c r="A204" s="383"/>
      <c r="C204" s="305">
        <v>44263.625</v>
      </c>
      <c r="D204" s="306">
        <v>984.5</v>
      </c>
      <c r="E204" s="306">
        <v>0</v>
      </c>
      <c r="F204" s="306">
        <v>25.1</v>
      </c>
      <c r="G204" s="306">
        <v>57.9</v>
      </c>
      <c r="H204" s="306">
        <v>6.6</v>
      </c>
      <c r="I204" s="306">
        <v>168.4</v>
      </c>
      <c r="J204" s="306">
        <v>532.29999999999995</v>
      </c>
    </row>
    <row r="205" spans="1:10" x14ac:dyDescent="0.2">
      <c r="A205" s="383"/>
      <c r="C205" s="305">
        <v>44263.666666666672</v>
      </c>
      <c r="D205" s="306">
        <v>984.5</v>
      </c>
      <c r="E205" s="306">
        <v>0</v>
      </c>
      <c r="F205" s="306">
        <v>24.9</v>
      </c>
      <c r="G205" s="306">
        <v>57.6</v>
      </c>
      <c r="H205" s="306">
        <v>5.9</v>
      </c>
      <c r="I205" s="306">
        <v>171.4</v>
      </c>
      <c r="J205" s="306">
        <v>293.2</v>
      </c>
    </row>
    <row r="206" spans="1:10" x14ac:dyDescent="0.2">
      <c r="A206" s="383"/>
      <c r="C206" s="305">
        <v>44263.708333333328</v>
      </c>
      <c r="D206" s="306">
        <v>985.1</v>
      </c>
      <c r="E206" s="306">
        <v>0</v>
      </c>
      <c r="F206" s="306">
        <v>24.2</v>
      </c>
      <c r="G206" s="306">
        <v>59.6</v>
      </c>
      <c r="H206" s="306">
        <v>5.7</v>
      </c>
      <c r="I206" s="306">
        <v>162.4</v>
      </c>
      <c r="J206" s="306">
        <v>77.2</v>
      </c>
    </row>
    <row r="207" spans="1:10" x14ac:dyDescent="0.2">
      <c r="A207" s="383"/>
      <c r="C207" s="305">
        <v>44263.75</v>
      </c>
      <c r="D207" s="306">
        <v>986</v>
      </c>
      <c r="E207" s="306">
        <v>0</v>
      </c>
      <c r="F207" s="306">
        <v>23.3</v>
      </c>
      <c r="G207" s="306">
        <v>61.2</v>
      </c>
      <c r="H207" s="306">
        <v>4.8</v>
      </c>
      <c r="I207" s="306">
        <v>168</v>
      </c>
      <c r="J207" s="306">
        <v>0.8</v>
      </c>
    </row>
    <row r="208" spans="1:10" x14ac:dyDescent="0.2">
      <c r="A208" s="383"/>
      <c r="C208" s="305">
        <v>44263.791666666672</v>
      </c>
      <c r="D208" s="306">
        <v>986.8</v>
      </c>
      <c r="E208" s="306">
        <v>0</v>
      </c>
      <c r="F208" s="306">
        <v>22.8</v>
      </c>
      <c r="G208" s="306">
        <v>62</v>
      </c>
      <c r="H208" s="306">
        <v>4.2</v>
      </c>
      <c r="I208" s="306">
        <v>164.1</v>
      </c>
      <c r="J208" s="306">
        <v>0</v>
      </c>
    </row>
    <row r="209" spans="1:10" x14ac:dyDescent="0.2">
      <c r="A209" s="383"/>
      <c r="C209" s="305">
        <v>44263.833333333328</v>
      </c>
      <c r="D209" s="306">
        <v>987.8</v>
      </c>
      <c r="E209" s="306">
        <v>0</v>
      </c>
      <c r="F209" s="306">
        <v>22.6</v>
      </c>
      <c r="G209" s="306">
        <v>63.1</v>
      </c>
      <c r="H209" s="306">
        <v>4.5999999999999996</v>
      </c>
      <c r="I209" s="306">
        <v>159.69999999999999</v>
      </c>
      <c r="J209" s="306">
        <v>0</v>
      </c>
    </row>
    <row r="210" spans="1:10" x14ac:dyDescent="0.2">
      <c r="A210" s="383"/>
      <c r="C210" s="305">
        <v>44263.875</v>
      </c>
      <c r="D210" s="306">
        <v>988.1</v>
      </c>
      <c r="E210" s="306">
        <v>0</v>
      </c>
      <c r="F210" s="306">
        <v>22.5</v>
      </c>
      <c r="G210" s="306">
        <v>66.3</v>
      </c>
      <c r="H210" s="306">
        <v>3.7</v>
      </c>
      <c r="I210" s="306">
        <v>157.5</v>
      </c>
      <c r="J210" s="306">
        <v>0</v>
      </c>
    </row>
    <row r="211" spans="1:10" x14ac:dyDescent="0.2">
      <c r="A211" s="383"/>
      <c r="C211" s="305">
        <v>44263.916666666672</v>
      </c>
      <c r="D211" s="306">
        <v>988</v>
      </c>
      <c r="E211" s="306">
        <v>0</v>
      </c>
      <c r="F211" s="306">
        <v>22.2</v>
      </c>
      <c r="G211" s="306">
        <v>68.400000000000006</v>
      </c>
      <c r="H211" s="306">
        <v>3.4</v>
      </c>
      <c r="I211" s="306">
        <v>179.8</v>
      </c>
      <c r="J211" s="306">
        <v>0</v>
      </c>
    </row>
    <row r="212" spans="1:10" x14ac:dyDescent="0.2">
      <c r="A212" s="383"/>
      <c r="C212" s="305">
        <v>44263.958333333328</v>
      </c>
      <c r="D212" s="306">
        <v>987.9</v>
      </c>
      <c r="E212" s="306">
        <v>0</v>
      </c>
      <c r="F212" s="306">
        <v>21.8</v>
      </c>
      <c r="G212" s="306">
        <v>69.5</v>
      </c>
      <c r="H212" s="306">
        <v>2</v>
      </c>
      <c r="I212" s="306">
        <v>256</v>
      </c>
      <c r="J212" s="306">
        <v>0</v>
      </c>
    </row>
    <row r="213" spans="1:10" x14ac:dyDescent="0.2">
      <c r="A213" s="383"/>
      <c r="C213" s="305">
        <v>44264</v>
      </c>
      <c r="D213" s="306">
        <v>987.5</v>
      </c>
      <c r="E213" s="306">
        <v>0</v>
      </c>
      <c r="F213" s="306">
        <v>21.4</v>
      </c>
      <c r="G213" s="306">
        <v>69.8</v>
      </c>
      <c r="H213" s="306">
        <v>1.5</v>
      </c>
      <c r="I213" s="306">
        <v>211.9</v>
      </c>
      <c r="J213" s="306">
        <v>0</v>
      </c>
    </row>
    <row r="214" spans="1:10" x14ac:dyDescent="0.2">
      <c r="A214" s="383"/>
      <c r="C214" s="305">
        <v>44264.041666666672</v>
      </c>
      <c r="D214" s="306">
        <v>987.1</v>
      </c>
      <c r="E214" s="306">
        <v>0</v>
      </c>
      <c r="F214" s="306">
        <v>21.2</v>
      </c>
      <c r="G214" s="306">
        <v>69.8</v>
      </c>
      <c r="H214" s="306">
        <v>1.3</v>
      </c>
      <c r="I214" s="306">
        <v>122.1</v>
      </c>
      <c r="J214" s="306">
        <v>0</v>
      </c>
    </row>
    <row r="215" spans="1:10" x14ac:dyDescent="0.2">
      <c r="A215" s="383"/>
      <c r="C215" s="305">
        <v>44264.083333333328</v>
      </c>
      <c r="D215" s="306">
        <v>987</v>
      </c>
      <c r="E215" s="306">
        <v>0</v>
      </c>
      <c r="F215" s="306">
        <v>21.3</v>
      </c>
      <c r="G215" s="306">
        <v>68</v>
      </c>
      <c r="H215" s="306">
        <v>1.9</v>
      </c>
      <c r="I215" s="306">
        <v>141.9</v>
      </c>
      <c r="J215" s="306">
        <v>0</v>
      </c>
    </row>
    <row r="216" spans="1:10" x14ac:dyDescent="0.2">
      <c r="A216" s="383"/>
      <c r="C216" s="305">
        <v>44264.125</v>
      </c>
      <c r="D216" s="306">
        <v>986.7</v>
      </c>
      <c r="E216" s="306">
        <v>0</v>
      </c>
      <c r="F216" s="306">
        <v>21.3</v>
      </c>
      <c r="G216" s="306">
        <v>68.599999999999994</v>
      </c>
      <c r="H216" s="306">
        <v>1.1000000000000001</v>
      </c>
      <c r="I216" s="306">
        <v>146.4</v>
      </c>
      <c r="J216" s="306">
        <v>0</v>
      </c>
    </row>
    <row r="217" spans="1:10" x14ac:dyDescent="0.2">
      <c r="A217" s="383"/>
      <c r="C217" s="305">
        <v>44264.166666666672</v>
      </c>
      <c r="D217" s="306">
        <v>986.9</v>
      </c>
      <c r="E217" s="306">
        <v>0</v>
      </c>
      <c r="F217" s="306">
        <v>21.1</v>
      </c>
      <c r="G217" s="306">
        <v>68.2</v>
      </c>
      <c r="H217" s="306">
        <v>1.3</v>
      </c>
      <c r="I217" s="342">
        <v>155.4</v>
      </c>
      <c r="J217" s="306">
        <v>0</v>
      </c>
    </row>
    <row r="218" spans="1:10" x14ac:dyDescent="0.2">
      <c r="A218" s="383"/>
      <c r="C218" s="305">
        <v>44264.208333333328</v>
      </c>
      <c r="D218" s="306">
        <v>987.5</v>
      </c>
      <c r="E218" s="306">
        <v>0</v>
      </c>
      <c r="F218" s="306">
        <v>20.9</v>
      </c>
      <c r="G218" s="306">
        <v>68.400000000000006</v>
      </c>
      <c r="H218" s="338">
        <v>0.7</v>
      </c>
      <c r="I218" s="336" t="s">
        <v>362</v>
      </c>
      <c r="J218" s="341">
        <v>2.1</v>
      </c>
    </row>
    <row r="219" spans="1:10" x14ac:dyDescent="0.2">
      <c r="A219" s="383"/>
      <c r="C219" s="305">
        <v>44264.25</v>
      </c>
      <c r="D219" s="306">
        <v>988.1</v>
      </c>
      <c r="E219" s="306">
        <v>0</v>
      </c>
      <c r="F219" s="306">
        <v>21.1</v>
      </c>
      <c r="G219" s="306">
        <v>67.8</v>
      </c>
      <c r="H219" s="336">
        <v>1.4</v>
      </c>
      <c r="I219" s="346">
        <v>172.7</v>
      </c>
      <c r="J219" s="306">
        <v>136.5</v>
      </c>
    </row>
    <row r="220" spans="1:10" x14ac:dyDescent="0.2">
      <c r="A220" s="383"/>
      <c r="C220" s="305">
        <v>44264.291666666672</v>
      </c>
      <c r="D220" s="306">
        <v>988.2</v>
      </c>
      <c r="E220" s="306">
        <v>0</v>
      </c>
      <c r="F220" s="306">
        <v>22.1</v>
      </c>
      <c r="G220" s="306">
        <v>64.900000000000006</v>
      </c>
      <c r="H220" s="306">
        <v>2.5</v>
      </c>
      <c r="I220" s="306">
        <v>178.4</v>
      </c>
      <c r="J220" s="306">
        <v>401.6</v>
      </c>
    </row>
    <row r="221" spans="1:10" x14ac:dyDescent="0.2">
      <c r="A221" s="383"/>
      <c r="C221" s="305">
        <v>44264.333333333328</v>
      </c>
      <c r="D221" s="306">
        <v>988.1</v>
      </c>
      <c r="E221" s="306">
        <v>0</v>
      </c>
      <c r="F221" s="306">
        <v>23.4</v>
      </c>
      <c r="G221" s="306">
        <v>64.099999999999994</v>
      </c>
      <c r="H221" s="306">
        <v>2.1</v>
      </c>
      <c r="I221" s="306">
        <v>191.1</v>
      </c>
      <c r="J221" s="306">
        <v>626</v>
      </c>
    </row>
    <row r="222" spans="1:10" x14ac:dyDescent="0.2">
      <c r="A222" s="383"/>
      <c r="C222" s="305">
        <v>44264.375</v>
      </c>
      <c r="D222" s="306">
        <v>988</v>
      </c>
      <c r="E222" s="306">
        <v>0</v>
      </c>
      <c r="F222" s="306">
        <v>23.2</v>
      </c>
      <c r="G222" s="306">
        <v>65.8</v>
      </c>
      <c r="H222" s="306">
        <v>2</v>
      </c>
      <c r="I222" s="306">
        <v>318.89999999999998</v>
      </c>
      <c r="J222" s="306">
        <v>798.1</v>
      </c>
    </row>
    <row r="223" spans="1:10" x14ac:dyDescent="0.2">
      <c r="A223" s="383"/>
      <c r="C223" s="305">
        <v>44264.416666666672</v>
      </c>
      <c r="D223" s="306">
        <v>987.5</v>
      </c>
      <c r="E223" s="306">
        <v>0</v>
      </c>
      <c r="F223" s="306">
        <v>23.9</v>
      </c>
      <c r="G223" s="306">
        <v>63.5</v>
      </c>
      <c r="H223" s="306">
        <v>2.6</v>
      </c>
      <c r="I223" s="306">
        <v>239.7</v>
      </c>
      <c r="J223" s="306">
        <v>937.7</v>
      </c>
    </row>
    <row r="224" spans="1:10" x14ac:dyDescent="0.2">
      <c r="A224" s="383"/>
      <c r="C224" s="305">
        <v>44264.458333333328</v>
      </c>
      <c r="D224" s="306">
        <v>986.6</v>
      </c>
      <c r="E224" s="306">
        <v>0</v>
      </c>
      <c r="F224" s="306">
        <v>24.7</v>
      </c>
      <c r="G224" s="306">
        <v>61.5</v>
      </c>
      <c r="H224" s="306">
        <v>3.4</v>
      </c>
      <c r="I224" s="306">
        <v>188.5</v>
      </c>
      <c r="J224" s="306">
        <v>721.7</v>
      </c>
    </row>
    <row r="225" spans="1:10" x14ac:dyDescent="0.2">
      <c r="A225" s="383"/>
      <c r="C225" s="305">
        <v>44264.5</v>
      </c>
      <c r="D225" s="306">
        <v>985.8</v>
      </c>
      <c r="E225" s="306">
        <v>0</v>
      </c>
      <c r="F225" s="306">
        <v>25.1</v>
      </c>
      <c r="G225" s="306">
        <v>58.7</v>
      </c>
      <c r="H225" s="306">
        <v>3.5</v>
      </c>
      <c r="I225" s="306">
        <v>200.9</v>
      </c>
      <c r="J225" s="306">
        <v>993.2</v>
      </c>
    </row>
    <row r="226" spans="1:10" x14ac:dyDescent="0.2">
      <c r="A226" s="383"/>
      <c r="C226" s="305">
        <v>44264.541666666672</v>
      </c>
      <c r="D226" s="306">
        <v>984.9</v>
      </c>
      <c r="E226" s="306">
        <v>0</v>
      </c>
      <c r="F226" s="306">
        <v>25.5</v>
      </c>
      <c r="G226" s="306">
        <v>57.6</v>
      </c>
      <c r="H226" s="306">
        <v>3.8</v>
      </c>
      <c r="I226" s="306">
        <v>197</v>
      </c>
      <c r="J226" s="306">
        <v>901.4</v>
      </c>
    </row>
    <row r="227" spans="1:10" x14ac:dyDescent="0.2">
      <c r="A227" s="383"/>
      <c r="C227" s="305">
        <v>44264.583333333328</v>
      </c>
      <c r="D227" s="306">
        <v>984.9</v>
      </c>
      <c r="E227" s="306">
        <v>0</v>
      </c>
      <c r="F227" s="306">
        <v>25</v>
      </c>
      <c r="G227" s="306">
        <v>59.2</v>
      </c>
      <c r="H227" s="306">
        <v>4.8</v>
      </c>
      <c r="I227" s="306">
        <v>180.1</v>
      </c>
      <c r="J227" s="306">
        <v>740.5</v>
      </c>
    </row>
    <row r="228" spans="1:10" x14ac:dyDescent="0.2">
      <c r="A228" s="383"/>
      <c r="C228" s="305">
        <v>44264.625</v>
      </c>
      <c r="D228" s="306">
        <v>984.7</v>
      </c>
      <c r="E228" s="306">
        <v>0</v>
      </c>
      <c r="F228" s="306">
        <v>24.8</v>
      </c>
      <c r="G228" s="306">
        <v>60.6</v>
      </c>
      <c r="H228" s="306">
        <v>4.9000000000000004</v>
      </c>
      <c r="I228" s="306">
        <v>174.5</v>
      </c>
      <c r="J228" s="306">
        <v>528.1</v>
      </c>
    </row>
    <row r="229" spans="1:10" x14ac:dyDescent="0.2">
      <c r="A229" s="383"/>
      <c r="C229" s="305">
        <v>44264.666666666672</v>
      </c>
      <c r="D229" s="306">
        <v>984.9</v>
      </c>
      <c r="E229" s="306">
        <v>0</v>
      </c>
      <c r="F229" s="306">
        <v>24.7</v>
      </c>
      <c r="G229" s="306">
        <v>61.3</v>
      </c>
      <c r="H229" s="306">
        <v>4</v>
      </c>
      <c r="I229" s="306">
        <v>174.9</v>
      </c>
      <c r="J229" s="306">
        <v>288.60000000000002</v>
      </c>
    </row>
    <row r="230" spans="1:10" x14ac:dyDescent="0.2">
      <c r="A230" s="383"/>
      <c r="C230" s="305">
        <v>44264.708333333328</v>
      </c>
      <c r="D230" s="306">
        <v>985.8</v>
      </c>
      <c r="E230" s="306">
        <v>0</v>
      </c>
      <c r="F230" s="306">
        <v>24</v>
      </c>
      <c r="G230" s="306">
        <v>64.2</v>
      </c>
      <c r="H230" s="306">
        <v>4.0999999999999996</v>
      </c>
      <c r="I230" s="306">
        <v>166.3</v>
      </c>
      <c r="J230" s="306">
        <v>72.5</v>
      </c>
    </row>
    <row r="231" spans="1:10" x14ac:dyDescent="0.2">
      <c r="A231" s="383"/>
      <c r="C231" s="305">
        <v>44264.75</v>
      </c>
      <c r="D231" s="306">
        <v>986.8</v>
      </c>
      <c r="E231" s="306">
        <v>0</v>
      </c>
      <c r="F231" s="306">
        <v>23.3</v>
      </c>
      <c r="G231" s="306">
        <v>66.8</v>
      </c>
      <c r="H231" s="306">
        <v>3.9</v>
      </c>
      <c r="I231" s="306">
        <v>159.19999999999999</v>
      </c>
      <c r="J231" s="306">
        <v>0.6</v>
      </c>
    </row>
    <row r="232" spans="1:10" x14ac:dyDescent="0.2">
      <c r="A232" s="383"/>
      <c r="C232" s="305">
        <v>44264.791666666672</v>
      </c>
      <c r="D232" s="306">
        <v>987.8</v>
      </c>
      <c r="E232" s="306">
        <v>0</v>
      </c>
      <c r="F232" s="306">
        <v>22.8</v>
      </c>
      <c r="G232" s="306">
        <v>68.5</v>
      </c>
      <c r="H232" s="306">
        <v>3.7</v>
      </c>
      <c r="I232" s="306">
        <v>177.7</v>
      </c>
      <c r="J232" s="306">
        <v>0</v>
      </c>
    </row>
    <row r="233" spans="1:10" x14ac:dyDescent="0.2">
      <c r="A233" s="383"/>
      <c r="C233" s="305">
        <v>44264.833333333328</v>
      </c>
      <c r="D233" s="306">
        <v>988.5</v>
      </c>
      <c r="E233" s="306">
        <v>0</v>
      </c>
      <c r="F233" s="306">
        <v>22.8</v>
      </c>
      <c r="G233" s="306">
        <v>68.3</v>
      </c>
      <c r="H233" s="306">
        <v>3</v>
      </c>
      <c r="I233" s="306">
        <v>180.2</v>
      </c>
      <c r="J233" s="306">
        <v>0</v>
      </c>
    </row>
    <row r="234" spans="1:10" x14ac:dyDescent="0.2">
      <c r="A234" s="383"/>
      <c r="C234" s="305">
        <v>44264.875</v>
      </c>
      <c r="D234" s="306">
        <v>988.8</v>
      </c>
      <c r="E234" s="306">
        <v>0</v>
      </c>
      <c r="F234" s="306">
        <v>22.4</v>
      </c>
      <c r="G234" s="306">
        <v>69.2</v>
      </c>
      <c r="H234" s="306">
        <v>3.2</v>
      </c>
      <c r="I234" s="306">
        <v>185.8</v>
      </c>
      <c r="J234" s="306">
        <v>0</v>
      </c>
    </row>
    <row r="235" spans="1:10" x14ac:dyDescent="0.2">
      <c r="A235" s="383"/>
      <c r="C235" s="305">
        <v>44264.916666666672</v>
      </c>
      <c r="D235" s="306">
        <v>988.9</v>
      </c>
      <c r="E235" s="306">
        <v>0</v>
      </c>
      <c r="F235" s="306">
        <v>21.9</v>
      </c>
      <c r="G235" s="306">
        <v>70.3</v>
      </c>
      <c r="H235" s="306">
        <v>2.1</v>
      </c>
      <c r="I235" s="306">
        <v>193.5</v>
      </c>
      <c r="J235" s="306">
        <v>0</v>
      </c>
    </row>
    <row r="236" spans="1:10" x14ac:dyDescent="0.2">
      <c r="A236" s="383"/>
      <c r="C236" s="305">
        <v>44264.958333333328</v>
      </c>
      <c r="D236" s="306">
        <v>988.8</v>
      </c>
      <c r="E236" s="306">
        <v>0</v>
      </c>
      <c r="F236" s="306">
        <v>21.5</v>
      </c>
      <c r="G236" s="306">
        <v>70.400000000000006</v>
      </c>
      <c r="H236" s="306">
        <v>1.6</v>
      </c>
      <c r="I236" s="306">
        <v>179.6</v>
      </c>
      <c r="J236" s="306">
        <v>0</v>
      </c>
    </row>
    <row r="237" spans="1:10" x14ac:dyDescent="0.2">
      <c r="A237" s="383"/>
      <c r="C237" s="305">
        <v>44265</v>
      </c>
      <c r="D237" s="306">
        <v>988.6</v>
      </c>
      <c r="E237" s="306">
        <v>0</v>
      </c>
      <c r="F237" s="306">
        <v>21.6</v>
      </c>
      <c r="G237" s="306">
        <v>70.2</v>
      </c>
      <c r="H237" s="306">
        <v>1.1000000000000001</v>
      </c>
      <c r="I237" s="306">
        <v>154.9</v>
      </c>
      <c r="J237" s="306">
        <v>0</v>
      </c>
    </row>
    <row r="238" spans="1:10" x14ac:dyDescent="0.2">
      <c r="A238" s="383"/>
      <c r="C238" s="305">
        <v>44265.041666666672</v>
      </c>
      <c r="D238" s="306">
        <v>988.4</v>
      </c>
      <c r="E238" s="306">
        <v>0</v>
      </c>
      <c r="F238" s="306">
        <v>21.4</v>
      </c>
      <c r="G238" s="306">
        <v>70.3</v>
      </c>
      <c r="H238" s="306">
        <v>1.1000000000000001</v>
      </c>
      <c r="I238" s="306">
        <v>162.9</v>
      </c>
      <c r="J238" s="306">
        <v>0</v>
      </c>
    </row>
    <row r="239" spans="1:10" x14ac:dyDescent="0.2">
      <c r="A239" s="383"/>
      <c r="C239" s="305">
        <v>44265.083333333328</v>
      </c>
      <c r="D239" s="306">
        <v>987.9</v>
      </c>
      <c r="E239" s="306">
        <v>0</v>
      </c>
      <c r="F239" s="306">
        <v>21.2</v>
      </c>
      <c r="G239" s="306">
        <v>71</v>
      </c>
      <c r="H239" s="306">
        <v>2.5</v>
      </c>
      <c r="I239" s="306">
        <v>177</v>
      </c>
      <c r="J239" s="306">
        <v>0</v>
      </c>
    </row>
    <row r="240" spans="1:10" x14ac:dyDescent="0.2">
      <c r="A240" s="383"/>
      <c r="C240" s="305">
        <v>44265.125</v>
      </c>
      <c r="D240" s="306">
        <v>987.7</v>
      </c>
      <c r="E240" s="306">
        <v>0</v>
      </c>
      <c r="F240" s="306">
        <v>21.2</v>
      </c>
      <c r="G240" s="306">
        <v>70.599999999999994</v>
      </c>
      <c r="H240" s="306">
        <v>3.1</v>
      </c>
      <c r="I240" s="306">
        <v>177.3</v>
      </c>
      <c r="J240" s="306">
        <v>0</v>
      </c>
    </row>
    <row r="241" spans="1:10" x14ac:dyDescent="0.2">
      <c r="A241" s="383"/>
      <c r="C241" s="305">
        <v>44265.166666666672</v>
      </c>
      <c r="D241" s="306">
        <v>987.8</v>
      </c>
      <c r="E241" s="306">
        <v>0</v>
      </c>
      <c r="F241" s="306">
        <v>21</v>
      </c>
      <c r="G241" s="306">
        <v>71</v>
      </c>
      <c r="H241" s="306">
        <v>3.1</v>
      </c>
      <c r="I241" s="306">
        <v>170.8</v>
      </c>
      <c r="J241" s="306">
        <v>0</v>
      </c>
    </row>
    <row r="242" spans="1:10" x14ac:dyDescent="0.2">
      <c r="A242" s="383"/>
      <c r="C242" s="305">
        <v>44265.208333333328</v>
      </c>
      <c r="D242" s="306">
        <v>988.4</v>
      </c>
      <c r="E242" s="306">
        <v>0</v>
      </c>
      <c r="F242" s="306">
        <v>21</v>
      </c>
      <c r="G242" s="306">
        <v>71</v>
      </c>
      <c r="H242" s="306">
        <v>2.4</v>
      </c>
      <c r="I242" s="342">
        <v>182</v>
      </c>
      <c r="J242" s="306">
        <v>2.2000000000000002</v>
      </c>
    </row>
    <row r="243" spans="1:10" x14ac:dyDescent="0.2">
      <c r="A243" s="383"/>
      <c r="C243" s="305">
        <v>44265.25</v>
      </c>
      <c r="D243" s="306">
        <v>989</v>
      </c>
      <c r="E243" s="306">
        <v>0</v>
      </c>
      <c r="F243" s="306">
        <v>21.6</v>
      </c>
      <c r="G243" s="306">
        <v>69.400000000000006</v>
      </c>
      <c r="H243" s="338">
        <v>1.2</v>
      </c>
      <c r="I243" s="336" t="s">
        <v>362</v>
      </c>
      <c r="J243" s="341">
        <v>129.6</v>
      </c>
    </row>
    <row r="244" spans="1:10" x14ac:dyDescent="0.2">
      <c r="A244" s="383"/>
      <c r="C244" s="305">
        <v>44265.291666666672</v>
      </c>
      <c r="D244" s="306">
        <v>989.3</v>
      </c>
      <c r="E244" s="306">
        <v>0</v>
      </c>
      <c r="F244" s="306">
        <v>22.9</v>
      </c>
      <c r="G244" s="306">
        <v>67.099999999999994</v>
      </c>
      <c r="H244" s="306">
        <v>1.4</v>
      </c>
      <c r="I244" s="345">
        <v>4.9000000000000004</v>
      </c>
      <c r="J244" s="306">
        <v>380.5</v>
      </c>
    </row>
    <row r="245" spans="1:10" x14ac:dyDescent="0.2">
      <c r="A245" s="383"/>
      <c r="C245" s="305">
        <v>44265.333333333328</v>
      </c>
      <c r="D245" s="306">
        <v>989.1</v>
      </c>
      <c r="E245" s="306">
        <v>0</v>
      </c>
      <c r="F245" s="306">
        <v>23.8</v>
      </c>
      <c r="G245" s="306">
        <v>64.8</v>
      </c>
      <c r="H245" s="342">
        <v>1.4</v>
      </c>
      <c r="I245" s="342">
        <v>307.60000000000002</v>
      </c>
      <c r="J245" s="306">
        <v>607.6</v>
      </c>
    </row>
    <row r="246" spans="1:10" x14ac:dyDescent="0.2">
      <c r="A246" s="383"/>
      <c r="C246" s="305">
        <v>44265.375</v>
      </c>
      <c r="D246" s="306">
        <v>988.8</v>
      </c>
      <c r="E246" s="306">
        <v>0</v>
      </c>
      <c r="F246" s="306">
        <v>24.5</v>
      </c>
      <c r="G246" s="338">
        <v>62.6</v>
      </c>
      <c r="H246" s="336" t="s">
        <v>362</v>
      </c>
      <c r="I246" s="336" t="s">
        <v>362</v>
      </c>
      <c r="J246" s="341">
        <v>784.5</v>
      </c>
    </row>
    <row r="247" spans="1:10" x14ac:dyDescent="0.2">
      <c r="A247" s="383"/>
      <c r="C247" s="305">
        <v>44265.416666666672</v>
      </c>
      <c r="D247" s="306">
        <v>988.1</v>
      </c>
      <c r="E247" s="306">
        <v>0</v>
      </c>
      <c r="F247" s="306">
        <v>25.4</v>
      </c>
      <c r="G247" s="306">
        <v>59.9</v>
      </c>
      <c r="H247" s="345">
        <v>2.2000000000000002</v>
      </c>
      <c r="I247" s="345">
        <v>297.5</v>
      </c>
      <c r="J247" s="306">
        <v>919.4</v>
      </c>
    </row>
    <row r="248" spans="1:10" x14ac:dyDescent="0.2">
      <c r="A248" s="383"/>
      <c r="C248" s="305">
        <v>44265.458333333328</v>
      </c>
      <c r="D248" s="306">
        <v>987.4</v>
      </c>
      <c r="E248" s="306">
        <v>0</v>
      </c>
      <c r="F248" s="306">
        <v>26.2</v>
      </c>
      <c r="G248" s="306">
        <v>57</v>
      </c>
      <c r="H248" s="306">
        <v>2.2000000000000002</v>
      </c>
      <c r="I248" s="306">
        <v>241.9</v>
      </c>
      <c r="J248" s="306">
        <v>650.9</v>
      </c>
    </row>
    <row r="249" spans="1:10" x14ac:dyDescent="0.2">
      <c r="A249" s="383"/>
      <c r="C249" s="305">
        <v>44265.5</v>
      </c>
      <c r="D249" s="306">
        <v>986.5</v>
      </c>
      <c r="E249" s="306">
        <v>0</v>
      </c>
      <c r="F249" s="306">
        <v>26.3</v>
      </c>
      <c r="G249" s="306">
        <v>57</v>
      </c>
      <c r="H249" s="306">
        <v>3.3</v>
      </c>
      <c r="I249" s="306">
        <v>198.5</v>
      </c>
      <c r="J249" s="306">
        <v>971.7</v>
      </c>
    </row>
    <row r="250" spans="1:10" x14ac:dyDescent="0.2">
      <c r="A250" s="383"/>
      <c r="C250" s="305">
        <v>44265.541666666672</v>
      </c>
      <c r="D250" s="306">
        <v>986.1</v>
      </c>
      <c r="E250" s="306">
        <v>0</v>
      </c>
      <c r="F250" s="306">
        <v>26.5</v>
      </c>
      <c r="G250" s="306">
        <v>56.6</v>
      </c>
      <c r="H250" s="306">
        <v>4.2</v>
      </c>
      <c r="I250" s="306">
        <v>185.9</v>
      </c>
      <c r="J250" s="306">
        <v>880.8</v>
      </c>
    </row>
    <row r="251" spans="1:10" x14ac:dyDescent="0.2">
      <c r="A251" s="383"/>
      <c r="C251" s="305">
        <v>44265.583333333328</v>
      </c>
      <c r="D251" s="306">
        <v>985.8</v>
      </c>
      <c r="E251" s="306">
        <v>0</v>
      </c>
      <c r="F251" s="306">
        <v>26.3</v>
      </c>
      <c r="G251" s="306">
        <v>57.3</v>
      </c>
      <c r="H251" s="306">
        <v>4.9000000000000004</v>
      </c>
      <c r="I251" s="306">
        <v>182.4</v>
      </c>
      <c r="J251" s="306">
        <v>722.5</v>
      </c>
    </row>
    <row r="252" spans="1:10" x14ac:dyDescent="0.2">
      <c r="A252" s="383"/>
      <c r="C252" s="305">
        <v>44265.625</v>
      </c>
      <c r="D252" s="306">
        <v>985.9</v>
      </c>
      <c r="E252" s="306">
        <v>0</v>
      </c>
      <c r="F252" s="306">
        <v>25.4</v>
      </c>
      <c r="G252" s="306">
        <v>59.8</v>
      </c>
      <c r="H252" s="306">
        <v>5.9</v>
      </c>
      <c r="I252" s="306">
        <v>179.7</v>
      </c>
      <c r="J252" s="306">
        <v>530.70000000000005</v>
      </c>
    </row>
    <row r="253" spans="1:10" x14ac:dyDescent="0.2">
      <c r="A253" s="383"/>
      <c r="C253" s="305">
        <v>44265.666666666672</v>
      </c>
      <c r="D253" s="306">
        <v>986.3</v>
      </c>
      <c r="E253" s="306">
        <v>0</v>
      </c>
      <c r="F253" s="306">
        <v>25.1</v>
      </c>
      <c r="G253" s="306">
        <v>60.2</v>
      </c>
      <c r="H253" s="306">
        <v>5.9</v>
      </c>
      <c r="I253" s="306">
        <v>173.7</v>
      </c>
      <c r="J253" s="306">
        <v>340.4</v>
      </c>
    </row>
    <row r="254" spans="1:10" x14ac:dyDescent="0.2">
      <c r="A254" s="383"/>
      <c r="C254" s="305">
        <v>44265.708333333328</v>
      </c>
      <c r="D254" s="306">
        <v>986.7</v>
      </c>
      <c r="E254" s="306">
        <v>0</v>
      </c>
      <c r="F254" s="306">
        <v>24.1</v>
      </c>
      <c r="G254" s="306">
        <v>63.2</v>
      </c>
      <c r="H254" s="306">
        <v>5.3</v>
      </c>
      <c r="I254" s="306">
        <v>172.6</v>
      </c>
      <c r="J254" s="306">
        <v>86.5</v>
      </c>
    </row>
    <row r="255" spans="1:10" x14ac:dyDescent="0.2">
      <c r="A255" s="383"/>
      <c r="C255" s="305">
        <v>44265.75</v>
      </c>
      <c r="D255" s="306">
        <v>987.7</v>
      </c>
      <c r="E255" s="306">
        <v>0</v>
      </c>
      <c r="F255" s="306">
        <v>23.4</v>
      </c>
      <c r="G255" s="306">
        <v>65.099999999999994</v>
      </c>
      <c r="H255" s="306">
        <v>5.2</v>
      </c>
      <c r="I255" s="306">
        <v>178</v>
      </c>
      <c r="J255" s="306">
        <v>0.6</v>
      </c>
    </row>
    <row r="256" spans="1:10" x14ac:dyDescent="0.2">
      <c r="A256" s="383"/>
      <c r="C256" s="305">
        <v>44265.791666666672</v>
      </c>
      <c r="D256" s="306">
        <v>988.5</v>
      </c>
      <c r="E256" s="306">
        <v>0</v>
      </c>
      <c r="F256" s="306">
        <v>23.4</v>
      </c>
      <c r="G256" s="306">
        <v>64.599999999999994</v>
      </c>
      <c r="H256" s="306">
        <v>4.0999999999999996</v>
      </c>
      <c r="I256" s="306">
        <v>172.7</v>
      </c>
      <c r="J256" s="306">
        <v>0</v>
      </c>
    </row>
    <row r="257" spans="1:10" x14ac:dyDescent="0.2">
      <c r="A257" s="383"/>
      <c r="C257" s="305">
        <v>44265.833333333328</v>
      </c>
      <c r="D257" s="306">
        <v>988.9</v>
      </c>
      <c r="E257" s="306">
        <v>0</v>
      </c>
      <c r="F257" s="306">
        <v>23</v>
      </c>
      <c r="G257" s="306">
        <v>64.400000000000006</v>
      </c>
      <c r="H257" s="306">
        <v>4.0999999999999996</v>
      </c>
      <c r="I257" s="306">
        <v>184.4</v>
      </c>
      <c r="J257" s="306">
        <v>0</v>
      </c>
    </row>
    <row r="258" spans="1:10" x14ac:dyDescent="0.2">
      <c r="A258" s="383"/>
      <c r="C258" s="305">
        <v>44265.875</v>
      </c>
      <c r="D258" s="306">
        <v>989</v>
      </c>
      <c r="E258" s="306">
        <v>0</v>
      </c>
      <c r="F258" s="306">
        <v>22.9</v>
      </c>
      <c r="G258" s="306">
        <v>63.5</v>
      </c>
      <c r="H258" s="306">
        <v>2.8</v>
      </c>
      <c r="I258" s="306">
        <v>186.4</v>
      </c>
      <c r="J258" s="306">
        <v>0</v>
      </c>
    </row>
    <row r="259" spans="1:10" x14ac:dyDescent="0.2">
      <c r="A259" s="383"/>
      <c r="C259" s="305">
        <v>44265.916666666672</v>
      </c>
      <c r="D259" s="306">
        <v>988.8</v>
      </c>
      <c r="E259" s="306">
        <v>0</v>
      </c>
      <c r="F259" s="306">
        <v>22.3</v>
      </c>
      <c r="G259" s="306">
        <v>68.2</v>
      </c>
      <c r="H259" s="342">
        <v>1.3</v>
      </c>
      <c r="I259" s="342">
        <v>319</v>
      </c>
      <c r="J259" s="306">
        <v>0</v>
      </c>
    </row>
    <row r="260" spans="1:10" x14ac:dyDescent="0.2">
      <c r="A260" s="383"/>
      <c r="C260" s="305">
        <v>44265.958333333328</v>
      </c>
      <c r="D260" s="306">
        <v>988.3</v>
      </c>
      <c r="E260" s="306">
        <v>0</v>
      </c>
      <c r="F260" s="306">
        <v>22</v>
      </c>
      <c r="G260" s="338">
        <v>70.8</v>
      </c>
      <c r="H260" s="336" t="s">
        <v>362</v>
      </c>
      <c r="I260" s="336" t="s">
        <v>362</v>
      </c>
      <c r="J260" s="341">
        <v>0</v>
      </c>
    </row>
    <row r="261" spans="1:10" x14ac:dyDescent="0.2">
      <c r="A261" s="383"/>
      <c r="C261" s="305">
        <v>44266</v>
      </c>
      <c r="D261" s="306">
        <v>987.8</v>
      </c>
      <c r="E261" s="306">
        <v>0</v>
      </c>
      <c r="F261" s="306">
        <v>22.1</v>
      </c>
      <c r="G261" s="306">
        <v>69.3</v>
      </c>
      <c r="H261" s="347">
        <v>1</v>
      </c>
      <c r="I261" s="336" t="s">
        <v>362</v>
      </c>
      <c r="J261" s="341">
        <v>0</v>
      </c>
    </row>
    <row r="262" spans="1:10" x14ac:dyDescent="0.2">
      <c r="A262" s="383"/>
      <c r="C262" s="305">
        <v>44266.041666666672</v>
      </c>
      <c r="D262" s="306">
        <v>987.1</v>
      </c>
      <c r="E262" s="306">
        <v>0</v>
      </c>
      <c r="F262" s="306">
        <v>21.8</v>
      </c>
      <c r="G262" s="306">
        <v>68.099999999999994</v>
      </c>
      <c r="H262" s="306">
        <v>1.7</v>
      </c>
      <c r="I262" s="345">
        <v>170.2</v>
      </c>
      <c r="J262" s="306">
        <v>0</v>
      </c>
    </row>
    <row r="263" spans="1:10" x14ac:dyDescent="0.2">
      <c r="A263" s="383"/>
      <c r="C263" s="305">
        <v>44266.083333333328</v>
      </c>
      <c r="D263" s="306">
        <v>986.7</v>
      </c>
      <c r="E263" s="306">
        <v>0</v>
      </c>
      <c r="F263" s="306">
        <v>21.7</v>
      </c>
      <c r="G263" s="306">
        <v>67.900000000000006</v>
      </c>
      <c r="H263" s="306">
        <v>2</v>
      </c>
      <c r="I263" s="306">
        <v>130.80000000000001</v>
      </c>
      <c r="J263" s="306">
        <v>0</v>
      </c>
    </row>
    <row r="264" spans="1:10" x14ac:dyDescent="0.2">
      <c r="A264" s="383"/>
      <c r="C264" s="305">
        <v>44266.125</v>
      </c>
      <c r="D264" s="306">
        <v>986.5</v>
      </c>
      <c r="E264" s="306">
        <v>0</v>
      </c>
      <c r="F264" s="306">
        <v>22.1</v>
      </c>
      <c r="G264" s="306">
        <v>68</v>
      </c>
      <c r="H264" s="306">
        <v>1.9</v>
      </c>
      <c r="I264" s="306">
        <v>116.2</v>
      </c>
      <c r="J264" s="306">
        <v>0</v>
      </c>
    </row>
    <row r="265" spans="1:10" x14ac:dyDescent="0.2">
      <c r="A265" s="383"/>
      <c r="C265" s="305">
        <v>44266.166666666672</v>
      </c>
      <c r="D265" s="306">
        <v>986.8</v>
      </c>
      <c r="E265" s="306">
        <v>0</v>
      </c>
      <c r="F265" s="306">
        <v>22.1</v>
      </c>
      <c r="G265" s="306">
        <v>66.8</v>
      </c>
      <c r="H265" s="306">
        <v>1.8</v>
      </c>
      <c r="I265" s="306">
        <v>112.7</v>
      </c>
      <c r="J265" s="306">
        <v>0</v>
      </c>
    </row>
    <row r="266" spans="1:10" x14ac:dyDescent="0.2">
      <c r="A266" s="383"/>
      <c r="C266" s="305">
        <v>44266.208333333328</v>
      </c>
      <c r="D266" s="306">
        <v>987</v>
      </c>
      <c r="E266" s="306">
        <v>0</v>
      </c>
      <c r="F266" s="306">
        <v>22</v>
      </c>
      <c r="G266" s="306">
        <v>67</v>
      </c>
      <c r="H266" s="306">
        <v>2.6</v>
      </c>
      <c r="I266" s="306">
        <v>157.80000000000001</v>
      </c>
      <c r="J266" s="306">
        <v>2</v>
      </c>
    </row>
    <row r="267" spans="1:10" x14ac:dyDescent="0.2">
      <c r="A267" s="383"/>
      <c r="C267" s="305">
        <v>44266.25</v>
      </c>
      <c r="D267" s="306">
        <v>987.1</v>
      </c>
      <c r="E267" s="306">
        <v>0</v>
      </c>
      <c r="F267" s="306">
        <v>22.2</v>
      </c>
      <c r="G267" s="306">
        <v>66.7</v>
      </c>
      <c r="H267" s="306">
        <v>3.2</v>
      </c>
      <c r="I267" s="306">
        <v>165.8</v>
      </c>
      <c r="J267" s="306">
        <v>128.69999999999999</v>
      </c>
    </row>
    <row r="268" spans="1:10" x14ac:dyDescent="0.2">
      <c r="A268" s="383"/>
      <c r="C268" s="305">
        <v>44266.291666666672</v>
      </c>
      <c r="D268" s="306">
        <v>987.8</v>
      </c>
      <c r="E268" s="306">
        <v>0</v>
      </c>
      <c r="F268" s="306">
        <v>23.1</v>
      </c>
      <c r="G268" s="306">
        <v>65.7</v>
      </c>
      <c r="H268" s="306">
        <v>2.1</v>
      </c>
      <c r="I268" s="306">
        <v>207.8</v>
      </c>
      <c r="J268" s="306">
        <v>382.2</v>
      </c>
    </row>
    <row r="269" spans="1:10" x14ac:dyDescent="0.2">
      <c r="A269" s="383"/>
      <c r="C269" s="305">
        <v>44266.333333333328</v>
      </c>
      <c r="D269" s="306">
        <v>987.5</v>
      </c>
      <c r="E269" s="306">
        <v>0</v>
      </c>
      <c r="F269" s="306">
        <v>24.3</v>
      </c>
      <c r="G269" s="306">
        <v>61.5</v>
      </c>
      <c r="H269" s="306">
        <v>3.8</v>
      </c>
      <c r="I269" s="306">
        <v>179.4</v>
      </c>
      <c r="J269" s="306">
        <v>609.9</v>
      </c>
    </row>
    <row r="270" spans="1:10" x14ac:dyDescent="0.2">
      <c r="A270" s="383"/>
      <c r="C270" s="305">
        <v>44266.375</v>
      </c>
      <c r="D270" s="306">
        <v>987.3</v>
      </c>
      <c r="E270" s="306">
        <v>0</v>
      </c>
      <c r="F270" s="306">
        <v>24.8</v>
      </c>
      <c r="G270" s="306">
        <v>58.1</v>
      </c>
      <c r="H270" s="306">
        <v>5.4</v>
      </c>
      <c r="I270" s="306">
        <v>170.6</v>
      </c>
      <c r="J270" s="306">
        <v>789.9</v>
      </c>
    </row>
    <row r="271" spans="1:10" x14ac:dyDescent="0.2">
      <c r="A271" s="383"/>
      <c r="C271" s="305">
        <v>44266.416666666672</v>
      </c>
      <c r="D271" s="306">
        <v>986.8</v>
      </c>
      <c r="E271" s="306">
        <v>0</v>
      </c>
      <c r="F271" s="306">
        <v>25</v>
      </c>
      <c r="G271" s="306">
        <v>56.7</v>
      </c>
      <c r="H271" s="306">
        <v>6.3</v>
      </c>
      <c r="I271" s="306">
        <v>179.2</v>
      </c>
      <c r="J271" s="306">
        <v>924.5</v>
      </c>
    </row>
    <row r="272" spans="1:10" x14ac:dyDescent="0.2">
      <c r="A272" s="383"/>
      <c r="C272" s="305">
        <v>44266.458333333328</v>
      </c>
      <c r="D272" s="306">
        <v>986.2</v>
      </c>
      <c r="E272" s="306">
        <v>0</v>
      </c>
      <c r="F272" s="306">
        <v>25.6</v>
      </c>
      <c r="G272" s="306">
        <v>55.7</v>
      </c>
      <c r="H272" s="306">
        <v>5.4</v>
      </c>
      <c r="I272" s="306">
        <v>175.8</v>
      </c>
      <c r="J272" s="306">
        <v>628.6</v>
      </c>
    </row>
    <row r="273" spans="1:10" x14ac:dyDescent="0.2">
      <c r="A273" s="383"/>
      <c r="C273" s="305">
        <v>44266.5</v>
      </c>
      <c r="D273" s="306">
        <v>985.3</v>
      </c>
      <c r="E273" s="306">
        <v>0</v>
      </c>
      <c r="F273" s="306">
        <v>26.3</v>
      </c>
      <c r="G273" s="306">
        <v>55.3</v>
      </c>
      <c r="H273" s="306">
        <v>4.7</v>
      </c>
      <c r="I273" s="306">
        <v>178.2</v>
      </c>
      <c r="J273" s="306">
        <v>973.1</v>
      </c>
    </row>
    <row r="274" spans="1:10" x14ac:dyDescent="0.2">
      <c r="A274" s="383"/>
      <c r="C274" s="305">
        <v>44266.541666666672</v>
      </c>
      <c r="D274" s="306">
        <v>984.8</v>
      </c>
      <c r="E274" s="306">
        <v>0</v>
      </c>
      <c r="F274" s="306">
        <v>26</v>
      </c>
      <c r="G274" s="306">
        <v>56.6</v>
      </c>
      <c r="H274" s="306">
        <v>4.9000000000000004</v>
      </c>
      <c r="I274" s="306">
        <v>180.3</v>
      </c>
      <c r="J274" s="306">
        <v>882</v>
      </c>
    </row>
    <row r="275" spans="1:10" x14ac:dyDescent="0.2">
      <c r="A275" s="383"/>
      <c r="C275" s="305">
        <v>44266.583333333328</v>
      </c>
      <c r="D275" s="306">
        <v>984.4</v>
      </c>
      <c r="E275" s="306">
        <v>0</v>
      </c>
      <c r="F275" s="306">
        <v>25.4</v>
      </c>
      <c r="G275" s="306">
        <v>59.6</v>
      </c>
      <c r="H275" s="306">
        <v>5.6</v>
      </c>
      <c r="I275" s="306">
        <v>178.9</v>
      </c>
      <c r="J275" s="306">
        <v>721.7</v>
      </c>
    </row>
    <row r="276" spans="1:10" x14ac:dyDescent="0.2">
      <c r="A276" s="383"/>
      <c r="C276" s="305">
        <v>44266.625</v>
      </c>
      <c r="D276" s="306">
        <v>984.8</v>
      </c>
      <c r="E276" s="306">
        <v>0</v>
      </c>
      <c r="F276" s="306">
        <v>25.1</v>
      </c>
      <c r="G276" s="306">
        <v>62.1</v>
      </c>
      <c r="H276" s="306">
        <v>5.5</v>
      </c>
      <c r="I276" s="306">
        <v>180.7</v>
      </c>
      <c r="J276" s="306">
        <v>511.8</v>
      </c>
    </row>
    <row r="277" spans="1:10" x14ac:dyDescent="0.2">
      <c r="A277" s="383"/>
      <c r="C277" s="305">
        <v>44266.666666666672</v>
      </c>
      <c r="D277" s="306">
        <v>985.1</v>
      </c>
      <c r="E277" s="306">
        <v>0</v>
      </c>
      <c r="F277" s="306">
        <v>24.7</v>
      </c>
      <c r="G277" s="306">
        <v>64.5</v>
      </c>
      <c r="H277" s="306">
        <v>5.2</v>
      </c>
      <c r="I277" s="306">
        <v>177.3</v>
      </c>
      <c r="J277" s="306">
        <v>276.39999999999998</v>
      </c>
    </row>
    <row r="278" spans="1:10" x14ac:dyDescent="0.2">
      <c r="A278" s="383"/>
      <c r="C278" s="305">
        <v>44266.708333333328</v>
      </c>
      <c r="D278" s="306">
        <v>985.7</v>
      </c>
      <c r="E278" s="306">
        <v>0</v>
      </c>
      <c r="F278" s="306">
        <v>24.2</v>
      </c>
      <c r="G278" s="306">
        <v>66.7</v>
      </c>
      <c r="H278" s="306">
        <v>4.0999999999999996</v>
      </c>
      <c r="I278" s="306">
        <v>175.7</v>
      </c>
      <c r="J278" s="306">
        <v>67</v>
      </c>
    </row>
    <row r="279" spans="1:10" x14ac:dyDescent="0.2">
      <c r="A279" s="383"/>
      <c r="C279" s="305">
        <v>44266.75</v>
      </c>
      <c r="D279" s="306">
        <v>986.7</v>
      </c>
      <c r="E279" s="306">
        <v>0</v>
      </c>
      <c r="F279" s="306">
        <v>23.1</v>
      </c>
      <c r="G279" s="306">
        <v>71.400000000000006</v>
      </c>
      <c r="H279" s="306">
        <v>4.5</v>
      </c>
      <c r="I279" s="306">
        <v>179.1</v>
      </c>
      <c r="J279" s="306">
        <v>0.6</v>
      </c>
    </row>
    <row r="280" spans="1:10" x14ac:dyDescent="0.2">
      <c r="A280" s="383"/>
      <c r="C280" s="305">
        <v>44266.791666666672</v>
      </c>
      <c r="D280" s="306">
        <v>987.8</v>
      </c>
      <c r="E280" s="306">
        <v>0</v>
      </c>
      <c r="F280" s="306">
        <v>22.8</v>
      </c>
      <c r="G280" s="306">
        <v>72.3</v>
      </c>
      <c r="H280" s="306">
        <v>4.4000000000000004</v>
      </c>
      <c r="I280" s="306">
        <v>169.1</v>
      </c>
      <c r="J280" s="306">
        <v>0</v>
      </c>
    </row>
    <row r="281" spans="1:10" x14ac:dyDescent="0.2">
      <c r="A281" s="383"/>
      <c r="C281" s="305">
        <v>44266.833333333328</v>
      </c>
      <c r="D281" s="306">
        <v>988.4</v>
      </c>
      <c r="E281" s="306">
        <v>0</v>
      </c>
      <c r="F281" s="306">
        <v>22.5</v>
      </c>
      <c r="G281" s="306">
        <v>73</v>
      </c>
      <c r="H281" s="306">
        <v>4.2</v>
      </c>
      <c r="I281" s="306">
        <v>178.3</v>
      </c>
      <c r="J281" s="306">
        <v>0</v>
      </c>
    </row>
    <row r="282" spans="1:10" x14ac:dyDescent="0.2">
      <c r="A282" s="383"/>
      <c r="C282" s="305">
        <v>44266.875</v>
      </c>
      <c r="D282" s="306">
        <v>988.7</v>
      </c>
      <c r="E282" s="306">
        <v>0</v>
      </c>
      <c r="F282" s="306">
        <v>22.2</v>
      </c>
      <c r="G282" s="306">
        <v>74</v>
      </c>
      <c r="H282" s="306">
        <v>4.3</v>
      </c>
      <c r="I282" s="306">
        <v>175.6</v>
      </c>
      <c r="J282" s="306">
        <v>0</v>
      </c>
    </row>
    <row r="283" spans="1:10" x14ac:dyDescent="0.2">
      <c r="A283" s="383"/>
      <c r="C283" s="305">
        <v>44266.916666666672</v>
      </c>
      <c r="D283" s="306">
        <v>988.6</v>
      </c>
      <c r="E283" s="306">
        <v>0</v>
      </c>
      <c r="F283" s="306">
        <v>22</v>
      </c>
      <c r="G283" s="306">
        <v>73.099999999999994</v>
      </c>
      <c r="H283" s="306">
        <v>3.5</v>
      </c>
      <c r="I283" s="306">
        <v>177.8</v>
      </c>
      <c r="J283" s="306">
        <v>0</v>
      </c>
    </row>
    <row r="284" spans="1:10" x14ac:dyDescent="0.2">
      <c r="A284" s="383"/>
      <c r="C284" s="305">
        <v>44266.958333333328</v>
      </c>
      <c r="D284" s="306">
        <v>988.1</v>
      </c>
      <c r="E284" s="306">
        <v>0</v>
      </c>
      <c r="F284" s="306">
        <v>22.1</v>
      </c>
      <c r="G284" s="306">
        <v>71.400000000000006</v>
      </c>
      <c r="H284" s="306">
        <v>2.6</v>
      </c>
      <c r="I284" s="306">
        <v>180.5</v>
      </c>
      <c r="J284" s="306">
        <v>0</v>
      </c>
    </row>
    <row r="285" spans="1:10" x14ac:dyDescent="0.2">
      <c r="A285" s="383"/>
      <c r="C285" s="305">
        <v>44267</v>
      </c>
      <c r="D285" s="306">
        <v>987.5</v>
      </c>
      <c r="E285" s="306">
        <v>0</v>
      </c>
      <c r="F285" s="306">
        <v>22</v>
      </c>
      <c r="G285" s="306">
        <v>72</v>
      </c>
      <c r="H285" s="306">
        <v>1.4</v>
      </c>
      <c r="I285" s="342">
        <v>172.3</v>
      </c>
      <c r="J285" s="306">
        <v>0</v>
      </c>
    </row>
    <row r="286" spans="1:10" x14ac:dyDescent="0.2">
      <c r="A286" s="383"/>
      <c r="C286" s="305">
        <v>44267.041666666672</v>
      </c>
      <c r="D286" s="306">
        <v>987</v>
      </c>
      <c r="E286" s="306">
        <v>0</v>
      </c>
      <c r="F286" s="306">
        <v>21.9</v>
      </c>
      <c r="G286" s="306">
        <v>71.7</v>
      </c>
      <c r="H286" s="343">
        <v>0.6</v>
      </c>
      <c r="I286" s="336" t="s">
        <v>362</v>
      </c>
      <c r="J286" s="341">
        <v>0</v>
      </c>
    </row>
    <row r="287" spans="1:10" x14ac:dyDescent="0.2">
      <c r="A287" s="383"/>
      <c r="C287" s="305">
        <v>44267.083333333328</v>
      </c>
      <c r="D287" s="306">
        <v>986.7</v>
      </c>
      <c r="E287" s="306">
        <v>0</v>
      </c>
      <c r="F287" s="306">
        <v>21</v>
      </c>
      <c r="G287" s="338">
        <v>72.900000000000006</v>
      </c>
      <c r="H287" s="336">
        <v>2.1</v>
      </c>
      <c r="I287" s="346">
        <v>167.7</v>
      </c>
      <c r="J287" s="341">
        <v>0</v>
      </c>
    </row>
    <row r="288" spans="1:10" x14ac:dyDescent="0.2">
      <c r="A288" s="383"/>
      <c r="C288" s="305">
        <v>44267.125</v>
      </c>
      <c r="D288" s="306">
        <v>986.6</v>
      </c>
      <c r="E288" s="306">
        <v>0</v>
      </c>
      <c r="F288" s="306">
        <v>21.5</v>
      </c>
      <c r="G288" s="338">
        <v>69.400000000000006</v>
      </c>
      <c r="H288" s="336">
        <v>2.4</v>
      </c>
      <c r="I288" s="336">
        <v>162.19999999999999</v>
      </c>
      <c r="J288" s="341">
        <v>0</v>
      </c>
    </row>
    <row r="289" spans="1:10" x14ac:dyDescent="0.2">
      <c r="A289" s="383"/>
      <c r="C289" s="305">
        <v>44267.166666666672</v>
      </c>
      <c r="D289" s="306">
        <v>986.9</v>
      </c>
      <c r="E289" s="306">
        <v>0</v>
      </c>
      <c r="F289" s="306">
        <v>21.5</v>
      </c>
      <c r="G289" s="306">
        <v>69.099999999999994</v>
      </c>
      <c r="H289" s="346">
        <v>2.4</v>
      </c>
      <c r="I289" s="346">
        <v>163.30000000000001</v>
      </c>
      <c r="J289" s="306">
        <v>0</v>
      </c>
    </row>
    <row r="290" spans="1:10" x14ac:dyDescent="0.2">
      <c r="A290" s="383"/>
      <c r="C290" s="305">
        <v>44267.208333333328</v>
      </c>
      <c r="D290" s="306">
        <v>987.2</v>
      </c>
      <c r="E290" s="306">
        <v>0</v>
      </c>
      <c r="F290" s="306">
        <v>22.2</v>
      </c>
      <c r="G290" s="306">
        <v>66.8</v>
      </c>
      <c r="H290" s="342">
        <v>1.7</v>
      </c>
      <c r="I290" s="344">
        <v>127.1</v>
      </c>
      <c r="J290" s="306">
        <v>1.8</v>
      </c>
    </row>
    <row r="291" spans="1:10" x14ac:dyDescent="0.2">
      <c r="A291" s="383"/>
      <c r="C291" s="305">
        <v>44267.25</v>
      </c>
      <c r="D291" s="306">
        <v>987.5</v>
      </c>
      <c r="E291" s="306">
        <v>0</v>
      </c>
      <c r="F291" s="306">
        <v>22.6</v>
      </c>
      <c r="G291" s="338">
        <v>65.8</v>
      </c>
      <c r="H291" s="336">
        <v>1.9</v>
      </c>
      <c r="I291" s="336">
        <v>156.5</v>
      </c>
      <c r="J291" s="341">
        <v>127.9</v>
      </c>
    </row>
    <row r="292" spans="1:10" x14ac:dyDescent="0.2">
      <c r="A292" s="383"/>
      <c r="C292" s="305">
        <v>44267.291666666672</v>
      </c>
      <c r="D292" s="306">
        <v>987.7</v>
      </c>
      <c r="E292" s="306">
        <v>0</v>
      </c>
      <c r="F292" s="306">
        <v>23.6</v>
      </c>
      <c r="G292" s="306">
        <v>62.7</v>
      </c>
      <c r="H292" s="345">
        <v>2.9</v>
      </c>
      <c r="I292" s="345">
        <v>177.1</v>
      </c>
      <c r="J292" s="306">
        <v>389.9</v>
      </c>
    </row>
    <row r="293" spans="1:10" x14ac:dyDescent="0.2">
      <c r="A293" s="383"/>
      <c r="C293" s="305">
        <v>44267.333333333328</v>
      </c>
      <c r="D293" s="306">
        <v>987.6</v>
      </c>
      <c r="E293" s="306">
        <v>0</v>
      </c>
      <c r="F293" s="306">
        <v>24.5</v>
      </c>
      <c r="G293" s="306">
        <v>58.9</v>
      </c>
      <c r="H293" s="306">
        <v>3.6</v>
      </c>
      <c r="I293" s="306">
        <v>180.6</v>
      </c>
      <c r="J293" s="306">
        <v>617.29999999999995</v>
      </c>
    </row>
    <row r="294" spans="1:10" x14ac:dyDescent="0.2">
      <c r="A294" s="383"/>
      <c r="C294" s="305">
        <v>44267.375</v>
      </c>
      <c r="D294" s="306">
        <v>987.5</v>
      </c>
      <c r="E294" s="306">
        <v>0</v>
      </c>
      <c r="F294" s="306">
        <v>25.5</v>
      </c>
      <c r="G294" s="306">
        <v>57.3</v>
      </c>
      <c r="H294" s="306">
        <v>2.9</v>
      </c>
      <c r="I294" s="306">
        <v>210.4</v>
      </c>
      <c r="J294" s="306">
        <v>788.1</v>
      </c>
    </row>
    <row r="295" spans="1:10" x14ac:dyDescent="0.2">
      <c r="A295" s="383"/>
      <c r="C295" s="305">
        <v>44267.416666666672</v>
      </c>
      <c r="D295" s="306">
        <v>987.2</v>
      </c>
      <c r="E295" s="306">
        <v>0</v>
      </c>
      <c r="F295" s="306">
        <v>25.9</v>
      </c>
      <c r="G295" s="306">
        <v>56.4</v>
      </c>
      <c r="H295" s="306">
        <v>2.7</v>
      </c>
      <c r="I295" s="306">
        <v>241.6</v>
      </c>
      <c r="J295" s="306">
        <v>920.2</v>
      </c>
    </row>
    <row r="296" spans="1:10" x14ac:dyDescent="0.2">
      <c r="A296" s="383"/>
      <c r="C296" s="305">
        <v>44267.458333333328</v>
      </c>
      <c r="D296" s="306">
        <v>986.5</v>
      </c>
      <c r="E296" s="306">
        <v>0</v>
      </c>
      <c r="F296" s="306">
        <v>26.3</v>
      </c>
      <c r="G296" s="306">
        <v>54</v>
      </c>
      <c r="H296" s="306">
        <v>3.8</v>
      </c>
      <c r="I296" s="306">
        <v>193.3</v>
      </c>
      <c r="J296" s="306">
        <v>569</v>
      </c>
    </row>
    <row r="297" spans="1:10" x14ac:dyDescent="0.2">
      <c r="A297" s="383"/>
      <c r="C297" s="305">
        <v>44267.5</v>
      </c>
      <c r="D297" s="306">
        <v>985.9</v>
      </c>
      <c r="E297" s="306">
        <v>0</v>
      </c>
      <c r="F297" s="306">
        <v>26.2</v>
      </c>
      <c r="G297" s="306">
        <v>54.2</v>
      </c>
      <c r="H297" s="306">
        <v>4.7</v>
      </c>
      <c r="I297" s="306">
        <v>185.5</v>
      </c>
      <c r="J297" s="306">
        <v>969.1</v>
      </c>
    </row>
    <row r="298" spans="1:10" x14ac:dyDescent="0.2">
      <c r="A298" s="383"/>
      <c r="C298" s="305">
        <v>44267.541666666672</v>
      </c>
      <c r="D298" s="306">
        <v>985.5</v>
      </c>
      <c r="E298" s="306">
        <v>0</v>
      </c>
      <c r="F298" s="306">
        <v>26.1</v>
      </c>
      <c r="G298" s="306">
        <v>54.3</v>
      </c>
      <c r="H298" s="306">
        <v>5.6</v>
      </c>
      <c r="I298" s="306">
        <v>180.2</v>
      </c>
      <c r="J298" s="306">
        <v>877.3</v>
      </c>
    </row>
    <row r="299" spans="1:10" x14ac:dyDescent="0.2">
      <c r="A299" s="383"/>
      <c r="C299" s="305">
        <v>44267.583333333328</v>
      </c>
      <c r="D299" s="306">
        <v>985.4</v>
      </c>
      <c r="E299" s="306">
        <v>0</v>
      </c>
      <c r="F299" s="306">
        <v>26.1</v>
      </c>
      <c r="G299" s="306">
        <v>56.4</v>
      </c>
      <c r="H299" s="306">
        <v>5.8</v>
      </c>
      <c r="I299" s="306">
        <v>180.7</v>
      </c>
      <c r="J299" s="306">
        <v>719.4</v>
      </c>
    </row>
    <row r="300" spans="1:10" x14ac:dyDescent="0.2">
      <c r="A300" s="383"/>
      <c r="C300" s="305">
        <v>44267.625</v>
      </c>
      <c r="D300" s="306">
        <v>985.3</v>
      </c>
      <c r="E300" s="306">
        <v>0</v>
      </c>
      <c r="F300" s="306">
        <v>25.6</v>
      </c>
      <c r="G300" s="306">
        <v>61.9</v>
      </c>
      <c r="H300" s="306">
        <v>5.6</v>
      </c>
      <c r="I300" s="306">
        <v>175.8</v>
      </c>
      <c r="J300" s="306">
        <v>510.3</v>
      </c>
    </row>
    <row r="301" spans="1:10" x14ac:dyDescent="0.2">
      <c r="A301" s="383"/>
      <c r="C301" s="305">
        <v>44267.666666666672</v>
      </c>
      <c r="D301" s="306">
        <v>985.5</v>
      </c>
      <c r="E301" s="306">
        <v>0</v>
      </c>
      <c r="F301" s="306">
        <v>25.3</v>
      </c>
      <c r="G301" s="306">
        <v>60.8</v>
      </c>
      <c r="H301" s="306">
        <v>4.8</v>
      </c>
      <c r="I301" s="306">
        <v>177.4</v>
      </c>
      <c r="J301" s="306">
        <v>273.10000000000002</v>
      </c>
    </row>
    <row r="302" spans="1:10" x14ac:dyDescent="0.2">
      <c r="A302" s="383"/>
      <c r="C302" s="305">
        <v>44267.708333333328</v>
      </c>
      <c r="D302" s="306">
        <v>986.4</v>
      </c>
      <c r="E302" s="306">
        <v>0</v>
      </c>
      <c r="F302" s="306">
        <v>24.6</v>
      </c>
      <c r="G302" s="306">
        <v>61.3</v>
      </c>
      <c r="H302" s="306">
        <v>5</v>
      </c>
      <c r="I302" s="306">
        <v>170.6</v>
      </c>
      <c r="J302" s="306">
        <v>68.900000000000006</v>
      </c>
    </row>
    <row r="303" spans="1:10" x14ac:dyDescent="0.2">
      <c r="A303" s="383"/>
      <c r="C303" s="305">
        <v>44267.75</v>
      </c>
      <c r="D303" s="306">
        <v>987.5</v>
      </c>
      <c r="E303" s="306">
        <v>0</v>
      </c>
      <c r="F303" s="306">
        <v>23.4</v>
      </c>
      <c r="G303" s="306">
        <v>67.8</v>
      </c>
      <c r="H303" s="306">
        <v>5.4</v>
      </c>
      <c r="I303" s="306">
        <v>176</v>
      </c>
      <c r="J303" s="306">
        <v>0.4</v>
      </c>
    </row>
    <row r="304" spans="1:10" x14ac:dyDescent="0.2">
      <c r="A304" s="383"/>
      <c r="C304" s="305">
        <v>44267.791666666672</v>
      </c>
      <c r="D304" s="306">
        <v>988.4</v>
      </c>
      <c r="E304" s="306">
        <v>0</v>
      </c>
      <c r="F304" s="306">
        <v>23</v>
      </c>
      <c r="G304" s="306">
        <v>71</v>
      </c>
      <c r="H304" s="306">
        <v>4.9000000000000004</v>
      </c>
      <c r="I304" s="306">
        <v>163.5</v>
      </c>
      <c r="J304" s="306">
        <v>0</v>
      </c>
    </row>
    <row r="305" spans="1:10" x14ac:dyDescent="0.2">
      <c r="A305" s="383"/>
      <c r="C305" s="305">
        <v>44267.833333333328</v>
      </c>
      <c r="D305" s="306">
        <v>989</v>
      </c>
      <c r="E305" s="306">
        <v>0</v>
      </c>
      <c r="F305" s="306">
        <v>22.8</v>
      </c>
      <c r="G305" s="306">
        <v>70.2</v>
      </c>
      <c r="H305" s="306">
        <v>4.4000000000000004</v>
      </c>
      <c r="I305" s="306">
        <v>167.3</v>
      </c>
      <c r="J305" s="306">
        <v>0</v>
      </c>
    </row>
    <row r="306" spans="1:10" x14ac:dyDescent="0.2">
      <c r="A306" s="383"/>
      <c r="C306" s="305">
        <v>44267.875</v>
      </c>
      <c r="D306" s="306">
        <v>989.4</v>
      </c>
      <c r="E306" s="306">
        <v>0</v>
      </c>
      <c r="F306" s="306">
        <v>22.6</v>
      </c>
      <c r="G306" s="306">
        <v>68.5</v>
      </c>
      <c r="H306" s="306">
        <v>4.4000000000000004</v>
      </c>
      <c r="I306" s="306">
        <v>160.80000000000001</v>
      </c>
      <c r="J306" s="306">
        <v>0</v>
      </c>
    </row>
    <row r="307" spans="1:10" x14ac:dyDescent="0.2">
      <c r="A307" s="383"/>
      <c r="C307" s="305">
        <v>44267.916666666672</v>
      </c>
      <c r="D307" s="306">
        <v>989.3</v>
      </c>
      <c r="E307" s="306">
        <v>0</v>
      </c>
      <c r="F307" s="306">
        <v>22.4</v>
      </c>
      <c r="G307" s="306">
        <v>67.8</v>
      </c>
      <c r="H307" s="306">
        <v>3.4</v>
      </c>
      <c r="I307" s="306">
        <v>167</v>
      </c>
      <c r="J307" s="306">
        <v>0</v>
      </c>
    </row>
    <row r="308" spans="1:10" x14ac:dyDescent="0.2">
      <c r="A308" s="383"/>
      <c r="C308" s="305">
        <v>44267.958333333328</v>
      </c>
      <c r="D308" s="306">
        <v>988.8</v>
      </c>
      <c r="E308" s="306">
        <v>0</v>
      </c>
      <c r="F308" s="306">
        <v>22.3</v>
      </c>
      <c r="G308" s="306">
        <v>66.2</v>
      </c>
      <c r="H308" s="306">
        <v>2.1</v>
      </c>
      <c r="I308" s="306">
        <v>159.6</v>
      </c>
      <c r="J308" s="306">
        <v>0</v>
      </c>
    </row>
    <row r="309" spans="1:10" x14ac:dyDescent="0.2">
      <c r="A309" s="383"/>
      <c r="C309" s="305">
        <v>44268</v>
      </c>
      <c r="D309" s="306">
        <v>988.3</v>
      </c>
      <c r="E309" s="306">
        <v>0</v>
      </c>
      <c r="F309" s="306">
        <v>21.9</v>
      </c>
      <c r="G309" s="306">
        <v>67.2</v>
      </c>
      <c r="H309" s="342">
        <v>1.5</v>
      </c>
      <c r="I309" s="342">
        <v>136.9</v>
      </c>
      <c r="J309" s="306">
        <v>0</v>
      </c>
    </row>
    <row r="310" spans="1:10" x14ac:dyDescent="0.2">
      <c r="A310" s="383"/>
      <c r="C310" s="305">
        <v>44268.041666666672</v>
      </c>
      <c r="D310" s="306">
        <v>987.8</v>
      </c>
      <c r="E310" s="306">
        <v>0</v>
      </c>
      <c r="F310" s="306">
        <v>21.7</v>
      </c>
      <c r="G310" s="338">
        <v>67.7</v>
      </c>
      <c r="H310" s="336">
        <v>2</v>
      </c>
      <c r="I310" s="344">
        <v>170.6</v>
      </c>
      <c r="J310" s="341">
        <v>0</v>
      </c>
    </row>
    <row r="311" spans="1:10" x14ac:dyDescent="0.2">
      <c r="A311" s="383"/>
      <c r="C311" s="305">
        <v>44268.083333333328</v>
      </c>
      <c r="D311" s="306">
        <v>987.4</v>
      </c>
      <c r="E311" s="306">
        <v>0</v>
      </c>
      <c r="F311" s="306">
        <v>21.8</v>
      </c>
      <c r="G311" s="338">
        <v>66.900000000000006</v>
      </c>
      <c r="H311" s="339">
        <v>1.1000000000000001</v>
      </c>
      <c r="I311" s="336" t="s">
        <v>362</v>
      </c>
      <c r="J311" s="341">
        <v>0</v>
      </c>
    </row>
    <row r="312" spans="1:10" x14ac:dyDescent="0.2">
      <c r="A312" s="383"/>
      <c r="C312" s="305">
        <v>44268.125</v>
      </c>
      <c r="D312" s="306">
        <v>987.2</v>
      </c>
      <c r="E312" s="306">
        <v>0</v>
      </c>
      <c r="F312" s="306">
        <v>21.7</v>
      </c>
      <c r="G312" s="306">
        <v>69.099999999999994</v>
      </c>
      <c r="H312" s="347">
        <v>0.8</v>
      </c>
      <c r="I312" s="336" t="s">
        <v>362</v>
      </c>
      <c r="J312" s="341">
        <v>0</v>
      </c>
    </row>
    <row r="313" spans="1:10" x14ac:dyDescent="0.2">
      <c r="A313" s="383"/>
      <c r="C313" s="305">
        <v>44268.166666666672</v>
      </c>
      <c r="D313" s="306">
        <v>987.3</v>
      </c>
      <c r="E313" s="306">
        <v>0</v>
      </c>
      <c r="F313" s="306">
        <v>21.5</v>
      </c>
      <c r="G313" s="306">
        <v>68</v>
      </c>
      <c r="H313" s="306">
        <v>1.7</v>
      </c>
      <c r="I313" s="345">
        <v>165.8</v>
      </c>
      <c r="J313" s="306">
        <v>0</v>
      </c>
    </row>
    <row r="314" spans="1:10" x14ac:dyDescent="0.2">
      <c r="A314" s="383"/>
      <c r="C314" s="305">
        <v>44268.208333333328</v>
      </c>
      <c r="D314" s="306">
        <v>987.8</v>
      </c>
      <c r="E314" s="306">
        <v>0</v>
      </c>
      <c r="F314" s="306">
        <v>21.2</v>
      </c>
      <c r="G314" s="306">
        <v>67.7</v>
      </c>
      <c r="H314" s="306">
        <v>2</v>
      </c>
      <c r="I314" s="306">
        <v>159.80000000000001</v>
      </c>
      <c r="J314" s="306">
        <v>1.3</v>
      </c>
    </row>
    <row r="315" spans="1:10" x14ac:dyDescent="0.2">
      <c r="A315" s="383"/>
      <c r="C315" s="305">
        <v>44268.25</v>
      </c>
      <c r="D315" s="306">
        <v>987.7</v>
      </c>
      <c r="E315" s="306">
        <v>0</v>
      </c>
      <c r="F315" s="306">
        <v>21.9</v>
      </c>
      <c r="G315" s="306">
        <v>65.400000000000006</v>
      </c>
      <c r="H315" s="306">
        <v>1.5</v>
      </c>
      <c r="I315" s="336">
        <v>162.1</v>
      </c>
      <c r="J315" s="306">
        <v>124.9</v>
      </c>
    </row>
    <row r="316" spans="1:10" x14ac:dyDescent="0.2">
      <c r="A316" s="383"/>
      <c r="C316" s="305">
        <v>44268.291666666672</v>
      </c>
      <c r="D316" s="306">
        <v>987.6</v>
      </c>
      <c r="E316" s="306">
        <v>0</v>
      </c>
      <c r="F316" s="306">
        <v>23.7</v>
      </c>
      <c r="G316" s="306">
        <v>60.6</v>
      </c>
      <c r="H316" s="306">
        <v>2.8</v>
      </c>
      <c r="I316" s="306">
        <v>176.6</v>
      </c>
      <c r="J316" s="306">
        <v>384</v>
      </c>
    </row>
    <row r="317" spans="1:10" x14ac:dyDescent="0.2">
      <c r="A317" s="383"/>
      <c r="C317" s="305">
        <v>44268.333333333328</v>
      </c>
      <c r="D317" s="306">
        <v>987.6</v>
      </c>
      <c r="E317" s="306">
        <v>0</v>
      </c>
      <c r="F317" s="306">
        <v>24.7</v>
      </c>
      <c r="G317" s="306">
        <v>57.6</v>
      </c>
      <c r="H317" s="306">
        <v>4.2</v>
      </c>
      <c r="I317" s="306">
        <v>173.8</v>
      </c>
      <c r="J317" s="306">
        <v>607.6</v>
      </c>
    </row>
    <row r="318" spans="1:10" x14ac:dyDescent="0.2">
      <c r="A318" s="383"/>
      <c r="C318" s="305">
        <v>44268.375</v>
      </c>
      <c r="D318" s="306">
        <v>987.2</v>
      </c>
      <c r="E318" s="306">
        <v>0</v>
      </c>
      <c r="F318" s="306">
        <v>25.1</v>
      </c>
      <c r="G318" s="306">
        <v>55.1</v>
      </c>
      <c r="H318" s="306">
        <v>5.4</v>
      </c>
      <c r="I318" s="306">
        <v>175.5</v>
      </c>
      <c r="J318" s="306">
        <v>787.7</v>
      </c>
    </row>
    <row r="319" spans="1:10" x14ac:dyDescent="0.2">
      <c r="A319" s="383"/>
      <c r="C319" s="305">
        <v>44268.416666666672</v>
      </c>
      <c r="D319" s="306">
        <v>986.5</v>
      </c>
      <c r="E319" s="306">
        <v>0</v>
      </c>
      <c r="F319" s="306">
        <v>25.3</v>
      </c>
      <c r="G319" s="306">
        <v>52.4</v>
      </c>
      <c r="H319" s="306">
        <v>6.6</v>
      </c>
      <c r="I319" s="306">
        <v>181.3</v>
      </c>
      <c r="J319" s="306">
        <v>922.6</v>
      </c>
    </row>
    <row r="320" spans="1:10" x14ac:dyDescent="0.2">
      <c r="A320" s="383"/>
      <c r="C320" s="305">
        <v>44268.458333333328</v>
      </c>
      <c r="D320" s="306">
        <v>985.8</v>
      </c>
      <c r="E320" s="306">
        <v>0</v>
      </c>
      <c r="F320" s="306">
        <v>25.9</v>
      </c>
      <c r="G320" s="306">
        <v>51.2</v>
      </c>
      <c r="H320" s="306">
        <v>6.6</v>
      </c>
      <c r="I320" s="306">
        <v>177.5</v>
      </c>
      <c r="J320" s="306">
        <v>542.79999999999995</v>
      </c>
    </row>
    <row r="321" spans="1:10" x14ac:dyDescent="0.2">
      <c r="A321" s="383"/>
      <c r="C321" s="305">
        <v>44268.5</v>
      </c>
      <c r="D321" s="306">
        <v>985.4</v>
      </c>
      <c r="E321" s="306">
        <v>0</v>
      </c>
      <c r="F321" s="306">
        <v>25.2</v>
      </c>
      <c r="G321" s="306">
        <v>52.1</v>
      </c>
      <c r="H321" s="306">
        <v>7.5</v>
      </c>
      <c r="I321" s="306">
        <v>178.5</v>
      </c>
      <c r="J321" s="306">
        <v>971</v>
      </c>
    </row>
    <row r="322" spans="1:10" x14ac:dyDescent="0.2">
      <c r="A322" s="383"/>
      <c r="C322" s="305">
        <v>44268.541666666672</v>
      </c>
      <c r="D322" s="306">
        <v>985</v>
      </c>
      <c r="E322" s="306">
        <v>0</v>
      </c>
      <c r="F322" s="306">
        <v>25.1</v>
      </c>
      <c r="G322" s="306">
        <v>55</v>
      </c>
      <c r="H322" s="306">
        <v>7.2</v>
      </c>
      <c r="I322" s="306">
        <v>173.5</v>
      </c>
      <c r="J322" s="306">
        <v>878.8</v>
      </c>
    </row>
    <row r="323" spans="1:10" x14ac:dyDescent="0.2">
      <c r="A323" s="383"/>
      <c r="C323" s="305">
        <v>44268.583333333328</v>
      </c>
      <c r="D323" s="306">
        <v>984.9</v>
      </c>
      <c r="E323" s="306">
        <v>0</v>
      </c>
      <c r="F323" s="306">
        <v>25.2</v>
      </c>
      <c r="G323" s="306">
        <v>56</v>
      </c>
      <c r="H323" s="306">
        <v>6.9</v>
      </c>
      <c r="I323" s="306">
        <v>169.5</v>
      </c>
      <c r="J323" s="306">
        <v>720.7</v>
      </c>
    </row>
    <row r="324" spans="1:10" x14ac:dyDescent="0.2">
      <c r="A324" s="383"/>
      <c r="C324" s="305">
        <v>44268.625</v>
      </c>
      <c r="D324" s="306">
        <v>985</v>
      </c>
      <c r="E324" s="306">
        <v>0</v>
      </c>
      <c r="F324" s="306">
        <v>25.1</v>
      </c>
      <c r="G324" s="306">
        <v>55.9</v>
      </c>
      <c r="H324" s="306">
        <v>6.4</v>
      </c>
      <c r="I324" s="306">
        <v>167.7</v>
      </c>
      <c r="J324" s="306">
        <v>510</v>
      </c>
    </row>
    <row r="325" spans="1:10" x14ac:dyDescent="0.2">
      <c r="A325" s="383"/>
      <c r="C325" s="305">
        <v>44268.666666666672</v>
      </c>
      <c r="D325" s="306">
        <v>985.1</v>
      </c>
      <c r="E325" s="306">
        <v>0</v>
      </c>
      <c r="F325" s="306">
        <v>24.6</v>
      </c>
      <c r="G325" s="306">
        <v>60.9</v>
      </c>
      <c r="H325" s="306">
        <v>5.4</v>
      </c>
      <c r="I325" s="306">
        <v>165.5</v>
      </c>
      <c r="J325" s="306">
        <v>275.39999999999998</v>
      </c>
    </row>
    <row r="326" spans="1:10" x14ac:dyDescent="0.2">
      <c r="A326" s="383"/>
      <c r="C326" s="305">
        <v>44268.708333333328</v>
      </c>
      <c r="D326" s="306">
        <v>985.9</v>
      </c>
      <c r="E326" s="306">
        <v>0</v>
      </c>
      <c r="F326" s="306">
        <v>23.8</v>
      </c>
      <c r="G326" s="306">
        <v>66.5</v>
      </c>
      <c r="H326" s="306">
        <v>4.9000000000000004</v>
      </c>
      <c r="I326" s="306">
        <v>169.2</v>
      </c>
      <c r="J326" s="306">
        <v>66.7</v>
      </c>
    </row>
    <row r="327" spans="1:10" x14ac:dyDescent="0.2">
      <c r="A327" s="383"/>
      <c r="C327" s="305">
        <v>44268.75</v>
      </c>
      <c r="D327" s="306">
        <v>987</v>
      </c>
      <c r="E327" s="306">
        <v>0</v>
      </c>
      <c r="F327" s="306">
        <v>23.1</v>
      </c>
      <c r="G327" s="306">
        <v>70.3</v>
      </c>
      <c r="H327" s="306">
        <v>4.0999999999999996</v>
      </c>
      <c r="I327" s="306">
        <v>161.30000000000001</v>
      </c>
      <c r="J327" s="306">
        <v>0.4</v>
      </c>
    </row>
    <row r="328" spans="1:10" x14ac:dyDescent="0.2">
      <c r="A328" s="383"/>
      <c r="C328" s="305">
        <v>44268.791666666672</v>
      </c>
      <c r="D328" s="306">
        <v>987.6</v>
      </c>
      <c r="E328" s="306">
        <v>0</v>
      </c>
      <c r="F328" s="306">
        <v>22.9</v>
      </c>
      <c r="G328" s="306">
        <v>71.2</v>
      </c>
      <c r="H328" s="306">
        <v>3.2</v>
      </c>
      <c r="I328" s="306">
        <v>164.9</v>
      </c>
      <c r="J328" s="306">
        <v>0</v>
      </c>
    </row>
    <row r="329" spans="1:10" x14ac:dyDescent="0.2">
      <c r="A329" s="383"/>
      <c r="C329" s="305">
        <v>44268.833333333328</v>
      </c>
      <c r="D329" s="306">
        <v>988.4</v>
      </c>
      <c r="E329" s="306">
        <v>0</v>
      </c>
      <c r="F329" s="306">
        <v>22.6</v>
      </c>
      <c r="G329" s="306">
        <v>72</v>
      </c>
      <c r="H329" s="306">
        <v>3.3</v>
      </c>
      <c r="I329" s="306">
        <v>173.4</v>
      </c>
      <c r="J329" s="306">
        <v>0</v>
      </c>
    </row>
    <row r="330" spans="1:10" x14ac:dyDescent="0.2">
      <c r="A330" s="383"/>
      <c r="C330" s="305">
        <v>44268.875</v>
      </c>
      <c r="D330" s="306">
        <v>988.8</v>
      </c>
      <c r="E330" s="306">
        <v>0</v>
      </c>
      <c r="F330" s="306">
        <v>22.3</v>
      </c>
      <c r="G330" s="306">
        <v>72.900000000000006</v>
      </c>
      <c r="H330" s="306">
        <v>2.8</v>
      </c>
      <c r="I330" s="306">
        <v>169</v>
      </c>
      <c r="J330" s="306">
        <v>0</v>
      </c>
    </row>
    <row r="331" spans="1:10" x14ac:dyDescent="0.2">
      <c r="A331" s="383"/>
      <c r="C331" s="305">
        <v>44268.916666666672</v>
      </c>
      <c r="D331" s="306">
        <v>988.8</v>
      </c>
      <c r="E331" s="306">
        <v>0</v>
      </c>
      <c r="F331" s="306">
        <v>22.2</v>
      </c>
      <c r="G331" s="306">
        <v>73.099999999999994</v>
      </c>
      <c r="H331" s="306">
        <v>2.8</v>
      </c>
      <c r="I331" s="306">
        <v>167.4</v>
      </c>
      <c r="J331" s="306">
        <v>0</v>
      </c>
    </row>
    <row r="332" spans="1:10" x14ac:dyDescent="0.2">
      <c r="A332" s="383"/>
      <c r="C332" s="305">
        <v>44268.958333333328</v>
      </c>
      <c r="D332" s="306">
        <v>988.6</v>
      </c>
      <c r="E332" s="306">
        <v>0</v>
      </c>
      <c r="F332" s="306">
        <v>22</v>
      </c>
      <c r="G332" s="306">
        <v>72.3</v>
      </c>
      <c r="H332" s="306">
        <v>2.1</v>
      </c>
      <c r="I332" s="306">
        <v>148.1</v>
      </c>
      <c r="J332" s="306">
        <v>0</v>
      </c>
    </row>
    <row r="333" spans="1:10" x14ac:dyDescent="0.2">
      <c r="A333" s="383"/>
      <c r="C333" s="305">
        <v>44269</v>
      </c>
      <c r="D333" s="306">
        <v>988.6</v>
      </c>
      <c r="E333" s="306">
        <v>0</v>
      </c>
      <c r="F333" s="306">
        <v>21.8</v>
      </c>
      <c r="G333" s="306">
        <v>73.3</v>
      </c>
      <c r="H333" s="306">
        <v>1.9</v>
      </c>
      <c r="I333" s="306">
        <v>153.80000000000001</v>
      </c>
      <c r="J333" s="306">
        <v>0</v>
      </c>
    </row>
    <row r="334" spans="1:10" x14ac:dyDescent="0.2">
      <c r="A334" s="383"/>
      <c r="C334" s="305">
        <v>44269.041666666672</v>
      </c>
      <c r="D334" s="306">
        <v>988.2</v>
      </c>
      <c r="E334" s="306">
        <v>0</v>
      </c>
      <c r="F334" s="306">
        <v>21.5</v>
      </c>
      <c r="G334" s="306">
        <v>74</v>
      </c>
      <c r="H334" s="306">
        <v>1.1000000000000001</v>
      </c>
      <c r="I334" s="342">
        <v>49.2</v>
      </c>
      <c r="J334" s="306">
        <v>0</v>
      </c>
    </row>
    <row r="335" spans="1:10" x14ac:dyDescent="0.2">
      <c r="A335" s="383"/>
      <c r="C335" s="305">
        <v>44269.083333333328</v>
      </c>
      <c r="D335" s="306">
        <v>987.7</v>
      </c>
      <c r="E335" s="306">
        <v>0</v>
      </c>
      <c r="F335" s="306">
        <v>21.3</v>
      </c>
      <c r="G335" s="306">
        <v>73.3</v>
      </c>
      <c r="H335" s="343">
        <v>0.4</v>
      </c>
      <c r="I335" s="336" t="s">
        <v>362</v>
      </c>
      <c r="J335" s="341">
        <v>0</v>
      </c>
    </row>
    <row r="336" spans="1:10" x14ac:dyDescent="0.2">
      <c r="A336" s="383"/>
      <c r="C336" s="305">
        <v>44269.125</v>
      </c>
      <c r="D336" s="306">
        <v>987.6</v>
      </c>
      <c r="E336" s="306">
        <v>0</v>
      </c>
      <c r="F336" s="306">
        <v>21.2</v>
      </c>
      <c r="G336" s="338">
        <v>73</v>
      </c>
      <c r="H336" s="336" t="s">
        <v>362</v>
      </c>
      <c r="I336" s="336" t="s">
        <v>362</v>
      </c>
      <c r="J336" s="341">
        <v>0</v>
      </c>
    </row>
    <row r="337" spans="1:10" x14ac:dyDescent="0.2">
      <c r="A337" s="383"/>
      <c r="C337" s="305">
        <v>44269.166666666672</v>
      </c>
      <c r="D337" s="306">
        <v>987.7</v>
      </c>
      <c r="E337" s="306">
        <v>0</v>
      </c>
      <c r="F337" s="306">
        <v>20.9</v>
      </c>
      <c r="G337" s="338">
        <v>74</v>
      </c>
      <c r="H337" s="336" t="s">
        <v>362</v>
      </c>
      <c r="I337" s="336" t="s">
        <v>362</v>
      </c>
      <c r="J337" s="341">
        <v>0</v>
      </c>
    </row>
    <row r="338" spans="1:10" x14ac:dyDescent="0.2">
      <c r="A338" s="383"/>
      <c r="C338" s="305">
        <v>44269.208333333328</v>
      </c>
      <c r="D338" s="306">
        <v>988.1</v>
      </c>
      <c r="E338" s="306">
        <v>0</v>
      </c>
      <c r="F338" s="306">
        <v>20.5</v>
      </c>
      <c r="G338" s="338">
        <v>75.3</v>
      </c>
      <c r="H338" s="336" t="s">
        <v>362</v>
      </c>
      <c r="I338" s="336" t="s">
        <v>362</v>
      </c>
      <c r="J338" s="341">
        <v>1.6</v>
      </c>
    </row>
    <row r="339" spans="1:10" x14ac:dyDescent="0.2">
      <c r="A339" s="383"/>
      <c r="C339" s="305">
        <v>44269.25</v>
      </c>
      <c r="D339" s="306">
        <v>988.3</v>
      </c>
      <c r="E339" s="306">
        <v>0</v>
      </c>
      <c r="F339" s="306">
        <v>21.2</v>
      </c>
      <c r="G339" s="338">
        <v>73</v>
      </c>
      <c r="H339" s="336" t="s">
        <v>362</v>
      </c>
      <c r="I339" s="336" t="s">
        <v>362</v>
      </c>
      <c r="J339" s="341">
        <v>113</v>
      </c>
    </row>
    <row r="340" spans="1:10" x14ac:dyDescent="0.2">
      <c r="A340" s="383"/>
      <c r="C340" s="305">
        <v>44269.291666666672</v>
      </c>
      <c r="D340" s="306">
        <v>988.5</v>
      </c>
      <c r="E340" s="306">
        <v>0</v>
      </c>
      <c r="F340" s="306">
        <v>22.3</v>
      </c>
      <c r="G340" s="338">
        <v>71</v>
      </c>
      <c r="H340" s="346">
        <v>1.1000000000000001</v>
      </c>
      <c r="I340" s="346">
        <v>291.89999999999998</v>
      </c>
      <c r="J340" s="341">
        <v>370.7</v>
      </c>
    </row>
    <row r="341" spans="1:10" x14ac:dyDescent="0.2">
      <c r="A341" s="383"/>
      <c r="C341" s="305">
        <v>44269.333333333328</v>
      </c>
      <c r="D341" s="306">
        <v>988.2</v>
      </c>
      <c r="E341" s="306">
        <v>0</v>
      </c>
      <c r="F341" s="306">
        <v>22.5</v>
      </c>
      <c r="G341" s="306">
        <v>71.3</v>
      </c>
      <c r="H341" s="345">
        <v>1.5</v>
      </c>
      <c r="I341" s="345">
        <v>295.5</v>
      </c>
      <c r="J341" s="306">
        <v>530.6</v>
      </c>
    </row>
    <row r="342" spans="1:10" x14ac:dyDescent="0.2">
      <c r="A342" s="383"/>
      <c r="C342" s="305">
        <v>44269.375</v>
      </c>
      <c r="D342" s="306">
        <v>987.6</v>
      </c>
      <c r="E342" s="306">
        <v>0</v>
      </c>
      <c r="F342" s="306">
        <v>23.2</v>
      </c>
      <c r="G342" s="306">
        <v>68.400000000000006</v>
      </c>
      <c r="H342" s="306">
        <v>1.8</v>
      </c>
      <c r="I342" s="306">
        <v>296.89999999999998</v>
      </c>
      <c r="J342" s="306">
        <v>758.8</v>
      </c>
    </row>
    <row r="343" spans="1:10" x14ac:dyDescent="0.2">
      <c r="A343" s="383"/>
      <c r="C343" s="305">
        <v>44269.416666666672</v>
      </c>
      <c r="D343" s="306">
        <v>987.2</v>
      </c>
      <c r="E343" s="306">
        <v>0</v>
      </c>
      <c r="F343" s="306">
        <v>24.3</v>
      </c>
      <c r="G343" s="306">
        <v>61.6</v>
      </c>
      <c r="H343" s="306">
        <v>2.2999999999999998</v>
      </c>
      <c r="I343" s="306">
        <v>234.5</v>
      </c>
      <c r="J343" s="306">
        <v>913.4</v>
      </c>
    </row>
    <row r="344" spans="1:10" x14ac:dyDescent="0.2">
      <c r="A344" s="383"/>
      <c r="C344" s="305">
        <v>44269.458333333328</v>
      </c>
      <c r="D344" s="306">
        <v>986.6</v>
      </c>
      <c r="E344" s="306">
        <v>0</v>
      </c>
      <c r="F344" s="306">
        <v>25</v>
      </c>
      <c r="G344" s="306">
        <v>58</v>
      </c>
      <c r="H344" s="306">
        <v>2.9</v>
      </c>
      <c r="I344" s="306">
        <v>211.1</v>
      </c>
      <c r="J344" s="306">
        <v>507.4</v>
      </c>
    </row>
    <row r="345" spans="1:10" x14ac:dyDescent="0.2">
      <c r="A345" s="383"/>
      <c r="C345" s="305">
        <v>44269.5</v>
      </c>
      <c r="D345" s="306">
        <v>985.8</v>
      </c>
      <c r="E345" s="306">
        <v>0</v>
      </c>
      <c r="F345" s="306">
        <v>25.2</v>
      </c>
      <c r="G345" s="306">
        <v>58.2</v>
      </c>
      <c r="H345" s="306">
        <v>4</v>
      </c>
      <c r="I345" s="306">
        <v>201.6</v>
      </c>
      <c r="J345" s="306">
        <v>964</v>
      </c>
    </row>
    <row r="346" spans="1:10" x14ac:dyDescent="0.2">
      <c r="A346" s="383"/>
      <c r="C346" s="305">
        <v>44269.541666666672</v>
      </c>
      <c r="D346" s="306">
        <v>985</v>
      </c>
      <c r="E346" s="306">
        <v>0</v>
      </c>
      <c r="F346" s="306">
        <v>25.2</v>
      </c>
      <c r="G346" s="306">
        <v>58.5</v>
      </c>
      <c r="H346" s="306">
        <v>4</v>
      </c>
      <c r="I346" s="306">
        <v>191.3</v>
      </c>
      <c r="J346" s="306">
        <v>876.5</v>
      </c>
    </row>
    <row r="347" spans="1:10" x14ac:dyDescent="0.2">
      <c r="A347" s="383"/>
      <c r="C347" s="305">
        <v>44269.583333333328</v>
      </c>
      <c r="D347" s="306">
        <v>984.5</v>
      </c>
      <c r="E347" s="306">
        <v>0</v>
      </c>
      <c r="F347" s="306">
        <v>25.6</v>
      </c>
      <c r="G347" s="306">
        <v>56.3</v>
      </c>
      <c r="H347" s="306">
        <v>3.9</v>
      </c>
      <c r="I347" s="306">
        <v>184.7</v>
      </c>
      <c r="J347" s="306">
        <v>690.3</v>
      </c>
    </row>
    <row r="348" spans="1:10" x14ac:dyDescent="0.2">
      <c r="A348" s="383"/>
      <c r="C348" s="305">
        <v>44269.625</v>
      </c>
      <c r="D348" s="306">
        <v>984.9</v>
      </c>
      <c r="E348" s="306">
        <v>0</v>
      </c>
      <c r="F348" s="306">
        <v>24.9</v>
      </c>
      <c r="G348" s="306">
        <v>59.8</v>
      </c>
      <c r="H348" s="306">
        <v>4.9000000000000004</v>
      </c>
      <c r="I348" s="306">
        <v>179.4</v>
      </c>
      <c r="J348" s="306">
        <v>476.3</v>
      </c>
    </row>
    <row r="349" spans="1:10" x14ac:dyDescent="0.2">
      <c r="A349" s="383"/>
      <c r="C349" s="305">
        <v>44269.666666666672</v>
      </c>
      <c r="D349" s="306">
        <v>985.1</v>
      </c>
      <c r="E349" s="306">
        <v>0</v>
      </c>
      <c r="F349" s="306">
        <v>24.6</v>
      </c>
      <c r="G349" s="306">
        <v>62.9</v>
      </c>
      <c r="H349" s="306">
        <v>4.5</v>
      </c>
      <c r="I349" s="306">
        <v>171.9</v>
      </c>
      <c r="J349" s="306">
        <v>255.3</v>
      </c>
    </row>
    <row r="350" spans="1:10" x14ac:dyDescent="0.2">
      <c r="A350" s="383"/>
      <c r="C350" s="305">
        <v>44269.708333333328</v>
      </c>
      <c r="D350" s="306">
        <v>986</v>
      </c>
      <c r="E350" s="306">
        <v>0</v>
      </c>
      <c r="F350" s="306">
        <v>23.3</v>
      </c>
      <c r="G350" s="306">
        <v>69.599999999999994</v>
      </c>
      <c r="H350" s="306">
        <v>5.4</v>
      </c>
      <c r="I350" s="306">
        <v>177.8</v>
      </c>
      <c r="J350" s="306">
        <v>67.2</v>
      </c>
    </row>
    <row r="351" spans="1:10" x14ac:dyDescent="0.2">
      <c r="A351" s="383"/>
      <c r="C351" s="305">
        <v>44269.75</v>
      </c>
      <c r="D351" s="306">
        <v>986.9</v>
      </c>
      <c r="E351" s="306">
        <v>0</v>
      </c>
      <c r="F351" s="306">
        <v>22.6</v>
      </c>
      <c r="G351" s="306">
        <v>72.099999999999994</v>
      </c>
      <c r="H351" s="306">
        <v>4.9000000000000004</v>
      </c>
      <c r="I351" s="306">
        <v>187.1</v>
      </c>
      <c r="J351" s="306">
        <v>0.5</v>
      </c>
    </row>
    <row r="352" spans="1:10" x14ac:dyDescent="0.2">
      <c r="A352" s="383"/>
      <c r="C352" s="305">
        <v>44269.791666666672</v>
      </c>
      <c r="D352" s="306">
        <v>987.6</v>
      </c>
      <c r="E352" s="306">
        <v>0</v>
      </c>
      <c r="F352" s="306">
        <v>22.3</v>
      </c>
      <c r="G352" s="306">
        <v>73.3</v>
      </c>
      <c r="H352" s="306">
        <v>4.7</v>
      </c>
      <c r="I352" s="306">
        <v>176.9</v>
      </c>
      <c r="J352" s="306">
        <v>0</v>
      </c>
    </row>
    <row r="353" spans="1:10" x14ac:dyDescent="0.2">
      <c r="A353" s="383"/>
      <c r="C353" s="305">
        <v>44269.833333333328</v>
      </c>
      <c r="D353" s="306">
        <v>988.1</v>
      </c>
      <c r="E353" s="306">
        <v>0</v>
      </c>
      <c r="F353" s="306">
        <v>22.1</v>
      </c>
      <c r="G353" s="306">
        <v>71.3</v>
      </c>
      <c r="H353" s="306">
        <v>4.3</v>
      </c>
      <c r="I353" s="306">
        <v>175.1</v>
      </c>
      <c r="J353" s="306">
        <v>0</v>
      </c>
    </row>
    <row r="354" spans="1:10" x14ac:dyDescent="0.2">
      <c r="A354" s="383"/>
      <c r="C354" s="305">
        <v>44269.875</v>
      </c>
      <c r="D354" s="306">
        <v>988.6</v>
      </c>
      <c r="E354" s="306">
        <v>0</v>
      </c>
      <c r="F354" s="306">
        <v>22.1</v>
      </c>
      <c r="G354" s="306">
        <v>66.599999999999994</v>
      </c>
      <c r="H354" s="306">
        <v>3.9</v>
      </c>
      <c r="I354" s="306">
        <v>175.4</v>
      </c>
      <c r="J354" s="306">
        <v>0</v>
      </c>
    </row>
    <row r="355" spans="1:10" x14ac:dyDescent="0.2">
      <c r="A355" s="383"/>
      <c r="C355" s="305">
        <v>44269.916666666672</v>
      </c>
      <c r="D355" s="306">
        <v>988.6</v>
      </c>
      <c r="E355" s="306">
        <v>0</v>
      </c>
      <c r="F355" s="306">
        <v>21.9</v>
      </c>
      <c r="G355" s="306">
        <v>67.8</v>
      </c>
      <c r="H355" s="306">
        <v>3.4</v>
      </c>
      <c r="I355" s="306">
        <v>174.1</v>
      </c>
      <c r="J355" s="306">
        <v>0</v>
      </c>
    </row>
    <row r="356" spans="1:10" x14ac:dyDescent="0.2">
      <c r="A356" s="383"/>
      <c r="C356" s="305">
        <v>44269.958333333328</v>
      </c>
      <c r="D356" s="306">
        <v>988.2</v>
      </c>
      <c r="E356" s="306">
        <v>0</v>
      </c>
      <c r="F356" s="306">
        <v>21.5</v>
      </c>
      <c r="G356" s="306">
        <v>70.900000000000006</v>
      </c>
      <c r="H356" s="306">
        <v>2.5</v>
      </c>
      <c r="I356" s="306">
        <v>181.8</v>
      </c>
      <c r="J356" s="306">
        <v>0</v>
      </c>
    </row>
    <row r="357" spans="1:10" x14ac:dyDescent="0.2">
      <c r="C357" s="323">
        <v>44270</v>
      </c>
      <c r="D357" s="309">
        <v>988.2</v>
      </c>
      <c r="E357" s="309">
        <v>0</v>
      </c>
      <c r="F357" s="309">
        <v>21.2</v>
      </c>
      <c r="G357" s="309">
        <v>71</v>
      </c>
      <c r="H357" s="342">
        <v>2.4</v>
      </c>
      <c r="I357" s="342">
        <v>171.8</v>
      </c>
      <c r="J357" s="306">
        <v>0</v>
      </c>
    </row>
    <row r="358" spans="1:10" x14ac:dyDescent="0.2">
      <c r="C358" s="323">
        <v>44270.041666666672</v>
      </c>
      <c r="D358" s="309">
        <v>987.6</v>
      </c>
      <c r="E358" s="309">
        <v>0</v>
      </c>
      <c r="F358" s="309">
        <v>21.7</v>
      </c>
      <c r="G358" s="340">
        <v>67.5</v>
      </c>
      <c r="H358" s="336" t="s">
        <v>362</v>
      </c>
      <c r="I358" s="336" t="s">
        <v>362</v>
      </c>
      <c r="J358" s="341">
        <v>0</v>
      </c>
    </row>
    <row r="359" spans="1:10" x14ac:dyDescent="0.2">
      <c r="C359" s="323">
        <v>44270.083333333328</v>
      </c>
      <c r="D359" s="309">
        <v>987.4</v>
      </c>
      <c r="E359" s="309">
        <v>0</v>
      </c>
      <c r="F359" s="309">
        <v>21</v>
      </c>
      <c r="G359" s="340">
        <v>70.3</v>
      </c>
      <c r="H359" s="336" t="s">
        <v>362</v>
      </c>
      <c r="I359" s="336" t="s">
        <v>362</v>
      </c>
      <c r="J359" s="341">
        <v>0</v>
      </c>
    </row>
    <row r="360" spans="1:10" x14ac:dyDescent="0.2">
      <c r="C360" s="323">
        <v>44270.125</v>
      </c>
      <c r="D360" s="309">
        <v>987.3</v>
      </c>
      <c r="E360" s="309">
        <v>0</v>
      </c>
      <c r="F360" s="309">
        <v>21.3</v>
      </c>
      <c r="G360" s="340">
        <v>69.900000000000006</v>
      </c>
      <c r="H360" s="336" t="s">
        <v>362</v>
      </c>
      <c r="I360" s="336" t="s">
        <v>362</v>
      </c>
      <c r="J360" s="341">
        <v>0</v>
      </c>
    </row>
    <row r="361" spans="1:10" x14ac:dyDescent="0.2">
      <c r="C361" s="323">
        <v>44270.166666666672</v>
      </c>
      <c r="D361" s="309">
        <v>987.3</v>
      </c>
      <c r="E361" s="309">
        <v>0</v>
      </c>
      <c r="F361" s="309">
        <v>21.2</v>
      </c>
      <c r="G361" s="340">
        <v>69</v>
      </c>
      <c r="H361" s="354">
        <v>0.9</v>
      </c>
      <c r="I361" s="336" t="s">
        <v>362</v>
      </c>
      <c r="J361" s="341">
        <v>0</v>
      </c>
    </row>
    <row r="362" spans="1:10" x14ac:dyDescent="0.2">
      <c r="C362" s="323">
        <v>44270.208333333328</v>
      </c>
      <c r="D362" s="309">
        <v>987.4</v>
      </c>
      <c r="E362" s="309">
        <v>0</v>
      </c>
      <c r="F362" s="309">
        <v>21.3</v>
      </c>
      <c r="G362" s="309">
        <v>67.900000000000006</v>
      </c>
      <c r="H362" s="345">
        <v>2</v>
      </c>
      <c r="I362" s="345">
        <v>170.7</v>
      </c>
      <c r="J362" s="306">
        <v>0.7</v>
      </c>
    </row>
    <row r="363" spans="1:10" x14ac:dyDescent="0.2">
      <c r="C363" s="323">
        <v>44270.25</v>
      </c>
      <c r="D363" s="309">
        <v>988</v>
      </c>
      <c r="E363" s="309">
        <v>0</v>
      </c>
      <c r="F363" s="309">
        <v>21.7</v>
      </c>
      <c r="G363" s="309">
        <v>66.099999999999994</v>
      </c>
      <c r="H363" s="306">
        <v>2.6</v>
      </c>
      <c r="I363" s="306">
        <v>169.3</v>
      </c>
      <c r="J363" s="306">
        <v>73.8</v>
      </c>
    </row>
    <row r="364" spans="1:10" x14ac:dyDescent="0.2">
      <c r="C364" s="323">
        <v>44270.291666666672</v>
      </c>
      <c r="D364" s="309">
        <v>988.3</v>
      </c>
      <c r="E364" s="309">
        <v>0</v>
      </c>
      <c r="F364" s="309">
        <v>22.5</v>
      </c>
      <c r="G364" s="309">
        <v>62.7</v>
      </c>
      <c r="H364" s="306">
        <v>3.6</v>
      </c>
      <c r="I364" s="306">
        <v>168.6</v>
      </c>
      <c r="J364" s="306">
        <v>270.39999999999998</v>
      </c>
    </row>
    <row r="365" spans="1:10" x14ac:dyDescent="0.2">
      <c r="C365" s="323">
        <v>44270.333333333328</v>
      </c>
      <c r="D365" s="309">
        <v>988.1</v>
      </c>
      <c r="E365" s="309">
        <v>0</v>
      </c>
      <c r="F365" s="309">
        <v>23.7</v>
      </c>
      <c r="G365" s="309">
        <v>58.8</v>
      </c>
      <c r="H365" s="306">
        <v>3.9</v>
      </c>
      <c r="I365" s="306">
        <v>159</v>
      </c>
      <c r="J365" s="306">
        <v>509.4</v>
      </c>
    </row>
    <row r="366" spans="1:10" x14ac:dyDescent="0.2">
      <c r="C366" s="323">
        <v>44270.375</v>
      </c>
      <c r="D366" s="309">
        <v>987.7</v>
      </c>
      <c r="E366" s="309">
        <v>0</v>
      </c>
      <c r="F366" s="309">
        <v>24.3</v>
      </c>
      <c r="G366" s="309">
        <v>57.7</v>
      </c>
      <c r="H366" s="306">
        <v>6</v>
      </c>
      <c r="I366" s="306">
        <v>165.5</v>
      </c>
      <c r="J366" s="306">
        <v>841.9</v>
      </c>
    </row>
    <row r="367" spans="1:10" x14ac:dyDescent="0.2">
      <c r="C367" s="323">
        <v>44270.416666666672</v>
      </c>
      <c r="D367" s="309">
        <v>987.2</v>
      </c>
      <c r="E367" s="309">
        <v>0</v>
      </c>
      <c r="F367" s="309">
        <v>24.5</v>
      </c>
      <c r="G367" s="309">
        <v>58.1</v>
      </c>
      <c r="H367" s="306">
        <v>6.3</v>
      </c>
      <c r="I367" s="306">
        <v>169.7</v>
      </c>
      <c r="J367" s="306">
        <v>899.1</v>
      </c>
    </row>
    <row r="368" spans="1:10" x14ac:dyDescent="0.2">
      <c r="C368" s="323">
        <v>44270.458333333328</v>
      </c>
      <c r="D368" s="309">
        <v>986.8</v>
      </c>
      <c r="E368" s="309">
        <v>0</v>
      </c>
      <c r="F368" s="309">
        <v>24.5</v>
      </c>
      <c r="G368" s="309">
        <v>57.2</v>
      </c>
      <c r="H368" s="306">
        <v>7</v>
      </c>
      <c r="I368" s="306">
        <v>174.4</v>
      </c>
      <c r="J368" s="306">
        <v>587</v>
      </c>
    </row>
    <row r="369" spans="3:10" x14ac:dyDescent="0.2">
      <c r="C369" s="323">
        <v>44270.5</v>
      </c>
      <c r="D369" s="309">
        <v>986</v>
      </c>
      <c r="E369" s="309">
        <v>0</v>
      </c>
      <c r="F369" s="309">
        <v>24.7</v>
      </c>
      <c r="G369" s="309">
        <v>55.7</v>
      </c>
      <c r="H369" s="306">
        <v>7.6</v>
      </c>
      <c r="I369" s="306">
        <v>173.2</v>
      </c>
      <c r="J369" s="306">
        <v>946.1</v>
      </c>
    </row>
    <row r="370" spans="3:10" x14ac:dyDescent="0.2">
      <c r="C370" s="323">
        <v>44270.541666666672</v>
      </c>
      <c r="D370" s="309">
        <v>985.5</v>
      </c>
      <c r="E370" s="309">
        <v>0</v>
      </c>
      <c r="F370" s="309">
        <v>24.7</v>
      </c>
      <c r="G370" s="309">
        <v>58.7</v>
      </c>
      <c r="H370" s="306">
        <v>7.5</v>
      </c>
      <c r="I370" s="306">
        <v>171.9</v>
      </c>
      <c r="J370" s="306">
        <v>862</v>
      </c>
    </row>
    <row r="371" spans="3:10" x14ac:dyDescent="0.2">
      <c r="C371" s="323">
        <v>44270.583333333328</v>
      </c>
      <c r="D371" s="309">
        <v>985.2</v>
      </c>
      <c r="E371" s="309">
        <v>0</v>
      </c>
      <c r="F371" s="309">
        <v>24.6</v>
      </c>
      <c r="G371" s="309">
        <v>59</v>
      </c>
      <c r="H371" s="306">
        <v>7</v>
      </c>
      <c r="I371" s="306">
        <v>175.5</v>
      </c>
      <c r="J371" s="306">
        <v>714.5</v>
      </c>
    </row>
    <row r="372" spans="3:10" x14ac:dyDescent="0.2">
      <c r="C372" s="323">
        <v>44270.625</v>
      </c>
      <c r="D372" s="309">
        <v>985.3</v>
      </c>
      <c r="E372" s="309">
        <v>0</v>
      </c>
      <c r="F372" s="309">
        <v>24.6</v>
      </c>
      <c r="G372" s="309">
        <v>58</v>
      </c>
      <c r="H372" s="306">
        <v>6.6</v>
      </c>
      <c r="I372" s="306">
        <v>173.4</v>
      </c>
      <c r="J372" s="306">
        <v>501.7</v>
      </c>
    </row>
    <row r="373" spans="3:10" x14ac:dyDescent="0.2">
      <c r="C373" s="323">
        <v>44270.666666666672</v>
      </c>
      <c r="D373" s="309">
        <v>985.8</v>
      </c>
      <c r="E373" s="309">
        <v>0</v>
      </c>
      <c r="F373" s="309">
        <v>23.9</v>
      </c>
      <c r="G373" s="309">
        <v>64.3</v>
      </c>
      <c r="H373" s="306">
        <v>6.8</v>
      </c>
      <c r="I373" s="306">
        <v>162</v>
      </c>
      <c r="J373" s="306">
        <v>311.2</v>
      </c>
    </row>
    <row r="374" spans="3:10" x14ac:dyDescent="0.2">
      <c r="C374" s="323">
        <v>44270.708333333328</v>
      </c>
      <c r="D374" s="309">
        <v>986.8</v>
      </c>
      <c r="E374" s="309">
        <v>0</v>
      </c>
      <c r="F374" s="309">
        <v>23.1</v>
      </c>
      <c r="G374" s="309">
        <v>69</v>
      </c>
      <c r="H374" s="306">
        <v>5.9</v>
      </c>
      <c r="I374" s="306">
        <v>162</v>
      </c>
      <c r="J374" s="306">
        <v>68.599999999999994</v>
      </c>
    </row>
    <row r="375" spans="3:10" x14ac:dyDescent="0.2">
      <c r="C375" s="323">
        <v>44270.75</v>
      </c>
      <c r="D375" s="309">
        <v>987.4</v>
      </c>
      <c r="E375" s="309">
        <v>0</v>
      </c>
      <c r="F375" s="309">
        <v>22.6</v>
      </c>
      <c r="G375" s="309">
        <v>70.400000000000006</v>
      </c>
      <c r="H375" s="306">
        <v>5.3</v>
      </c>
      <c r="I375" s="306">
        <v>156.19999999999999</v>
      </c>
      <c r="J375" s="306">
        <v>1.2</v>
      </c>
    </row>
    <row r="376" spans="3:10" x14ac:dyDescent="0.2">
      <c r="C376" s="323">
        <v>44270.791666666672</v>
      </c>
      <c r="D376" s="309">
        <v>988.5</v>
      </c>
      <c r="E376" s="309">
        <v>0</v>
      </c>
      <c r="F376" s="309">
        <v>22.3</v>
      </c>
      <c r="G376" s="309">
        <v>71.5</v>
      </c>
      <c r="H376" s="306">
        <v>5.0999999999999996</v>
      </c>
      <c r="I376" s="306">
        <v>157.4</v>
      </c>
      <c r="J376" s="306">
        <v>0</v>
      </c>
    </row>
    <row r="377" spans="3:10" x14ac:dyDescent="0.2">
      <c r="C377" s="323">
        <v>44270.833333333328</v>
      </c>
      <c r="D377" s="309">
        <v>989.1</v>
      </c>
      <c r="E377" s="309">
        <v>0</v>
      </c>
      <c r="F377" s="309">
        <v>22.1</v>
      </c>
      <c r="G377" s="309">
        <v>70.8</v>
      </c>
      <c r="H377" s="306">
        <v>4.5</v>
      </c>
      <c r="I377" s="306">
        <v>148.4</v>
      </c>
      <c r="J377" s="306">
        <v>0</v>
      </c>
    </row>
    <row r="378" spans="3:10" x14ac:dyDescent="0.2">
      <c r="C378" s="323">
        <v>44270.875</v>
      </c>
      <c r="D378" s="309">
        <v>989.1</v>
      </c>
      <c r="E378" s="309">
        <v>0</v>
      </c>
      <c r="F378" s="309">
        <v>21.8</v>
      </c>
      <c r="G378" s="309">
        <v>71.599999999999994</v>
      </c>
      <c r="H378" s="306">
        <v>4</v>
      </c>
      <c r="I378" s="306">
        <v>151.5</v>
      </c>
      <c r="J378" s="306">
        <v>0</v>
      </c>
    </row>
    <row r="379" spans="3:10" x14ac:dyDescent="0.2">
      <c r="C379" s="323">
        <v>44270.916666666672</v>
      </c>
      <c r="D379" s="309">
        <v>989</v>
      </c>
      <c r="E379" s="309">
        <v>0</v>
      </c>
      <c r="F379" s="309">
        <v>21.5</v>
      </c>
      <c r="G379" s="309">
        <v>70.3</v>
      </c>
      <c r="H379" s="306">
        <v>3.3</v>
      </c>
      <c r="I379" s="306">
        <v>150.4</v>
      </c>
      <c r="J379" s="306">
        <v>0</v>
      </c>
    </row>
    <row r="380" spans="3:10" x14ac:dyDescent="0.2">
      <c r="C380" s="323">
        <v>44270.958333333328</v>
      </c>
      <c r="D380" s="309">
        <v>988.7</v>
      </c>
      <c r="E380" s="309">
        <v>0</v>
      </c>
      <c r="F380" s="309">
        <v>21.6</v>
      </c>
      <c r="G380" s="309">
        <v>69</v>
      </c>
      <c r="H380" s="306">
        <v>3.6</v>
      </c>
      <c r="I380" s="306">
        <v>140.9</v>
      </c>
      <c r="J380" s="306">
        <v>0</v>
      </c>
    </row>
    <row r="381" spans="3:10" x14ac:dyDescent="0.2">
      <c r="C381" s="323">
        <v>44271</v>
      </c>
      <c r="D381" s="309">
        <v>988.5</v>
      </c>
      <c r="E381" s="309">
        <v>0</v>
      </c>
      <c r="F381" s="309">
        <v>21.3</v>
      </c>
      <c r="G381" s="309">
        <v>68.099999999999994</v>
      </c>
      <c r="H381" s="336">
        <v>2.5</v>
      </c>
      <c r="I381" s="336">
        <v>152.19999999999999</v>
      </c>
      <c r="J381" s="306">
        <v>0</v>
      </c>
    </row>
    <row r="382" spans="3:10" x14ac:dyDescent="0.2">
      <c r="C382" s="323">
        <v>44271.041666666672</v>
      </c>
      <c r="D382" s="309">
        <v>987.9</v>
      </c>
      <c r="E382" s="309">
        <v>0</v>
      </c>
      <c r="F382" s="309">
        <v>21.2</v>
      </c>
      <c r="G382" s="309">
        <v>68.8</v>
      </c>
      <c r="H382" s="306">
        <v>2</v>
      </c>
      <c r="I382" s="306">
        <v>154.9</v>
      </c>
      <c r="J382" s="306">
        <v>0</v>
      </c>
    </row>
    <row r="383" spans="3:10" x14ac:dyDescent="0.2">
      <c r="C383" s="323">
        <v>44271.083333333328</v>
      </c>
      <c r="D383" s="309">
        <v>987.1</v>
      </c>
      <c r="E383" s="309">
        <v>0</v>
      </c>
      <c r="F383" s="309">
        <v>21.1</v>
      </c>
      <c r="G383" s="309">
        <v>68.599999999999994</v>
      </c>
      <c r="H383" s="306">
        <v>2.6</v>
      </c>
      <c r="I383" s="306">
        <v>157.30000000000001</v>
      </c>
      <c r="J383" s="306">
        <v>0</v>
      </c>
    </row>
    <row r="384" spans="3:10" x14ac:dyDescent="0.2">
      <c r="C384" s="323">
        <v>44271.125</v>
      </c>
      <c r="D384" s="309">
        <v>987.1</v>
      </c>
      <c r="E384" s="309">
        <v>0</v>
      </c>
      <c r="F384" s="309">
        <v>20.8</v>
      </c>
      <c r="G384" s="309">
        <v>68.8</v>
      </c>
      <c r="H384" s="306">
        <v>2.7</v>
      </c>
      <c r="I384" s="306">
        <v>160.4</v>
      </c>
      <c r="J384" s="306">
        <v>0</v>
      </c>
    </row>
    <row r="385" spans="3:10" x14ac:dyDescent="0.2">
      <c r="C385" s="323">
        <v>44271.166666666672</v>
      </c>
      <c r="D385" s="309">
        <v>987.3</v>
      </c>
      <c r="E385" s="309">
        <v>0</v>
      </c>
      <c r="F385" s="309">
        <v>20.7</v>
      </c>
      <c r="G385" s="309">
        <v>67.8</v>
      </c>
      <c r="H385" s="306">
        <v>2.8</v>
      </c>
      <c r="I385" s="306">
        <v>156.9</v>
      </c>
      <c r="J385" s="306">
        <v>0</v>
      </c>
    </row>
    <row r="386" spans="3:10" x14ac:dyDescent="0.2">
      <c r="C386" s="323">
        <v>44271.208333333328</v>
      </c>
      <c r="D386" s="309">
        <v>987.7</v>
      </c>
      <c r="E386" s="309">
        <v>0</v>
      </c>
      <c r="F386" s="309">
        <v>20.5</v>
      </c>
      <c r="G386" s="309">
        <v>66.400000000000006</v>
      </c>
      <c r="H386" s="306">
        <v>2.8</v>
      </c>
      <c r="I386" s="306">
        <v>157</v>
      </c>
      <c r="J386" s="306">
        <v>1.7</v>
      </c>
    </row>
    <row r="387" spans="3:10" x14ac:dyDescent="0.2">
      <c r="C387" s="323">
        <v>44271.25</v>
      </c>
      <c r="D387" s="309">
        <v>988.2</v>
      </c>
      <c r="E387" s="309">
        <v>0</v>
      </c>
      <c r="F387" s="309">
        <v>21.3</v>
      </c>
      <c r="G387" s="309">
        <v>64.3</v>
      </c>
      <c r="H387" s="342">
        <v>2.4</v>
      </c>
      <c r="I387" s="342">
        <v>143</v>
      </c>
      <c r="J387" s="306">
        <v>68.3</v>
      </c>
    </row>
    <row r="388" spans="3:10" x14ac:dyDescent="0.2">
      <c r="C388" s="323">
        <v>44271.291666666672</v>
      </c>
      <c r="D388" s="309">
        <v>988.9</v>
      </c>
      <c r="E388" s="309">
        <v>0</v>
      </c>
      <c r="F388" s="309">
        <v>22.5</v>
      </c>
      <c r="G388" s="340">
        <v>64.7</v>
      </c>
      <c r="H388" s="336" t="s">
        <v>362</v>
      </c>
      <c r="I388" s="336" t="s">
        <v>362</v>
      </c>
      <c r="J388" s="341">
        <v>309.60000000000002</v>
      </c>
    </row>
    <row r="389" spans="3:10" x14ac:dyDescent="0.2">
      <c r="C389" s="323">
        <v>44271.333333333328</v>
      </c>
      <c r="D389" s="309">
        <v>988.8</v>
      </c>
      <c r="E389" s="309">
        <v>0</v>
      </c>
      <c r="F389" s="309">
        <v>22.6</v>
      </c>
      <c r="G389" s="309">
        <v>65.3</v>
      </c>
      <c r="H389" s="345">
        <v>1.9</v>
      </c>
      <c r="I389" s="345">
        <v>301.89999999999998</v>
      </c>
      <c r="J389" s="306">
        <v>489.5</v>
      </c>
    </row>
    <row r="390" spans="3:10" x14ac:dyDescent="0.2">
      <c r="C390" s="323">
        <v>44271.375</v>
      </c>
      <c r="D390" s="309">
        <v>988.6</v>
      </c>
      <c r="E390" s="309">
        <v>0</v>
      </c>
      <c r="F390" s="309">
        <v>22.6</v>
      </c>
      <c r="G390" s="309">
        <v>66.7</v>
      </c>
      <c r="H390" s="306">
        <v>2</v>
      </c>
      <c r="I390" s="306">
        <v>288.3</v>
      </c>
      <c r="J390" s="306">
        <v>758</v>
      </c>
    </row>
    <row r="391" spans="3:10" x14ac:dyDescent="0.2">
      <c r="C391" s="323">
        <v>44271.416666666672</v>
      </c>
      <c r="D391" s="309">
        <v>988</v>
      </c>
      <c r="E391" s="309">
        <v>0</v>
      </c>
      <c r="F391" s="309">
        <v>23.8</v>
      </c>
      <c r="G391" s="309">
        <v>60.6</v>
      </c>
      <c r="H391" s="306">
        <v>2.6</v>
      </c>
      <c r="I391" s="306">
        <v>204.7</v>
      </c>
      <c r="J391" s="306">
        <v>920.6</v>
      </c>
    </row>
    <row r="392" spans="3:10" x14ac:dyDescent="0.2">
      <c r="C392" s="323">
        <v>44271.458333333328</v>
      </c>
      <c r="D392" s="309">
        <v>987.3</v>
      </c>
      <c r="E392" s="309">
        <v>0</v>
      </c>
      <c r="F392" s="309">
        <v>24</v>
      </c>
      <c r="G392" s="309">
        <v>60.2</v>
      </c>
      <c r="H392" s="306">
        <v>4.2</v>
      </c>
      <c r="I392" s="306">
        <v>186.6</v>
      </c>
      <c r="J392" s="306">
        <v>508.1</v>
      </c>
    </row>
    <row r="393" spans="3:10" x14ac:dyDescent="0.2">
      <c r="C393" s="323">
        <v>44271.5</v>
      </c>
      <c r="D393" s="309">
        <v>986.8</v>
      </c>
      <c r="E393" s="309">
        <v>0</v>
      </c>
      <c r="F393" s="309">
        <v>24.1</v>
      </c>
      <c r="G393" s="309">
        <v>63.4</v>
      </c>
      <c r="H393" s="306">
        <v>4.4000000000000004</v>
      </c>
      <c r="I393" s="306">
        <v>183.6</v>
      </c>
      <c r="J393" s="306">
        <v>957.1</v>
      </c>
    </row>
    <row r="394" spans="3:10" x14ac:dyDescent="0.2">
      <c r="C394" s="323">
        <v>44271.541666666672</v>
      </c>
      <c r="D394" s="309">
        <v>986.4</v>
      </c>
      <c r="E394" s="309">
        <v>0</v>
      </c>
      <c r="F394" s="309">
        <v>24.2</v>
      </c>
      <c r="G394" s="309">
        <v>63.1</v>
      </c>
      <c r="H394" s="306">
        <v>4.7</v>
      </c>
      <c r="I394" s="306">
        <v>179.4</v>
      </c>
      <c r="J394" s="306">
        <v>857.8</v>
      </c>
    </row>
    <row r="395" spans="3:10" x14ac:dyDescent="0.2">
      <c r="C395" s="323">
        <v>44271.583333333328</v>
      </c>
      <c r="D395" s="309">
        <v>986.1</v>
      </c>
      <c r="E395" s="309">
        <v>0</v>
      </c>
      <c r="F395" s="309">
        <v>23.9</v>
      </c>
      <c r="G395" s="309">
        <v>65.3</v>
      </c>
      <c r="H395" s="306">
        <v>5.0999999999999996</v>
      </c>
      <c r="I395" s="306">
        <v>177.7</v>
      </c>
      <c r="J395" s="306">
        <v>695.5</v>
      </c>
    </row>
    <row r="396" spans="3:10" x14ac:dyDescent="0.2">
      <c r="C396" s="323">
        <v>44271.625</v>
      </c>
      <c r="D396" s="309">
        <v>986.1</v>
      </c>
      <c r="E396" s="309">
        <v>0</v>
      </c>
      <c r="F396" s="309">
        <v>23.7</v>
      </c>
      <c r="G396" s="309">
        <v>66.3</v>
      </c>
      <c r="H396" s="306">
        <v>4.7</v>
      </c>
      <c r="I396" s="306">
        <v>172.4</v>
      </c>
      <c r="J396" s="306">
        <v>498</v>
      </c>
    </row>
    <row r="397" spans="3:10" x14ac:dyDescent="0.2">
      <c r="C397" s="323">
        <v>44271.666666666672</v>
      </c>
      <c r="D397" s="309">
        <v>986.5</v>
      </c>
      <c r="E397" s="309">
        <v>0</v>
      </c>
      <c r="F397" s="309">
        <v>23.4</v>
      </c>
      <c r="G397" s="309">
        <v>68</v>
      </c>
      <c r="H397" s="306">
        <v>4.5</v>
      </c>
      <c r="I397" s="306">
        <v>175.5</v>
      </c>
      <c r="J397" s="306">
        <v>212.8</v>
      </c>
    </row>
    <row r="398" spans="3:10" x14ac:dyDescent="0.2">
      <c r="C398" s="323">
        <v>44271.708333333328</v>
      </c>
      <c r="D398" s="309">
        <v>987.4</v>
      </c>
      <c r="E398" s="309">
        <v>0</v>
      </c>
      <c r="F398" s="309">
        <v>22.8</v>
      </c>
      <c r="G398" s="309">
        <v>70.599999999999994</v>
      </c>
      <c r="H398" s="306">
        <v>4.3</v>
      </c>
      <c r="I398" s="306">
        <v>175.7</v>
      </c>
      <c r="J398" s="306">
        <v>58.6</v>
      </c>
    </row>
    <row r="399" spans="3:10" x14ac:dyDescent="0.2">
      <c r="C399" s="323">
        <v>44271.75</v>
      </c>
      <c r="D399" s="309">
        <v>988.4</v>
      </c>
      <c r="E399" s="309">
        <v>0</v>
      </c>
      <c r="F399" s="309">
        <v>22.3</v>
      </c>
      <c r="G399" s="309">
        <v>72.8</v>
      </c>
      <c r="H399" s="306">
        <v>4.0999999999999996</v>
      </c>
      <c r="I399" s="306">
        <v>174.1</v>
      </c>
      <c r="J399" s="306">
        <v>0.4</v>
      </c>
    </row>
    <row r="400" spans="3:10" x14ac:dyDescent="0.2">
      <c r="C400" s="323">
        <v>44271.791666666672</v>
      </c>
      <c r="D400" s="309">
        <v>989.2</v>
      </c>
      <c r="E400" s="309">
        <v>0</v>
      </c>
      <c r="F400" s="309">
        <v>22.1</v>
      </c>
      <c r="G400" s="309">
        <v>72.2</v>
      </c>
      <c r="H400" s="306">
        <v>4</v>
      </c>
      <c r="I400" s="306">
        <v>166.1</v>
      </c>
      <c r="J400" s="306">
        <v>0</v>
      </c>
    </row>
    <row r="401" spans="3:10" x14ac:dyDescent="0.2">
      <c r="C401" s="323">
        <v>44271.833333333328</v>
      </c>
      <c r="D401" s="309">
        <v>989.4</v>
      </c>
      <c r="E401" s="309">
        <v>0</v>
      </c>
      <c r="F401" s="309">
        <v>21.9</v>
      </c>
      <c r="G401" s="309">
        <v>71.900000000000006</v>
      </c>
      <c r="H401" s="306">
        <v>3.6</v>
      </c>
      <c r="I401" s="306">
        <v>166.3</v>
      </c>
      <c r="J401" s="306">
        <v>0</v>
      </c>
    </row>
    <row r="402" spans="3:10" x14ac:dyDescent="0.2">
      <c r="C402" s="323">
        <v>44271.875</v>
      </c>
      <c r="D402" s="309">
        <v>989.9</v>
      </c>
      <c r="E402" s="309">
        <v>0</v>
      </c>
      <c r="F402" s="309">
        <v>21.9</v>
      </c>
      <c r="G402" s="309">
        <v>70</v>
      </c>
      <c r="H402" s="306">
        <v>3.2</v>
      </c>
      <c r="I402" s="306">
        <v>176.8</v>
      </c>
      <c r="J402" s="306">
        <v>0</v>
      </c>
    </row>
    <row r="403" spans="3:10" x14ac:dyDescent="0.2">
      <c r="C403" s="323">
        <v>44271.916666666672</v>
      </c>
      <c r="D403" s="309">
        <v>989.4</v>
      </c>
      <c r="E403" s="309">
        <v>0</v>
      </c>
      <c r="F403" s="309">
        <v>21.7</v>
      </c>
      <c r="G403" s="309">
        <v>69.2</v>
      </c>
      <c r="H403" s="306">
        <v>3.1</v>
      </c>
      <c r="I403" s="306">
        <v>176</v>
      </c>
      <c r="J403" s="306">
        <v>0</v>
      </c>
    </row>
    <row r="404" spans="3:10" x14ac:dyDescent="0.2">
      <c r="C404" s="323">
        <v>44271.958333333328</v>
      </c>
      <c r="D404" s="309">
        <v>988.9</v>
      </c>
      <c r="E404" s="309">
        <v>0</v>
      </c>
      <c r="F404" s="309">
        <v>21.4</v>
      </c>
      <c r="G404" s="309">
        <v>71.5</v>
      </c>
      <c r="H404" s="306">
        <v>1.8</v>
      </c>
      <c r="I404" s="342">
        <v>193.6</v>
      </c>
      <c r="J404" s="306">
        <v>0</v>
      </c>
    </row>
    <row r="405" spans="3:10" x14ac:dyDescent="0.2">
      <c r="C405" s="323">
        <v>44272</v>
      </c>
      <c r="D405" s="309">
        <v>988.3</v>
      </c>
      <c r="E405" s="309">
        <v>0</v>
      </c>
      <c r="F405" s="309">
        <v>20.9</v>
      </c>
      <c r="G405" s="309">
        <v>75.599999999999994</v>
      </c>
      <c r="H405" s="343">
        <v>1.1000000000000001</v>
      </c>
      <c r="I405" s="336" t="s">
        <v>362</v>
      </c>
      <c r="J405" s="341">
        <v>0</v>
      </c>
    </row>
    <row r="406" spans="3:10" x14ac:dyDescent="0.2">
      <c r="C406" s="323">
        <v>44272.041666666672</v>
      </c>
      <c r="D406" s="309">
        <v>988.1</v>
      </c>
      <c r="E406" s="309">
        <v>0</v>
      </c>
      <c r="F406" s="309">
        <v>20.7</v>
      </c>
      <c r="G406" s="340">
        <v>76.599999999999994</v>
      </c>
      <c r="H406" s="336" t="s">
        <v>362</v>
      </c>
      <c r="I406" s="336" t="s">
        <v>362</v>
      </c>
      <c r="J406" s="341">
        <v>0</v>
      </c>
    </row>
    <row r="407" spans="3:10" x14ac:dyDescent="0.2">
      <c r="C407" s="323">
        <v>44272.083333333328</v>
      </c>
      <c r="D407" s="309">
        <v>987.5</v>
      </c>
      <c r="E407" s="309">
        <v>0</v>
      </c>
      <c r="F407" s="309">
        <v>20.6</v>
      </c>
      <c r="G407" s="340">
        <v>76.8</v>
      </c>
      <c r="H407" s="336" t="s">
        <v>362</v>
      </c>
      <c r="I407" s="336" t="s">
        <v>362</v>
      </c>
      <c r="J407" s="341">
        <v>0</v>
      </c>
    </row>
    <row r="408" spans="3:10" x14ac:dyDescent="0.2">
      <c r="C408" s="323">
        <v>44272.125</v>
      </c>
      <c r="D408" s="309">
        <v>987.4</v>
      </c>
      <c r="E408" s="309">
        <v>0</v>
      </c>
      <c r="F408" s="309">
        <v>20.5</v>
      </c>
      <c r="G408" s="309">
        <v>76.5</v>
      </c>
      <c r="H408" s="355">
        <v>0.3</v>
      </c>
      <c r="I408" s="336" t="s">
        <v>362</v>
      </c>
      <c r="J408" s="341">
        <v>0</v>
      </c>
    </row>
    <row r="409" spans="3:10" x14ac:dyDescent="0.2">
      <c r="C409" s="323">
        <v>44272.166666666672</v>
      </c>
      <c r="D409" s="309">
        <v>987.1</v>
      </c>
      <c r="E409" s="309">
        <v>0</v>
      </c>
      <c r="F409" s="309">
        <v>20.399999999999999</v>
      </c>
      <c r="G409" s="340">
        <v>75.900000000000006</v>
      </c>
      <c r="H409" s="336" t="s">
        <v>362</v>
      </c>
      <c r="I409" s="336" t="s">
        <v>362</v>
      </c>
      <c r="J409" s="341">
        <v>0</v>
      </c>
    </row>
    <row r="410" spans="3:10" x14ac:dyDescent="0.2">
      <c r="C410" s="323">
        <v>44272.208333333328</v>
      </c>
      <c r="D410" s="309">
        <v>987.8</v>
      </c>
      <c r="E410" s="309">
        <v>0</v>
      </c>
      <c r="F410" s="309">
        <v>20.100000000000001</v>
      </c>
      <c r="G410" s="340">
        <v>77.2</v>
      </c>
      <c r="H410" s="336" t="s">
        <v>362</v>
      </c>
      <c r="I410" s="336" t="s">
        <v>362</v>
      </c>
      <c r="J410" s="341">
        <v>1.5</v>
      </c>
    </row>
    <row r="411" spans="3:10" x14ac:dyDescent="0.2">
      <c r="C411" s="323">
        <v>44272.25</v>
      </c>
      <c r="D411" s="309">
        <v>987.6</v>
      </c>
      <c r="E411" s="309">
        <v>0</v>
      </c>
      <c r="F411" s="309">
        <v>20.2</v>
      </c>
      <c r="G411" s="340">
        <v>75.8</v>
      </c>
      <c r="H411" s="336" t="s">
        <v>362</v>
      </c>
      <c r="I411" s="336" t="s">
        <v>362</v>
      </c>
      <c r="J411" s="341">
        <v>82.5</v>
      </c>
    </row>
    <row r="412" spans="3:10" x14ac:dyDescent="0.2">
      <c r="C412" s="323">
        <v>44272.291666666672</v>
      </c>
      <c r="D412" s="309">
        <v>987.8</v>
      </c>
      <c r="E412" s="309">
        <v>0</v>
      </c>
      <c r="F412" s="309">
        <v>21.3</v>
      </c>
      <c r="G412" s="309">
        <v>70.3</v>
      </c>
      <c r="H412" s="355">
        <v>1.4</v>
      </c>
      <c r="I412" s="336" t="s">
        <v>362</v>
      </c>
      <c r="J412" s="341">
        <v>336.6</v>
      </c>
    </row>
    <row r="413" spans="3:10" x14ac:dyDescent="0.2">
      <c r="C413" s="323">
        <v>44272.333333333328</v>
      </c>
      <c r="D413" s="309">
        <v>987.4</v>
      </c>
      <c r="E413" s="309">
        <v>0</v>
      </c>
      <c r="F413" s="309">
        <v>22.8</v>
      </c>
      <c r="G413" s="340">
        <v>64.400000000000006</v>
      </c>
      <c r="H413" s="336">
        <v>3.6</v>
      </c>
      <c r="I413" s="346">
        <v>182.4</v>
      </c>
      <c r="J413" s="341">
        <v>609.5</v>
      </c>
    </row>
    <row r="414" spans="3:10" x14ac:dyDescent="0.2">
      <c r="C414" s="323">
        <v>44272.375</v>
      </c>
      <c r="D414" s="309">
        <v>987.1</v>
      </c>
      <c r="E414" s="309">
        <v>0</v>
      </c>
      <c r="F414" s="309">
        <v>22.8</v>
      </c>
      <c r="G414" s="309">
        <v>63.3</v>
      </c>
      <c r="H414" s="345">
        <v>4.9000000000000004</v>
      </c>
      <c r="I414" s="345">
        <v>185.3</v>
      </c>
      <c r="J414" s="306">
        <v>560.9</v>
      </c>
    </row>
    <row r="415" spans="3:10" x14ac:dyDescent="0.2">
      <c r="C415" s="323">
        <v>44272.416666666672</v>
      </c>
      <c r="D415" s="309">
        <v>986.5</v>
      </c>
      <c r="E415" s="309">
        <v>0</v>
      </c>
      <c r="F415" s="309">
        <v>23.1</v>
      </c>
      <c r="G415" s="309">
        <v>62.8</v>
      </c>
      <c r="H415" s="306">
        <v>5.4</v>
      </c>
      <c r="I415" s="306">
        <v>174.5</v>
      </c>
      <c r="J415" s="306">
        <v>791.3</v>
      </c>
    </row>
    <row r="416" spans="3:10" x14ac:dyDescent="0.2">
      <c r="C416" s="323">
        <v>44272.458333333328</v>
      </c>
      <c r="D416" s="309">
        <v>985.6</v>
      </c>
      <c r="E416" s="309">
        <v>0</v>
      </c>
      <c r="F416" s="309">
        <v>23.4</v>
      </c>
      <c r="G416" s="309">
        <v>62.7</v>
      </c>
      <c r="H416" s="306">
        <v>6</v>
      </c>
      <c r="I416" s="306">
        <v>173.7</v>
      </c>
      <c r="J416" s="306">
        <v>546</v>
      </c>
    </row>
    <row r="417" spans="3:10" x14ac:dyDescent="0.2">
      <c r="C417" s="323">
        <v>44272.5</v>
      </c>
      <c r="D417" s="309">
        <v>984.9</v>
      </c>
      <c r="E417" s="309">
        <v>0</v>
      </c>
      <c r="F417" s="309">
        <v>23.6</v>
      </c>
      <c r="G417" s="309">
        <v>64.099999999999994</v>
      </c>
      <c r="H417" s="306">
        <v>6.1</v>
      </c>
      <c r="I417" s="306">
        <v>180</v>
      </c>
      <c r="J417" s="306">
        <v>962</v>
      </c>
    </row>
    <row r="418" spans="3:10" x14ac:dyDescent="0.2">
      <c r="C418" s="323">
        <v>44272.541666666672</v>
      </c>
      <c r="D418" s="309">
        <v>984.4</v>
      </c>
      <c r="E418" s="309">
        <v>0</v>
      </c>
      <c r="F418" s="309">
        <v>23.6</v>
      </c>
      <c r="G418" s="309">
        <v>64.599999999999994</v>
      </c>
      <c r="H418" s="306">
        <v>5.5</v>
      </c>
      <c r="I418" s="306">
        <v>179.5</v>
      </c>
      <c r="J418" s="306">
        <v>883.9</v>
      </c>
    </row>
    <row r="419" spans="3:10" x14ac:dyDescent="0.2">
      <c r="C419" s="323">
        <v>44272.583333333328</v>
      </c>
      <c r="D419" s="309">
        <v>984.2</v>
      </c>
      <c r="E419" s="309">
        <v>0</v>
      </c>
      <c r="F419" s="309">
        <v>23.4</v>
      </c>
      <c r="G419" s="309">
        <v>65.7</v>
      </c>
      <c r="H419" s="306">
        <v>5.0999999999999996</v>
      </c>
      <c r="I419" s="306">
        <v>174.9</v>
      </c>
      <c r="J419" s="306">
        <v>598.5</v>
      </c>
    </row>
    <row r="420" spans="3:10" x14ac:dyDescent="0.2">
      <c r="C420" s="323">
        <v>44272.625</v>
      </c>
      <c r="D420" s="309">
        <v>984.3</v>
      </c>
      <c r="E420" s="309">
        <v>0</v>
      </c>
      <c r="F420" s="309">
        <v>23.1</v>
      </c>
      <c r="G420" s="309">
        <v>66.900000000000006</v>
      </c>
      <c r="H420" s="306">
        <v>5.0999999999999996</v>
      </c>
      <c r="I420" s="306">
        <v>177.5</v>
      </c>
      <c r="J420" s="306">
        <v>468.4</v>
      </c>
    </row>
    <row r="421" spans="3:10" x14ac:dyDescent="0.2">
      <c r="C421" s="323">
        <v>44272.666666666672</v>
      </c>
      <c r="D421" s="309">
        <v>985</v>
      </c>
      <c r="E421" s="309">
        <v>0</v>
      </c>
      <c r="F421" s="309">
        <v>22.9</v>
      </c>
      <c r="G421" s="309">
        <v>68.7</v>
      </c>
      <c r="H421" s="306">
        <v>4.4000000000000004</v>
      </c>
      <c r="I421" s="306">
        <v>175.7</v>
      </c>
      <c r="J421" s="306">
        <v>292.5</v>
      </c>
    </row>
    <row r="422" spans="3:10" x14ac:dyDescent="0.2">
      <c r="C422" s="323">
        <v>44272.708333333328</v>
      </c>
      <c r="D422" s="309">
        <v>985.7</v>
      </c>
      <c r="E422" s="309">
        <v>0</v>
      </c>
      <c r="F422" s="309">
        <v>22.3</v>
      </c>
      <c r="G422" s="309">
        <v>70.400000000000006</v>
      </c>
      <c r="H422" s="306">
        <v>4.2</v>
      </c>
      <c r="I422" s="306">
        <v>171.3</v>
      </c>
      <c r="J422" s="306">
        <v>66.900000000000006</v>
      </c>
    </row>
    <row r="423" spans="3:10" x14ac:dyDescent="0.2">
      <c r="C423" s="323">
        <v>44272.75</v>
      </c>
      <c r="D423" s="309">
        <v>986.9</v>
      </c>
      <c r="E423" s="309">
        <v>0</v>
      </c>
      <c r="F423" s="309">
        <v>21.9</v>
      </c>
      <c r="G423" s="309">
        <v>70.099999999999994</v>
      </c>
      <c r="H423" s="306">
        <v>3.7</v>
      </c>
      <c r="I423" s="306">
        <v>167</v>
      </c>
      <c r="J423" s="306">
        <v>0.6</v>
      </c>
    </row>
    <row r="424" spans="3:10" x14ac:dyDescent="0.2">
      <c r="C424" s="323">
        <v>44272.791666666672</v>
      </c>
      <c r="D424" s="309">
        <v>987.6</v>
      </c>
      <c r="E424" s="309">
        <v>0</v>
      </c>
      <c r="F424" s="309">
        <v>21.8</v>
      </c>
      <c r="G424" s="309">
        <v>70.400000000000006</v>
      </c>
      <c r="H424" s="306">
        <v>3.4</v>
      </c>
      <c r="I424" s="306">
        <v>164.1</v>
      </c>
      <c r="J424" s="306">
        <v>0</v>
      </c>
    </row>
    <row r="425" spans="3:10" x14ac:dyDescent="0.2">
      <c r="C425" s="323">
        <v>44272.833333333328</v>
      </c>
      <c r="D425" s="309">
        <v>987.8</v>
      </c>
      <c r="E425" s="309">
        <v>0</v>
      </c>
      <c r="F425" s="309">
        <v>21.7</v>
      </c>
      <c r="G425" s="309">
        <v>70.099999999999994</v>
      </c>
      <c r="H425" s="306">
        <v>3.2</v>
      </c>
      <c r="I425" s="306">
        <v>149</v>
      </c>
      <c r="J425" s="306">
        <v>0</v>
      </c>
    </row>
    <row r="426" spans="3:10" x14ac:dyDescent="0.2">
      <c r="C426" s="323">
        <v>44272.875</v>
      </c>
      <c r="D426" s="309">
        <v>988.2</v>
      </c>
      <c r="E426" s="309">
        <v>0</v>
      </c>
      <c r="F426" s="309">
        <v>21.5</v>
      </c>
      <c r="G426" s="309">
        <v>70</v>
      </c>
      <c r="H426" s="306">
        <v>2.8</v>
      </c>
      <c r="I426" s="306">
        <v>177.9</v>
      </c>
      <c r="J426" s="306">
        <v>0</v>
      </c>
    </row>
    <row r="427" spans="3:10" x14ac:dyDescent="0.2">
      <c r="C427" s="323">
        <v>44272.916666666672</v>
      </c>
      <c r="D427" s="309">
        <v>988</v>
      </c>
      <c r="E427" s="309">
        <v>0</v>
      </c>
      <c r="F427" s="309">
        <v>21.4</v>
      </c>
      <c r="G427" s="309">
        <v>69.900000000000006</v>
      </c>
      <c r="H427" s="306">
        <v>2.5</v>
      </c>
      <c r="I427" s="306">
        <v>167.3</v>
      </c>
      <c r="J427" s="306">
        <v>0</v>
      </c>
    </row>
    <row r="428" spans="3:10" x14ac:dyDescent="0.2">
      <c r="C428" s="323">
        <v>44272.958333333328</v>
      </c>
      <c r="D428" s="309">
        <v>987.8</v>
      </c>
      <c r="E428" s="309">
        <v>0</v>
      </c>
      <c r="F428" s="309">
        <v>21.5</v>
      </c>
      <c r="G428" s="309">
        <v>69.3</v>
      </c>
      <c r="H428" s="342">
        <v>1.8</v>
      </c>
      <c r="I428" s="342">
        <v>153.9</v>
      </c>
      <c r="J428" s="306">
        <v>0</v>
      </c>
    </row>
    <row r="429" spans="3:10" x14ac:dyDescent="0.2">
      <c r="C429" s="323">
        <v>44273</v>
      </c>
      <c r="D429" s="309">
        <v>987.5</v>
      </c>
      <c r="E429" s="309">
        <v>0</v>
      </c>
      <c r="F429" s="309">
        <v>21.4</v>
      </c>
      <c r="G429" s="340">
        <v>68.7</v>
      </c>
      <c r="H429" s="336" t="s">
        <v>362</v>
      </c>
      <c r="I429" s="336" t="s">
        <v>362</v>
      </c>
      <c r="J429" s="341">
        <v>0</v>
      </c>
    </row>
    <row r="430" spans="3:10" x14ac:dyDescent="0.2">
      <c r="C430" s="323">
        <v>44273.041666666672</v>
      </c>
      <c r="D430" s="309">
        <v>987.1</v>
      </c>
      <c r="E430" s="309">
        <v>0</v>
      </c>
      <c r="F430" s="309">
        <v>20.399999999999999</v>
      </c>
      <c r="G430" s="340">
        <v>75.5</v>
      </c>
      <c r="H430" s="336" t="s">
        <v>362</v>
      </c>
      <c r="I430" s="336" t="s">
        <v>362</v>
      </c>
      <c r="J430" s="341">
        <v>0</v>
      </c>
    </row>
    <row r="431" spans="3:10" x14ac:dyDescent="0.2">
      <c r="C431" s="323">
        <v>44273.083333333328</v>
      </c>
      <c r="D431" s="309">
        <v>987</v>
      </c>
      <c r="E431" s="309">
        <v>0</v>
      </c>
      <c r="F431" s="309">
        <v>20.100000000000001</v>
      </c>
      <c r="G431" s="309">
        <v>77.8</v>
      </c>
      <c r="H431" s="356">
        <v>1.1000000000000001</v>
      </c>
      <c r="I431" s="356">
        <v>12.6</v>
      </c>
      <c r="J431" s="306">
        <v>0</v>
      </c>
    </row>
    <row r="432" spans="3:10" x14ac:dyDescent="0.2">
      <c r="C432" s="323">
        <v>44273.125</v>
      </c>
      <c r="D432" s="309">
        <v>986.8</v>
      </c>
      <c r="E432" s="309">
        <v>0</v>
      </c>
      <c r="F432" s="309">
        <v>19.8</v>
      </c>
      <c r="G432" s="340">
        <v>78.2</v>
      </c>
      <c r="H432" s="339">
        <v>0.6</v>
      </c>
      <c r="I432" s="336" t="s">
        <v>362</v>
      </c>
      <c r="J432" s="341">
        <v>0</v>
      </c>
    </row>
    <row r="433" spans="3:10" x14ac:dyDescent="0.2">
      <c r="C433" s="323">
        <v>44273.166666666672</v>
      </c>
      <c r="D433" s="309">
        <v>986.8</v>
      </c>
      <c r="E433" s="309">
        <v>0</v>
      </c>
      <c r="F433" s="309">
        <v>19.8</v>
      </c>
      <c r="G433" s="340">
        <v>76.5</v>
      </c>
      <c r="H433" s="336">
        <v>1</v>
      </c>
      <c r="I433" s="346">
        <v>60</v>
      </c>
      <c r="J433" s="341">
        <v>0</v>
      </c>
    </row>
    <row r="434" spans="3:10" x14ac:dyDescent="0.2">
      <c r="C434" s="323">
        <v>44273.208333333328</v>
      </c>
      <c r="D434" s="309">
        <v>986.9</v>
      </c>
      <c r="E434" s="309">
        <v>0</v>
      </c>
      <c r="F434" s="309">
        <v>19.399999999999999</v>
      </c>
      <c r="G434" s="309">
        <v>75.5</v>
      </c>
      <c r="H434" s="347">
        <v>1.2</v>
      </c>
      <c r="I434" s="336">
        <v>143.80000000000001</v>
      </c>
      <c r="J434" s="341">
        <v>0.9</v>
      </c>
    </row>
    <row r="435" spans="3:10" x14ac:dyDescent="0.2">
      <c r="C435" s="323">
        <v>44273.25</v>
      </c>
      <c r="D435" s="309">
        <v>986.8</v>
      </c>
      <c r="E435" s="309">
        <v>0</v>
      </c>
      <c r="F435" s="309">
        <v>20</v>
      </c>
      <c r="G435" s="309">
        <v>72</v>
      </c>
      <c r="H435" s="306">
        <v>2.7</v>
      </c>
      <c r="I435" s="345">
        <v>158.9</v>
      </c>
      <c r="J435" s="306">
        <v>74.900000000000006</v>
      </c>
    </row>
    <row r="436" spans="3:10" x14ac:dyDescent="0.2">
      <c r="C436" s="323">
        <v>44273.291666666672</v>
      </c>
      <c r="D436" s="309">
        <v>986.8</v>
      </c>
      <c r="E436" s="309">
        <v>0</v>
      </c>
      <c r="F436" s="309">
        <v>21.4</v>
      </c>
      <c r="G436" s="309">
        <v>67.099999999999994</v>
      </c>
      <c r="H436" s="306">
        <v>4.4000000000000004</v>
      </c>
      <c r="I436" s="306">
        <v>172.5</v>
      </c>
      <c r="J436" s="306">
        <v>275.39999999999998</v>
      </c>
    </row>
    <row r="437" spans="3:10" x14ac:dyDescent="0.2">
      <c r="C437" s="323">
        <v>44273.333333333328</v>
      </c>
      <c r="D437" s="309">
        <v>986.8</v>
      </c>
      <c r="E437" s="309">
        <v>0</v>
      </c>
      <c r="F437" s="309">
        <v>22.4</v>
      </c>
      <c r="G437" s="309">
        <v>62.5</v>
      </c>
      <c r="H437" s="306">
        <v>4.5999999999999996</v>
      </c>
      <c r="I437" s="306">
        <v>168.8</v>
      </c>
      <c r="J437" s="306">
        <v>456.2</v>
      </c>
    </row>
    <row r="438" spans="3:10" x14ac:dyDescent="0.2">
      <c r="C438" s="323">
        <v>44273.375</v>
      </c>
      <c r="D438" s="309">
        <v>986.2</v>
      </c>
      <c r="E438" s="309">
        <v>0</v>
      </c>
      <c r="F438" s="309">
        <v>23.2</v>
      </c>
      <c r="G438" s="309">
        <v>60.3</v>
      </c>
      <c r="H438" s="306">
        <v>5.7</v>
      </c>
      <c r="I438" s="306">
        <v>158.69999999999999</v>
      </c>
      <c r="J438" s="306">
        <v>720.5</v>
      </c>
    </row>
    <row r="439" spans="3:10" x14ac:dyDescent="0.2">
      <c r="C439" s="323">
        <v>44273.416666666672</v>
      </c>
      <c r="D439" s="309">
        <v>985.5</v>
      </c>
      <c r="E439" s="309">
        <v>0</v>
      </c>
      <c r="F439" s="309">
        <v>23.4</v>
      </c>
      <c r="G439" s="309">
        <v>60</v>
      </c>
      <c r="H439" s="306">
        <v>7.1</v>
      </c>
      <c r="I439" s="306">
        <v>163.69999999999999</v>
      </c>
      <c r="J439" s="306">
        <v>785.5</v>
      </c>
    </row>
    <row r="440" spans="3:10" x14ac:dyDescent="0.2">
      <c r="C440" s="323">
        <v>44273.458333333328</v>
      </c>
      <c r="D440" s="309">
        <v>984.9</v>
      </c>
      <c r="E440" s="309">
        <v>0</v>
      </c>
      <c r="F440" s="309">
        <v>23.5</v>
      </c>
      <c r="G440" s="309">
        <v>59.7</v>
      </c>
      <c r="H440" s="306">
        <v>7.2</v>
      </c>
      <c r="I440" s="306">
        <v>173.8</v>
      </c>
      <c r="J440" s="306">
        <v>616.20000000000005</v>
      </c>
    </row>
    <row r="441" spans="3:10" x14ac:dyDescent="0.2">
      <c r="C441" s="323">
        <v>44273.5</v>
      </c>
      <c r="D441" s="309">
        <v>984.5</v>
      </c>
      <c r="E441" s="309">
        <v>0</v>
      </c>
      <c r="F441" s="309">
        <v>23.7</v>
      </c>
      <c r="G441" s="309">
        <v>59.8</v>
      </c>
      <c r="H441" s="306">
        <v>7.1</v>
      </c>
      <c r="I441" s="306">
        <v>175.9</v>
      </c>
      <c r="J441" s="306">
        <v>949.9</v>
      </c>
    </row>
    <row r="442" spans="3:10" x14ac:dyDescent="0.2">
      <c r="C442" s="323">
        <v>44273.541666666672</v>
      </c>
      <c r="D442" s="309">
        <v>984.4</v>
      </c>
      <c r="E442" s="309">
        <v>0</v>
      </c>
      <c r="F442" s="309">
        <v>23.4</v>
      </c>
      <c r="G442" s="309">
        <v>63</v>
      </c>
      <c r="H442" s="306">
        <v>6</v>
      </c>
      <c r="I442" s="306">
        <v>174.2</v>
      </c>
      <c r="J442" s="306">
        <v>714.1</v>
      </c>
    </row>
    <row r="443" spans="3:10" x14ac:dyDescent="0.2">
      <c r="C443" s="323">
        <v>44273.583333333328</v>
      </c>
      <c r="D443" s="309">
        <v>984.5</v>
      </c>
      <c r="E443" s="309">
        <v>0</v>
      </c>
      <c r="F443" s="309">
        <v>22.8</v>
      </c>
      <c r="G443" s="309">
        <v>67.2</v>
      </c>
      <c r="H443" s="306">
        <v>5.8</v>
      </c>
      <c r="I443" s="306">
        <v>178.8</v>
      </c>
      <c r="J443" s="306">
        <v>398.9</v>
      </c>
    </row>
    <row r="444" spans="3:10" x14ac:dyDescent="0.2">
      <c r="C444" s="323">
        <v>44273.625</v>
      </c>
      <c r="D444" s="309">
        <v>985.1</v>
      </c>
      <c r="E444" s="309">
        <v>0</v>
      </c>
      <c r="F444" s="309">
        <v>22.4</v>
      </c>
      <c r="G444" s="309">
        <v>70.3</v>
      </c>
      <c r="H444" s="306">
        <v>5</v>
      </c>
      <c r="I444" s="306">
        <v>175.1</v>
      </c>
      <c r="J444" s="306">
        <v>264</v>
      </c>
    </row>
    <row r="445" spans="3:10" x14ac:dyDescent="0.2">
      <c r="C445" s="323">
        <v>44273.666666666672</v>
      </c>
      <c r="D445" s="309">
        <v>985.6</v>
      </c>
      <c r="E445" s="309">
        <v>0</v>
      </c>
      <c r="F445" s="309">
        <v>22.1</v>
      </c>
      <c r="G445" s="309">
        <v>72.099999999999994</v>
      </c>
      <c r="H445" s="306">
        <v>4.9000000000000004</v>
      </c>
      <c r="I445" s="306">
        <v>179.6</v>
      </c>
      <c r="J445" s="306">
        <v>158.19999999999999</v>
      </c>
    </row>
    <row r="446" spans="3:10" x14ac:dyDescent="0.2">
      <c r="C446" s="323">
        <v>44273.708333333328</v>
      </c>
      <c r="D446" s="309">
        <v>986.1</v>
      </c>
      <c r="E446" s="309">
        <v>0</v>
      </c>
      <c r="F446" s="309">
        <v>21.9</v>
      </c>
      <c r="G446" s="309">
        <v>72.599999999999994</v>
      </c>
      <c r="H446" s="306">
        <v>4.5</v>
      </c>
      <c r="I446" s="306">
        <v>171.3</v>
      </c>
      <c r="J446" s="306">
        <v>48.5</v>
      </c>
    </row>
    <row r="447" spans="3:10" x14ac:dyDescent="0.2">
      <c r="C447" s="323">
        <v>44273.75</v>
      </c>
      <c r="D447" s="309">
        <v>986.9</v>
      </c>
      <c r="E447" s="309">
        <v>0</v>
      </c>
      <c r="F447" s="309">
        <v>21.6</v>
      </c>
      <c r="G447" s="309">
        <v>72.3</v>
      </c>
      <c r="H447" s="306">
        <v>4.5</v>
      </c>
      <c r="I447" s="306">
        <v>159.6</v>
      </c>
      <c r="J447" s="306">
        <v>0</v>
      </c>
    </row>
    <row r="448" spans="3:10" x14ac:dyDescent="0.2">
      <c r="C448" s="323">
        <v>44273.791666666672</v>
      </c>
      <c r="D448" s="309">
        <v>987.6</v>
      </c>
      <c r="E448" s="309">
        <v>0</v>
      </c>
      <c r="F448" s="309">
        <v>21.3</v>
      </c>
      <c r="G448" s="309">
        <v>72.7</v>
      </c>
      <c r="H448" s="306">
        <v>4.3</v>
      </c>
      <c r="I448" s="306">
        <v>156.69999999999999</v>
      </c>
      <c r="J448" s="306">
        <v>0</v>
      </c>
    </row>
    <row r="449" spans="3:10" x14ac:dyDescent="0.2">
      <c r="C449" s="323">
        <v>44273.833333333328</v>
      </c>
      <c r="D449" s="309">
        <v>988.1</v>
      </c>
      <c r="E449" s="309">
        <v>0</v>
      </c>
      <c r="F449" s="309">
        <v>21.2</v>
      </c>
      <c r="G449" s="309">
        <v>74.2</v>
      </c>
      <c r="H449" s="306">
        <v>4</v>
      </c>
      <c r="I449" s="306">
        <v>151.4</v>
      </c>
      <c r="J449" s="306">
        <v>0</v>
      </c>
    </row>
    <row r="450" spans="3:10" x14ac:dyDescent="0.2">
      <c r="C450" s="323">
        <v>44273.875</v>
      </c>
      <c r="D450" s="309">
        <v>988.3</v>
      </c>
      <c r="E450" s="309">
        <v>0</v>
      </c>
      <c r="F450" s="309">
        <v>21.1</v>
      </c>
      <c r="G450" s="309">
        <v>70.7</v>
      </c>
      <c r="H450" s="306">
        <v>3.2</v>
      </c>
      <c r="I450" s="306">
        <v>159.30000000000001</v>
      </c>
      <c r="J450" s="306">
        <v>0</v>
      </c>
    </row>
    <row r="451" spans="3:10" x14ac:dyDescent="0.2">
      <c r="C451" s="323">
        <v>44273.916666666672</v>
      </c>
      <c r="D451" s="309">
        <v>988.4</v>
      </c>
      <c r="E451" s="309">
        <v>0</v>
      </c>
      <c r="F451" s="309">
        <v>21.3</v>
      </c>
      <c r="G451" s="309">
        <v>68.599999999999994</v>
      </c>
      <c r="H451" s="306">
        <v>2.7</v>
      </c>
      <c r="I451" s="306">
        <v>149.1</v>
      </c>
      <c r="J451" s="306">
        <v>0</v>
      </c>
    </row>
    <row r="452" spans="3:10" x14ac:dyDescent="0.2">
      <c r="C452" s="323">
        <v>44273.958333333328</v>
      </c>
      <c r="D452" s="309">
        <v>987.8</v>
      </c>
      <c r="E452" s="309">
        <v>0</v>
      </c>
      <c r="F452" s="309">
        <v>21.7</v>
      </c>
      <c r="G452" s="309">
        <v>68.7</v>
      </c>
      <c r="H452" s="306">
        <v>1.8</v>
      </c>
      <c r="I452" s="342">
        <v>100.5</v>
      </c>
      <c r="J452" s="306">
        <v>0</v>
      </c>
    </row>
    <row r="453" spans="3:10" x14ac:dyDescent="0.2">
      <c r="C453" s="323">
        <v>44274</v>
      </c>
      <c r="D453" s="309">
        <v>987.7</v>
      </c>
      <c r="E453" s="309">
        <v>0</v>
      </c>
      <c r="F453" s="309">
        <v>21.4</v>
      </c>
      <c r="G453" s="309">
        <v>72</v>
      </c>
      <c r="H453" s="343">
        <v>1.1000000000000001</v>
      </c>
      <c r="I453" s="336" t="s">
        <v>362</v>
      </c>
      <c r="J453" s="341">
        <v>0</v>
      </c>
    </row>
    <row r="454" spans="3:10" x14ac:dyDescent="0.2">
      <c r="C454" s="323">
        <v>44274.041666666672</v>
      </c>
      <c r="D454" s="309">
        <v>987.4</v>
      </c>
      <c r="E454" s="309">
        <v>0</v>
      </c>
      <c r="F454" s="309">
        <v>21.2</v>
      </c>
      <c r="G454" s="340">
        <v>73.8</v>
      </c>
      <c r="H454" s="336" t="s">
        <v>362</v>
      </c>
      <c r="I454" s="336" t="s">
        <v>362</v>
      </c>
      <c r="J454" s="341">
        <v>0</v>
      </c>
    </row>
    <row r="455" spans="3:10" x14ac:dyDescent="0.2">
      <c r="C455" s="323">
        <v>44274.083333333328</v>
      </c>
      <c r="D455" s="309">
        <v>987.1</v>
      </c>
      <c r="E455" s="309">
        <v>0</v>
      </c>
      <c r="F455" s="309">
        <v>21</v>
      </c>
      <c r="G455" s="340">
        <v>73.2</v>
      </c>
      <c r="H455" s="336" t="s">
        <v>362</v>
      </c>
      <c r="I455" s="336" t="s">
        <v>362</v>
      </c>
      <c r="J455" s="341">
        <v>0</v>
      </c>
    </row>
    <row r="456" spans="3:10" x14ac:dyDescent="0.2">
      <c r="C456" s="323">
        <v>44274.125</v>
      </c>
      <c r="D456" s="309">
        <v>987.3</v>
      </c>
      <c r="E456" s="309">
        <v>0</v>
      </c>
      <c r="F456" s="309">
        <v>20.5</v>
      </c>
      <c r="G456" s="309">
        <v>72.3</v>
      </c>
      <c r="H456" s="347">
        <v>0.6</v>
      </c>
      <c r="I456" s="336" t="s">
        <v>362</v>
      </c>
      <c r="J456" s="341">
        <v>0</v>
      </c>
    </row>
    <row r="457" spans="3:10" x14ac:dyDescent="0.2">
      <c r="C457" s="323">
        <v>44274.166666666672</v>
      </c>
      <c r="D457" s="309">
        <v>987.9</v>
      </c>
      <c r="E457" s="309">
        <v>0</v>
      </c>
      <c r="F457" s="309">
        <v>21.1</v>
      </c>
      <c r="G457" s="309">
        <v>72</v>
      </c>
      <c r="H457" s="338">
        <v>0.7</v>
      </c>
      <c r="I457" s="336" t="s">
        <v>362</v>
      </c>
      <c r="J457" s="341">
        <v>0</v>
      </c>
    </row>
    <row r="458" spans="3:10" x14ac:dyDescent="0.2">
      <c r="C458" s="323">
        <v>44274.208333333328</v>
      </c>
      <c r="D458" s="309">
        <v>988.5</v>
      </c>
      <c r="E458" s="309">
        <v>0</v>
      </c>
      <c r="F458" s="309">
        <v>20.2</v>
      </c>
      <c r="G458" s="309">
        <v>72.900000000000006</v>
      </c>
      <c r="H458" s="343">
        <v>0.7</v>
      </c>
      <c r="I458" s="336" t="s">
        <v>362</v>
      </c>
      <c r="J458" s="341">
        <v>2.2999999999999998</v>
      </c>
    </row>
    <row r="459" spans="3:10" x14ac:dyDescent="0.2">
      <c r="C459" s="323">
        <v>44274.25</v>
      </c>
      <c r="D459" s="309">
        <v>989</v>
      </c>
      <c r="E459" s="309">
        <v>0</v>
      </c>
      <c r="F459" s="309">
        <v>20.5</v>
      </c>
      <c r="G459" s="340">
        <v>71.8</v>
      </c>
      <c r="H459" s="336" t="s">
        <v>362</v>
      </c>
      <c r="I459" s="336" t="s">
        <v>362</v>
      </c>
      <c r="J459" s="341">
        <v>63.1</v>
      </c>
    </row>
    <row r="460" spans="3:10" x14ac:dyDescent="0.2">
      <c r="C460" s="323">
        <v>44274.291666666672</v>
      </c>
      <c r="D460" s="309">
        <v>989.1</v>
      </c>
      <c r="E460" s="309">
        <v>0</v>
      </c>
      <c r="F460" s="309">
        <v>22.1</v>
      </c>
      <c r="G460" s="340">
        <v>67.2</v>
      </c>
      <c r="H460" s="354">
        <v>0.8</v>
      </c>
      <c r="I460" s="336" t="s">
        <v>362</v>
      </c>
      <c r="J460" s="341">
        <v>150.4</v>
      </c>
    </row>
    <row r="461" spans="3:10" x14ac:dyDescent="0.2">
      <c r="C461" s="323">
        <v>44274.333333333328</v>
      </c>
      <c r="D461" s="309">
        <v>989.1</v>
      </c>
      <c r="E461" s="309">
        <v>0</v>
      </c>
      <c r="F461" s="309">
        <v>22.1</v>
      </c>
      <c r="G461" s="309">
        <v>65.5</v>
      </c>
      <c r="H461" s="345">
        <v>2.1</v>
      </c>
      <c r="I461" s="345">
        <v>197.9</v>
      </c>
      <c r="J461" s="306">
        <v>299.89999999999998</v>
      </c>
    </row>
    <row r="462" spans="3:10" x14ac:dyDescent="0.2">
      <c r="C462" s="323">
        <v>44274.375</v>
      </c>
      <c r="D462" s="309">
        <v>988.7</v>
      </c>
      <c r="E462" s="309">
        <v>0</v>
      </c>
      <c r="F462" s="309">
        <v>23.1</v>
      </c>
      <c r="G462" s="309">
        <v>61.7</v>
      </c>
      <c r="H462" s="306">
        <v>3.7</v>
      </c>
      <c r="I462" s="306">
        <v>181.9</v>
      </c>
      <c r="J462" s="306">
        <v>681.1</v>
      </c>
    </row>
    <row r="463" spans="3:10" x14ac:dyDescent="0.2">
      <c r="C463" s="323">
        <v>44274.416666666672</v>
      </c>
      <c r="D463" s="309">
        <v>988.3</v>
      </c>
      <c r="E463" s="309">
        <v>0</v>
      </c>
      <c r="F463" s="309">
        <v>23.8</v>
      </c>
      <c r="G463" s="309">
        <v>58.6</v>
      </c>
      <c r="H463" s="306">
        <v>4.0999999999999996</v>
      </c>
      <c r="I463" s="306">
        <v>183.2</v>
      </c>
      <c r="J463" s="306">
        <v>853.4</v>
      </c>
    </row>
    <row r="464" spans="3:10" x14ac:dyDescent="0.2">
      <c r="C464" s="323">
        <v>44274.458333333328</v>
      </c>
      <c r="D464" s="309">
        <v>987.9</v>
      </c>
      <c r="E464" s="309">
        <v>0</v>
      </c>
      <c r="F464" s="309">
        <v>24.3</v>
      </c>
      <c r="G464" s="309">
        <v>56</v>
      </c>
      <c r="H464" s="306">
        <v>3.9</v>
      </c>
      <c r="I464" s="306">
        <v>179</v>
      </c>
      <c r="J464" s="306">
        <v>545.4</v>
      </c>
    </row>
    <row r="465" spans="3:10" x14ac:dyDescent="0.2">
      <c r="C465" s="323">
        <v>44274.5</v>
      </c>
      <c r="D465" s="309">
        <v>986.9</v>
      </c>
      <c r="E465" s="309">
        <v>0</v>
      </c>
      <c r="F465" s="309">
        <v>24.5</v>
      </c>
      <c r="G465" s="309">
        <v>55.5</v>
      </c>
      <c r="H465" s="306">
        <v>4.7</v>
      </c>
      <c r="I465" s="306">
        <v>186.4</v>
      </c>
      <c r="J465" s="306">
        <v>844.1</v>
      </c>
    </row>
    <row r="466" spans="3:10" x14ac:dyDescent="0.2">
      <c r="C466" s="323">
        <v>44274.541666666672</v>
      </c>
      <c r="D466" s="309">
        <v>986.6</v>
      </c>
      <c r="E466" s="309">
        <v>0</v>
      </c>
      <c r="F466" s="309">
        <v>24</v>
      </c>
      <c r="G466" s="309">
        <v>57.5</v>
      </c>
      <c r="H466" s="306">
        <v>5.8</v>
      </c>
      <c r="I466" s="306">
        <v>176.4</v>
      </c>
      <c r="J466" s="306">
        <v>844.6</v>
      </c>
    </row>
    <row r="467" spans="3:10" x14ac:dyDescent="0.2">
      <c r="C467" s="323">
        <v>44274.583333333328</v>
      </c>
      <c r="D467" s="309">
        <v>986.4</v>
      </c>
      <c r="E467" s="309">
        <v>0</v>
      </c>
      <c r="F467" s="309">
        <v>24.1</v>
      </c>
      <c r="G467" s="309">
        <v>57.1</v>
      </c>
      <c r="H467" s="306">
        <v>5.8</v>
      </c>
      <c r="I467" s="306">
        <v>175.3</v>
      </c>
      <c r="J467" s="306">
        <v>672.4</v>
      </c>
    </row>
    <row r="468" spans="3:10" x14ac:dyDescent="0.2">
      <c r="C468" s="323">
        <v>44274.625</v>
      </c>
      <c r="D468" s="309">
        <v>986.5</v>
      </c>
      <c r="E468" s="309">
        <v>0</v>
      </c>
      <c r="F468" s="309">
        <v>23.8</v>
      </c>
      <c r="G468" s="309">
        <v>59.1</v>
      </c>
      <c r="H468" s="306">
        <v>6</v>
      </c>
      <c r="I468" s="306">
        <v>175.3</v>
      </c>
      <c r="J468" s="306">
        <v>497.7</v>
      </c>
    </row>
    <row r="469" spans="3:10" x14ac:dyDescent="0.2">
      <c r="C469" s="323">
        <v>44274.666666666672</v>
      </c>
      <c r="D469" s="309">
        <v>987.1</v>
      </c>
      <c r="E469" s="309">
        <v>0</v>
      </c>
      <c r="F469" s="309">
        <v>23.6</v>
      </c>
      <c r="G469" s="309">
        <v>58.8</v>
      </c>
      <c r="H469" s="306">
        <v>5.7</v>
      </c>
      <c r="I469" s="306">
        <v>165.3</v>
      </c>
      <c r="J469" s="306">
        <v>293.8</v>
      </c>
    </row>
    <row r="470" spans="3:10" x14ac:dyDescent="0.2">
      <c r="C470" s="323">
        <v>44274.708333333328</v>
      </c>
      <c r="D470" s="309">
        <v>988</v>
      </c>
      <c r="E470" s="309">
        <v>0</v>
      </c>
      <c r="F470" s="309">
        <v>22.2</v>
      </c>
      <c r="G470" s="309">
        <v>64.599999999999994</v>
      </c>
      <c r="H470" s="306">
        <v>5.6</v>
      </c>
      <c r="I470" s="306">
        <v>164.3</v>
      </c>
      <c r="J470" s="306">
        <v>33.9</v>
      </c>
    </row>
    <row r="471" spans="3:10" x14ac:dyDescent="0.2">
      <c r="C471" s="323">
        <v>44274.75</v>
      </c>
      <c r="D471" s="309">
        <v>988.9</v>
      </c>
      <c r="E471" s="309">
        <v>0</v>
      </c>
      <c r="F471" s="309">
        <v>21.9</v>
      </c>
      <c r="G471" s="309">
        <v>67.2</v>
      </c>
      <c r="H471" s="306">
        <v>5.0999999999999996</v>
      </c>
      <c r="I471" s="306">
        <v>158.69999999999999</v>
      </c>
      <c r="J471" s="306">
        <v>0</v>
      </c>
    </row>
    <row r="472" spans="3:10" x14ac:dyDescent="0.2">
      <c r="C472" s="323">
        <v>44274.791666666672</v>
      </c>
      <c r="D472" s="309">
        <v>989.3</v>
      </c>
      <c r="E472" s="309">
        <v>0</v>
      </c>
      <c r="F472" s="309">
        <v>22.2</v>
      </c>
      <c r="G472" s="309">
        <v>64.8</v>
      </c>
      <c r="H472" s="306">
        <v>4.3</v>
      </c>
      <c r="I472" s="306">
        <v>156</v>
      </c>
      <c r="J472" s="306">
        <v>0</v>
      </c>
    </row>
    <row r="473" spans="3:10" x14ac:dyDescent="0.2">
      <c r="C473" s="323">
        <v>44274.833333333328</v>
      </c>
      <c r="D473" s="309">
        <v>989.8</v>
      </c>
      <c r="E473" s="309">
        <v>0</v>
      </c>
      <c r="F473" s="309">
        <v>21.8</v>
      </c>
      <c r="G473" s="309">
        <v>64.7</v>
      </c>
      <c r="H473" s="306">
        <v>4.5999999999999996</v>
      </c>
      <c r="I473" s="306">
        <v>162.30000000000001</v>
      </c>
      <c r="J473" s="306">
        <v>0</v>
      </c>
    </row>
    <row r="474" spans="3:10" x14ac:dyDescent="0.2">
      <c r="C474" s="323">
        <v>44274.875</v>
      </c>
      <c r="D474" s="309">
        <v>989.9</v>
      </c>
      <c r="E474" s="309">
        <v>0</v>
      </c>
      <c r="F474" s="309">
        <v>21.5</v>
      </c>
      <c r="G474" s="309">
        <v>64</v>
      </c>
      <c r="H474" s="306">
        <v>4.3</v>
      </c>
      <c r="I474" s="306">
        <v>160.5</v>
      </c>
      <c r="J474" s="306">
        <v>0</v>
      </c>
    </row>
    <row r="475" spans="3:10" x14ac:dyDescent="0.2">
      <c r="C475" s="323">
        <v>44274.916666666672</v>
      </c>
      <c r="D475" s="309">
        <v>989.8</v>
      </c>
      <c r="E475" s="309">
        <v>0</v>
      </c>
      <c r="F475" s="309">
        <v>21.3</v>
      </c>
      <c r="G475" s="309">
        <v>63.8</v>
      </c>
      <c r="H475" s="306">
        <v>2.5</v>
      </c>
      <c r="I475" s="342">
        <v>169.9</v>
      </c>
      <c r="J475" s="306">
        <v>0</v>
      </c>
    </row>
    <row r="476" spans="3:10" x14ac:dyDescent="0.2">
      <c r="C476" s="323">
        <v>44274.958333333328</v>
      </c>
      <c r="D476" s="309">
        <v>989.7</v>
      </c>
      <c r="E476" s="309">
        <v>0</v>
      </c>
      <c r="F476" s="309">
        <v>21.1</v>
      </c>
      <c r="G476" s="309">
        <v>66.5</v>
      </c>
      <c r="H476" s="338">
        <v>1.1000000000000001</v>
      </c>
      <c r="I476" s="336" t="s">
        <v>362</v>
      </c>
      <c r="J476" s="341">
        <v>0</v>
      </c>
    </row>
    <row r="477" spans="3:10" x14ac:dyDescent="0.2">
      <c r="C477" s="323">
        <v>44275</v>
      </c>
      <c r="D477" s="309">
        <v>989.1</v>
      </c>
      <c r="E477" s="309">
        <v>0</v>
      </c>
      <c r="F477" s="309">
        <v>21.1</v>
      </c>
      <c r="G477" s="309">
        <v>64</v>
      </c>
      <c r="H477" s="306">
        <v>2.1</v>
      </c>
      <c r="I477" s="345">
        <v>145.80000000000001</v>
      </c>
      <c r="J477" s="306">
        <v>0</v>
      </c>
    </row>
    <row r="478" spans="3:10" x14ac:dyDescent="0.2">
      <c r="C478" s="323">
        <v>44275.041666666672</v>
      </c>
      <c r="D478" s="309">
        <v>988.7</v>
      </c>
      <c r="E478" s="309">
        <v>0</v>
      </c>
      <c r="F478" s="309">
        <v>21.2</v>
      </c>
      <c r="G478" s="309">
        <v>63.9</v>
      </c>
      <c r="H478" s="306">
        <v>1.5</v>
      </c>
      <c r="I478" s="306">
        <v>115.1</v>
      </c>
      <c r="J478" s="306">
        <v>0</v>
      </c>
    </row>
    <row r="479" spans="3:10" x14ac:dyDescent="0.2">
      <c r="C479" s="323">
        <v>44275.083333333328</v>
      </c>
      <c r="D479" s="309">
        <v>988.1</v>
      </c>
      <c r="E479" s="309">
        <v>0</v>
      </c>
      <c r="F479" s="309">
        <v>21.7</v>
      </c>
      <c r="G479" s="309">
        <v>61.9</v>
      </c>
      <c r="H479" s="306">
        <v>3.2</v>
      </c>
      <c r="I479" s="306">
        <v>103.9</v>
      </c>
      <c r="J479" s="306">
        <v>0</v>
      </c>
    </row>
    <row r="480" spans="3:10" x14ac:dyDescent="0.2">
      <c r="C480" s="323">
        <v>44275.125</v>
      </c>
      <c r="D480" s="309">
        <v>987.6</v>
      </c>
      <c r="E480" s="309">
        <v>0</v>
      </c>
      <c r="F480" s="309">
        <v>21.9</v>
      </c>
      <c r="G480" s="309">
        <v>61.3</v>
      </c>
      <c r="H480" s="306">
        <v>3.4</v>
      </c>
      <c r="I480" s="306">
        <v>102.2</v>
      </c>
      <c r="J480" s="306">
        <v>0</v>
      </c>
    </row>
    <row r="481" spans="3:10" x14ac:dyDescent="0.2">
      <c r="C481" s="323">
        <v>44275.166666666672</v>
      </c>
      <c r="D481" s="309">
        <v>987.7</v>
      </c>
      <c r="E481" s="309">
        <v>0</v>
      </c>
      <c r="F481" s="309">
        <v>21.6</v>
      </c>
      <c r="G481" s="309">
        <v>62.7</v>
      </c>
      <c r="H481" s="342">
        <v>2.2000000000000002</v>
      </c>
      <c r="I481" s="342">
        <v>77.900000000000006</v>
      </c>
      <c r="J481" s="306">
        <v>0</v>
      </c>
    </row>
    <row r="482" spans="3:10" x14ac:dyDescent="0.2">
      <c r="C482" s="323">
        <v>44275.208333333328</v>
      </c>
      <c r="D482" s="309">
        <v>988</v>
      </c>
      <c r="E482" s="309">
        <v>0</v>
      </c>
      <c r="F482" s="309">
        <v>21</v>
      </c>
      <c r="G482" s="340">
        <v>62.7</v>
      </c>
      <c r="H482" s="336">
        <v>2.2000000000000002</v>
      </c>
      <c r="I482" s="336">
        <v>166.8</v>
      </c>
      <c r="J482" s="341">
        <v>1.2</v>
      </c>
    </row>
    <row r="483" spans="3:10" x14ac:dyDescent="0.2">
      <c r="C483" s="323">
        <v>44275.25</v>
      </c>
      <c r="D483" s="309">
        <v>988.6</v>
      </c>
      <c r="E483" s="309">
        <v>0</v>
      </c>
      <c r="F483" s="309">
        <v>20.399999999999999</v>
      </c>
      <c r="G483" s="309">
        <v>64.599999999999994</v>
      </c>
      <c r="H483" s="345">
        <v>2.6</v>
      </c>
      <c r="I483" s="345">
        <v>173.7</v>
      </c>
      <c r="J483" s="306">
        <v>122.4</v>
      </c>
    </row>
    <row r="484" spans="3:10" x14ac:dyDescent="0.2">
      <c r="C484" s="323">
        <v>44275.291666666672</v>
      </c>
      <c r="D484" s="309">
        <v>989.1</v>
      </c>
      <c r="E484" s="309">
        <v>0</v>
      </c>
      <c r="F484" s="309">
        <v>21.6</v>
      </c>
      <c r="G484" s="309">
        <v>62.3</v>
      </c>
      <c r="H484" s="306">
        <v>4.3</v>
      </c>
      <c r="I484" s="306">
        <v>157.69999999999999</v>
      </c>
      <c r="J484" s="306">
        <v>378.7</v>
      </c>
    </row>
    <row r="485" spans="3:10" x14ac:dyDescent="0.2">
      <c r="C485" s="323">
        <v>44275.333333333328</v>
      </c>
      <c r="D485" s="309">
        <v>988.8</v>
      </c>
      <c r="E485" s="309">
        <v>0</v>
      </c>
      <c r="F485" s="309">
        <v>22.4</v>
      </c>
      <c r="G485" s="309">
        <v>63</v>
      </c>
      <c r="H485" s="306">
        <v>6.5</v>
      </c>
      <c r="I485" s="306">
        <v>154.5</v>
      </c>
      <c r="J485" s="306">
        <v>598.20000000000005</v>
      </c>
    </row>
    <row r="486" spans="3:10" x14ac:dyDescent="0.2">
      <c r="C486" s="323">
        <v>44275.375</v>
      </c>
      <c r="D486" s="309">
        <v>988.2</v>
      </c>
      <c r="E486" s="309">
        <v>0</v>
      </c>
      <c r="F486" s="309">
        <v>22.9</v>
      </c>
      <c r="G486" s="309">
        <v>64.400000000000006</v>
      </c>
      <c r="H486" s="306">
        <v>6.9</v>
      </c>
      <c r="I486" s="306">
        <v>161.5</v>
      </c>
      <c r="J486" s="306">
        <v>759.4</v>
      </c>
    </row>
    <row r="487" spans="3:10" x14ac:dyDescent="0.2">
      <c r="C487" s="323">
        <v>44275.416666666672</v>
      </c>
      <c r="D487" s="309">
        <v>987.7</v>
      </c>
      <c r="E487" s="309">
        <v>0</v>
      </c>
      <c r="F487" s="309">
        <v>23.2</v>
      </c>
      <c r="G487" s="309">
        <v>63.2</v>
      </c>
      <c r="H487" s="306">
        <v>6.7</v>
      </c>
      <c r="I487" s="306">
        <v>165.5</v>
      </c>
      <c r="J487" s="306">
        <v>817.8</v>
      </c>
    </row>
    <row r="488" spans="3:10" x14ac:dyDescent="0.2">
      <c r="C488" s="323">
        <v>44275.458333333328</v>
      </c>
      <c r="D488" s="309">
        <v>986.6</v>
      </c>
      <c r="E488" s="309">
        <v>0</v>
      </c>
      <c r="F488" s="309">
        <v>23.4</v>
      </c>
      <c r="G488" s="309">
        <v>61.5</v>
      </c>
      <c r="H488" s="306">
        <v>8</v>
      </c>
      <c r="I488" s="306">
        <v>165.3</v>
      </c>
      <c r="J488" s="306">
        <v>512.70000000000005</v>
      </c>
    </row>
    <row r="489" spans="3:10" x14ac:dyDescent="0.2">
      <c r="C489" s="323">
        <v>44275.5</v>
      </c>
      <c r="D489" s="309">
        <v>986</v>
      </c>
      <c r="E489" s="309">
        <v>0</v>
      </c>
      <c r="F489" s="309">
        <v>23.6</v>
      </c>
      <c r="G489" s="309">
        <v>61.7</v>
      </c>
      <c r="H489" s="306">
        <v>8.3000000000000007</v>
      </c>
      <c r="I489" s="306">
        <v>165.9</v>
      </c>
      <c r="J489" s="306">
        <v>916.6</v>
      </c>
    </row>
    <row r="490" spans="3:10" x14ac:dyDescent="0.2">
      <c r="C490" s="323">
        <v>44275.541666666672</v>
      </c>
      <c r="D490" s="309">
        <v>985.4</v>
      </c>
      <c r="E490" s="309">
        <v>0</v>
      </c>
      <c r="F490" s="309">
        <v>23.5</v>
      </c>
      <c r="G490" s="309">
        <v>63.4</v>
      </c>
      <c r="H490" s="306">
        <v>8.6</v>
      </c>
      <c r="I490" s="306">
        <v>165.7</v>
      </c>
      <c r="J490" s="306">
        <v>824</v>
      </c>
    </row>
    <row r="491" spans="3:10" x14ac:dyDescent="0.2">
      <c r="C491" s="323">
        <v>44275.583333333328</v>
      </c>
      <c r="D491" s="309">
        <v>985.3</v>
      </c>
      <c r="E491" s="309">
        <v>0</v>
      </c>
      <c r="F491" s="309">
        <v>23.2</v>
      </c>
      <c r="G491" s="309">
        <v>66</v>
      </c>
      <c r="H491" s="306">
        <v>7.9</v>
      </c>
      <c r="I491" s="306">
        <v>159.1</v>
      </c>
      <c r="J491" s="306">
        <v>669.6</v>
      </c>
    </row>
    <row r="492" spans="3:10" x14ac:dyDescent="0.2">
      <c r="C492" s="323">
        <v>44275.625</v>
      </c>
      <c r="D492" s="309">
        <v>985.4</v>
      </c>
      <c r="E492" s="309">
        <v>0</v>
      </c>
      <c r="F492" s="309">
        <v>22.7</v>
      </c>
      <c r="G492" s="309">
        <v>68.900000000000006</v>
      </c>
      <c r="H492" s="306">
        <v>7.8</v>
      </c>
      <c r="I492" s="306">
        <v>159.30000000000001</v>
      </c>
      <c r="J492" s="306">
        <v>471.2</v>
      </c>
    </row>
    <row r="493" spans="3:10" x14ac:dyDescent="0.2">
      <c r="C493" s="323">
        <v>44275.666666666672</v>
      </c>
      <c r="D493" s="309">
        <v>986</v>
      </c>
      <c r="E493" s="309">
        <v>0</v>
      </c>
      <c r="F493" s="309">
        <v>22.5</v>
      </c>
      <c r="G493" s="309">
        <v>68.099999999999994</v>
      </c>
      <c r="H493" s="306">
        <v>7.6</v>
      </c>
      <c r="I493" s="306">
        <v>151.9</v>
      </c>
      <c r="J493" s="306">
        <v>234</v>
      </c>
    </row>
    <row r="494" spans="3:10" x14ac:dyDescent="0.2">
      <c r="C494" s="323">
        <v>44275.708333333328</v>
      </c>
      <c r="D494" s="309">
        <v>986.5</v>
      </c>
      <c r="E494" s="309">
        <v>0</v>
      </c>
      <c r="F494" s="309">
        <v>22.3</v>
      </c>
      <c r="G494" s="309">
        <v>68</v>
      </c>
      <c r="H494" s="306">
        <v>6.5</v>
      </c>
      <c r="I494" s="306">
        <v>150.1</v>
      </c>
      <c r="J494" s="306">
        <v>50.4</v>
      </c>
    </row>
    <row r="495" spans="3:10" x14ac:dyDescent="0.2">
      <c r="C495" s="323">
        <v>44275.75</v>
      </c>
      <c r="D495" s="309">
        <v>987.5</v>
      </c>
      <c r="E495" s="309">
        <v>0</v>
      </c>
      <c r="F495" s="309">
        <v>22.2</v>
      </c>
      <c r="G495" s="309">
        <v>59.8</v>
      </c>
      <c r="H495" s="306">
        <v>5</v>
      </c>
      <c r="I495" s="306">
        <v>156.5</v>
      </c>
      <c r="J495" s="306">
        <v>0</v>
      </c>
    </row>
    <row r="496" spans="3:10" x14ac:dyDescent="0.2">
      <c r="C496" s="323">
        <v>44275.791666666672</v>
      </c>
      <c r="D496" s="309">
        <v>988.2</v>
      </c>
      <c r="E496" s="309">
        <v>0</v>
      </c>
      <c r="F496" s="309">
        <v>22.1</v>
      </c>
      <c r="G496" s="309">
        <v>52.3</v>
      </c>
      <c r="H496" s="306">
        <v>4.4000000000000004</v>
      </c>
      <c r="I496" s="306">
        <v>156.19999999999999</v>
      </c>
      <c r="J496" s="306">
        <v>0</v>
      </c>
    </row>
    <row r="497" spans="3:10" x14ac:dyDescent="0.2">
      <c r="C497" s="323">
        <v>44275.833333333328</v>
      </c>
      <c r="D497" s="309">
        <v>988.4</v>
      </c>
      <c r="E497" s="309">
        <v>0</v>
      </c>
      <c r="F497" s="309">
        <v>21.7</v>
      </c>
      <c r="G497" s="309">
        <v>54</v>
      </c>
      <c r="H497" s="306">
        <v>3.8</v>
      </c>
      <c r="I497" s="306">
        <v>155.4</v>
      </c>
      <c r="J497" s="306">
        <v>0</v>
      </c>
    </row>
    <row r="498" spans="3:10" x14ac:dyDescent="0.2">
      <c r="C498" s="323">
        <v>44275.875</v>
      </c>
      <c r="D498" s="309">
        <v>988.7</v>
      </c>
      <c r="E498" s="309">
        <v>0</v>
      </c>
      <c r="F498" s="309">
        <v>21.4</v>
      </c>
      <c r="G498" s="309">
        <v>55.9</v>
      </c>
      <c r="H498" s="306">
        <v>2.8</v>
      </c>
      <c r="I498" s="306">
        <v>172.1</v>
      </c>
      <c r="J498" s="306">
        <v>0</v>
      </c>
    </row>
    <row r="499" spans="3:10" x14ac:dyDescent="0.2">
      <c r="C499" s="323">
        <v>44275.916666666672</v>
      </c>
      <c r="D499" s="309">
        <v>989</v>
      </c>
      <c r="E499" s="309">
        <v>0</v>
      </c>
      <c r="F499" s="309">
        <v>21.1</v>
      </c>
      <c r="G499" s="309">
        <v>61.8</v>
      </c>
      <c r="H499" s="306">
        <v>1.2</v>
      </c>
      <c r="I499" s="306">
        <v>277.3</v>
      </c>
      <c r="J499" s="306">
        <v>0</v>
      </c>
    </row>
    <row r="500" spans="3:10" x14ac:dyDescent="0.2">
      <c r="C500" s="323">
        <v>44275.958333333328</v>
      </c>
      <c r="D500" s="309">
        <v>988.9</v>
      </c>
      <c r="E500" s="309">
        <v>0</v>
      </c>
      <c r="F500" s="309">
        <v>20.8</v>
      </c>
      <c r="G500" s="309">
        <v>59.9</v>
      </c>
      <c r="H500" s="306">
        <v>2.5</v>
      </c>
      <c r="I500" s="306">
        <v>165.5</v>
      </c>
      <c r="J500" s="306">
        <v>0</v>
      </c>
    </row>
    <row r="501" spans="3:10" x14ac:dyDescent="0.2">
      <c r="C501" s="323">
        <v>44276</v>
      </c>
      <c r="D501" s="309">
        <v>988.6</v>
      </c>
      <c r="E501" s="309">
        <v>0</v>
      </c>
      <c r="F501" s="309">
        <v>20.7</v>
      </c>
      <c r="G501" s="309">
        <v>59</v>
      </c>
      <c r="H501" s="306">
        <v>3.2</v>
      </c>
      <c r="I501" s="306">
        <v>153.19999999999999</v>
      </c>
      <c r="J501" s="306">
        <v>0</v>
      </c>
    </row>
    <row r="502" spans="3:10" x14ac:dyDescent="0.2">
      <c r="C502" s="323">
        <v>44276.041666666672</v>
      </c>
      <c r="D502" s="309">
        <v>988.2</v>
      </c>
      <c r="E502" s="309">
        <v>0</v>
      </c>
      <c r="F502" s="309">
        <v>20.399999999999999</v>
      </c>
      <c r="G502" s="309">
        <v>59.8</v>
      </c>
      <c r="H502" s="306">
        <v>3.8</v>
      </c>
      <c r="I502" s="306">
        <v>166.7</v>
      </c>
      <c r="J502" s="306">
        <v>0</v>
      </c>
    </row>
    <row r="503" spans="3:10" x14ac:dyDescent="0.2">
      <c r="C503" s="323">
        <v>44276.083333333328</v>
      </c>
      <c r="D503" s="309">
        <v>987.7</v>
      </c>
      <c r="E503" s="309">
        <v>0</v>
      </c>
      <c r="F503" s="309">
        <v>20.2</v>
      </c>
      <c r="G503" s="309">
        <v>61</v>
      </c>
      <c r="H503" s="306">
        <v>3.6</v>
      </c>
      <c r="I503" s="306">
        <v>141.6</v>
      </c>
      <c r="J503" s="306">
        <v>0</v>
      </c>
    </row>
    <row r="504" spans="3:10" x14ac:dyDescent="0.2">
      <c r="C504" s="323">
        <v>44276.125</v>
      </c>
      <c r="D504" s="309">
        <v>987.8</v>
      </c>
      <c r="E504" s="309">
        <v>0</v>
      </c>
      <c r="F504" s="309">
        <v>19.899999999999999</v>
      </c>
      <c r="G504" s="309">
        <v>68.3</v>
      </c>
      <c r="H504" s="306">
        <v>3.5</v>
      </c>
      <c r="I504" s="306">
        <v>133.5</v>
      </c>
      <c r="J504" s="306">
        <v>0</v>
      </c>
    </row>
    <row r="505" spans="3:10" x14ac:dyDescent="0.2">
      <c r="C505" s="323">
        <v>44276.166666666672</v>
      </c>
      <c r="D505" s="309">
        <v>987.6</v>
      </c>
      <c r="E505" s="309">
        <v>0</v>
      </c>
      <c r="F505" s="309">
        <v>19.899999999999999</v>
      </c>
      <c r="G505" s="309">
        <v>69.5</v>
      </c>
      <c r="H505" s="306">
        <v>3.6</v>
      </c>
      <c r="I505" s="306">
        <v>127.7</v>
      </c>
      <c r="J505" s="306">
        <v>0</v>
      </c>
    </row>
    <row r="506" spans="3:10" x14ac:dyDescent="0.2">
      <c r="C506" s="323">
        <v>44276.208333333328</v>
      </c>
      <c r="D506" s="309">
        <v>987.8</v>
      </c>
      <c r="E506" s="309">
        <v>0</v>
      </c>
      <c r="F506" s="309">
        <v>19.8</v>
      </c>
      <c r="G506" s="309">
        <v>67.099999999999994</v>
      </c>
      <c r="H506" s="336">
        <v>3.6</v>
      </c>
      <c r="I506" s="336">
        <v>137.1</v>
      </c>
      <c r="J506" s="306">
        <v>1.5</v>
      </c>
    </row>
    <row r="507" spans="3:10" x14ac:dyDescent="0.2">
      <c r="C507" s="323">
        <v>44276.25</v>
      </c>
      <c r="D507" s="309">
        <v>988.2</v>
      </c>
      <c r="E507" s="309">
        <v>0</v>
      </c>
      <c r="F507" s="309">
        <v>20.3</v>
      </c>
      <c r="G507" s="309">
        <v>63</v>
      </c>
      <c r="H507" s="306">
        <v>3.7</v>
      </c>
      <c r="I507" s="306">
        <v>139.80000000000001</v>
      </c>
      <c r="J507" s="306">
        <v>124.4</v>
      </c>
    </row>
    <row r="508" spans="3:10" x14ac:dyDescent="0.2">
      <c r="C508" s="323">
        <v>44276.291666666672</v>
      </c>
      <c r="D508" s="309">
        <v>988.6</v>
      </c>
      <c r="E508" s="309">
        <v>0</v>
      </c>
      <c r="F508" s="309">
        <v>21.3</v>
      </c>
      <c r="G508" s="309">
        <v>62.9</v>
      </c>
      <c r="H508" s="306">
        <v>5.3</v>
      </c>
      <c r="I508" s="306">
        <v>153.4</v>
      </c>
      <c r="J508" s="306">
        <v>379.6</v>
      </c>
    </row>
    <row r="509" spans="3:10" x14ac:dyDescent="0.2">
      <c r="C509" s="323">
        <v>44276.333333333328</v>
      </c>
      <c r="D509" s="309">
        <v>988.4</v>
      </c>
      <c r="E509" s="309">
        <v>0</v>
      </c>
      <c r="F509" s="309">
        <v>22</v>
      </c>
      <c r="G509" s="309">
        <v>62</v>
      </c>
      <c r="H509" s="306">
        <v>6.1</v>
      </c>
      <c r="I509" s="306">
        <v>158.5</v>
      </c>
      <c r="J509" s="306">
        <v>595.1</v>
      </c>
    </row>
    <row r="510" spans="3:10" x14ac:dyDescent="0.2">
      <c r="C510" s="323">
        <v>44276.375</v>
      </c>
      <c r="D510" s="309">
        <v>988.4</v>
      </c>
      <c r="E510" s="309">
        <v>0</v>
      </c>
      <c r="F510" s="309">
        <v>22.4</v>
      </c>
      <c r="G510" s="309">
        <v>62.9</v>
      </c>
      <c r="H510" s="306">
        <v>5.9</v>
      </c>
      <c r="I510" s="306">
        <v>153.69999999999999</v>
      </c>
      <c r="J510" s="306">
        <v>757.6</v>
      </c>
    </row>
    <row r="511" spans="3:10" x14ac:dyDescent="0.2">
      <c r="C511" s="323">
        <v>44276.416666666672</v>
      </c>
      <c r="D511" s="309">
        <v>987.7</v>
      </c>
      <c r="E511" s="309">
        <v>0</v>
      </c>
      <c r="F511" s="309">
        <v>23.1</v>
      </c>
      <c r="G511" s="309">
        <v>61</v>
      </c>
      <c r="H511" s="306">
        <v>5.7</v>
      </c>
      <c r="I511" s="306">
        <v>162.9</v>
      </c>
      <c r="J511" s="306">
        <v>795.5</v>
      </c>
    </row>
    <row r="512" spans="3:10" x14ac:dyDescent="0.2">
      <c r="C512" s="323">
        <v>44276.458333333328</v>
      </c>
      <c r="D512" s="309">
        <v>987.3</v>
      </c>
      <c r="E512" s="309">
        <v>0</v>
      </c>
      <c r="F512" s="309">
        <v>23.1</v>
      </c>
      <c r="G512" s="309">
        <v>60.9</v>
      </c>
      <c r="H512" s="306">
        <v>6.6</v>
      </c>
      <c r="I512" s="306">
        <v>171.3</v>
      </c>
      <c r="J512" s="306">
        <v>459.7</v>
      </c>
    </row>
    <row r="513" spans="3:10" x14ac:dyDescent="0.2">
      <c r="C513" s="323">
        <v>44276.5</v>
      </c>
      <c r="D513" s="309">
        <v>986.3</v>
      </c>
      <c r="E513" s="309">
        <v>0</v>
      </c>
      <c r="F513" s="309">
        <v>23.3</v>
      </c>
      <c r="G513" s="309">
        <v>61</v>
      </c>
      <c r="H513" s="306">
        <v>7.4</v>
      </c>
      <c r="I513" s="306">
        <v>172.2</v>
      </c>
      <c r="J513" s="306">
        <v>925.5</v>
      </c>
    </row>
    <row r="514" spans="3:10" x14ac:dyDescent="0.2">
      <c r="C514" s="323">
        <v>44276.541666666672</v>
      </c>
      <c r="D514" s="309">
        <v>986.1</v>
      </c>
      <c r="E514" s="309">
        <v>0</v>
      </c>
      <c r="F514" s="309">
        <v>23.2</v>
      </c>
      <c r="G514" s="309">
        <v>62.4</v>
      </c>
      <c r="H514" s="306">
        <v>8</v>
      </c>
      <c r="I514" s="306">
        <v>171.6</v>
      </c>
      <c r="J514" s="306">
        <v>831.8</v>
      </c>
    </row>
    <row r="515" spans="3:10" x14ac:dyDescent="0.2">
      <c r="C515" s="323">
        <v>44276.583333333328</v>
      </c>
      <c r="D515" s="309">
        <v>986</v>
      </c>
      <c r="E515" s="309">
        <v>0</v>
      </c>
      <c r="F515" s="309">
        <v>22.8</v>
      </c>
      <c r="G515" s="309">
        <v>67.099999999999994</v>
      </c>
      <c r="H515" s="306">
        <v>7.2</v>
      </c>
      <c r="I515" s="306">
        <v>171.2</v>
      </c>
      <c r="J515" s="306">
        <v>681.9</v>
      </c>
    </row>
    <row r="516" spans="3:10" x14ac:dyDescent="0.2">
      <c r="C516" s="323">
        <v>44276.625</v>
      </c>
      <c r="D516" s="309">
        <v>986.4</v>
      </c>
      <c r="E516" s="309">
        <v>0</v>
      </c>
      <c r="F516" s="309">
        <v>22.6</v>
      </c>
      <c r="G516" s="309">
        <v>69.099999999999994</v>
      </c>
      <c r="H516" s="306">
        <v>7.1</v>
      </c>
      <c r="I516" s="306">
        <v>161.30000000000001</v>
      </c>
      <c r="J516" s="306">
        <v>483.7</v>
      </c>
    </row>
    <row r="517" spans="3:10" x14ac:dyDescent="0.2">
      <c r="C517" s="323">
        <v>44276.666666666672</v>
      </c>
      <c r="D517" s="309">
        <v>987.3</v>
      </c>
      <c r="E517" s="309">
        <v>0</v>
      </c>
      <c r="F517" s="309">
        <v>22.1</v>
      </c>
      <c r="G517" s="309">
        <v>71</v>
      </c>
      <c r="H517" s="306">
        <v>6.8</v>
      </c>
      <c r="I517" s="306">
        <v>161.1</v>
      </c>
      <c r="J517" s="306">
        <v>259.10000000000002</v>
      </c>
    </row>
    <row r="518" spans="3:10" x14ac:dyDescent="0.2">
      <c r="C518" s="323">
        <v>44276.708333333328</v>
      </c>
      <c r="D518" s="309">
        <v>988.3</v>
      </c>
      <c r="E518" s="309">
        <v>0</v>
      </c>
      <c r="F518" s="309">
        <v>21.6</v>
      </c>
      <c r="G518" s="309">
        <v>71.099999999999994</v>
      </c>
      <c r="H518" s="306">
        <v>5.3</v>
      </c>
      <c r="I518" s="306">
        <v>156.4</v>
      </c>
      <c r="J518" s="306">
        <v>39.5</v>
      </c>
    </row>
    <row r="519" spans="3:10" x14ac:dyDescent="0.2">
      <c r="C519" s="323">
        <v>44276.75</v>
      </c>
      <c r="D519" s="309">
        <v>989</v>
      </c>
      <c r="E519" s="309">
        <v>0</v>
      </c>
      <c r="F519" s="309">
        <v>21.4</v>
      </c>
      <c r="G519" s="309">
        <v>71.3</v>
      </c>
      <c r="H519" s="306">
        <v>4.4000000000000004</v>
      </c>
      <c r="I519" s="306">
        <v>153.4</v>
      </c>
      <c r="J519" s="306">
        <v>0</v>
      </c>
    </row>
    <row r="520" spans="3:10" x14ac:dyDescent="0.2">
      <c r="C520" s="323">
        <v>44276.791666666672</v>
      </c>
      <c r="D520" s="309">
        <v>989.5</v>
      </c>
      <c r="E520" s="309">
        <v>0</v>
      </c>
      <c r="F520" s="309">
        <v>21.3</v>
      </c>
      <c r="G520" s="309">
        <v>70.900000000000006</v>
      </c>
      <c r="H520" s="306">
        <v>3.4</v>
      </c>
      <c r="I520" s="306">
        <v>153.1</v>
      </c>
      <c r="J520" s="306">
        <v>0</v>
      </c>
    </row>
    <row r="521" spans="3:10" x14ac:dyDescent="0.2">
      <c r="C521" s="323">
        <v>44276.833333333328</v>
      </c>
      <c r="D521" s="309">
        <v>990</v>
      </c>
      <c r="E521" s="309">
        <v>0</v>
      </c>
      <c r="F521" s="309">
        <v>21.3</v>
      </c>
      <c r="G521" s="309">
        <v>69.7</v>
      </c>
      <c r="H521" s="306">
        <v>3.2</v>
      </c>
      <c r="I521" s="306">
        <v>151.5</v>
      </c>
      <c r="J521" s="306">
        <v>0</v>
      </c>
    </row>
    <row r="522" spans="3:10" x14ac:dyDescent="0.2">
      <c r="C522" s="323">
        <v>44276.875</v>
      </c>
      <c r="D522" s="309">
        <v>990.2</v>
      </c>
      <c r="E522" s="309">
        <v>0</v>
      </c>
      <c r="F522" s="309">
        <v>20.9</v>
      </c>
      <c r="G522" s="309">
        <v>70.400000000000006</v>
      </c>
      <c r="H522" s="306">
        <v>2.5</v>
      </c>
      <c r="I522" s="306">
        <v>162</v>
      </c>
      <c r="J522" s="306">
        <v>0</v>
      </c>
    </row>
    <row r="523" spans="3:10" x14ac:dyDescent="0.2">
      <c r="C523" s="323">
        <v>44276.916666666672</v>
      </c>
      <c r="D523" s="309">
        <v>990.5</v>
      </c>
      <c r="E523" s="309">
        <v>0</v>
      </c>
      <c r="F523" s="309">
        <v>20.9</v>
      </c>
      <c r="G523" s="309">
        <v>69.099999999999994</v>
      </c>
      <c r="H523" s="342">
        <v>2.1</v>
      </c>
      <c r="I523" s="342">
        <v>154.9</v>
      </c>
      <c r="J523" s="306">
        <v>0</v>
      </c>
    </row>
    <row r="524" spans="3:10" x14ac:dyDescent="0.2">
      <c r="C524" s="323">
        <v>44276.958333333328</v>
      </c>
      <c r="D524" s="309">
        <v>990.3</v>
      </c>
      <c r="E524" s="309">
        <v>0</v>
      </c>
      <c r="F524" s="309">
        <v>20.5</v>
      </c>
      <c r="G524" s="340">
        <v>70.599999999999994</v>
      </c>
      <c r="H524" s="336" t="s">
        <v>362</v>
      </c>
      <c r="I524" s="336" t="s">
        <v>362</v>
      </c>
      <c r="J524" s="341">
        <v>0</v>
      </c>
    </row>
    <row r="525" spans="3:10" x14ac:dyDescent="0.2">
      <c r="C525" s="323">
        <v>44277</v>
      </c>
      <c r="D525" s="309">
        <v>989.7</v>
      </c>
      <c r="E525" s="309">
        <v>0</v>
      </c>
      <c r="F525" s="309">
        <v>20.6</v>
      </c>
      <c r="G525" s="309">
        <v>69.7</v>
      </c>
      <c r="H525" s="345">
        <v>1.1000000000000001</v>
      </c>
      <c r="I525" s="345">
        <v>154.30000000000001</v>
      </c>
      <c r="J525" s="306">
        <v>0</v>
      </c>
    </row>
    <row r="526" spans="3:10" x14ac:dyDescent="0.2">
      <c r="C526" s="323">
        <v>44277.041666666672</v>
      </c>
      <c r="D526" s="309">
        <v>989.3</v>
      </c>
      <c r="E526" s="309">
        <v>0</v>
      </c>
      <c r="F526" s="309">
        <v>21.1</v>
      </c>
      <c r="G526" s="309">
        <v>68.3</v>
      </c>
      <c r="H526" s="306">
        <v>1.5</v>
      </c>
      <c r="I526" s="306">
        <v>143.19999999999999</v>
      </c>
      <c r="J526" s="306">
        <v>0</v>
      </c>
    </row>
    <row r="527" spans="3:10" x14ac:dyDescent="0.2">
      <c r="C527" s="323">
        <v>44277.083333333328</v>
      </c>
      <c r="D527" s="309">
        <v>989</v>
      </c>
      <c r="E527" s="309">
        <v>0</v>
      </c>
      <c r="F527" s="309">
        <v>21.3</v>
      </c>
      <c r="G527" s="309">
        <v>67.099999999999994</v>
      </c>
      <c r="H527" s="306">
        <v>1.9</v>
      </c>
      <c r="I527" s="306">
        <v>166.2</v>
      </c>
      <c r="J527" s="306">
        <v>0</v>
      </c>
    </row>
    <row r="528" spans="3:10" x14ac:dyDescent="0.2">
      <c r="C528" s="323">
        <v>44277.125</v>
      </c>
      <c r="D528" s="309">
        <v>988.6</v>
      </c>
      <c r="E528" s="309">
        <v>0</v>
      </c>
      <c r="F528" s="309">
        <v>21.5</v>
      </c>
      <c r="G528" s="309">
        <v>66.5</v>
      </c>
      <c r="H528" s="306">
        <v>2.8</v>
      </c>
      <c r="I528" s="306">
        <v>142.9</v>
      </c>
      <c r="J528" s="306">
        <v>0</v>
      </c>
    </row>
    <row r="529" spans="3:10" x14ac:dyDescent="0.2">
      <c r="C529" s="323">
        <v>44277.166666666672</v>
      </c>
      <c r="D529" s="309">
        <v>988.8</v>
      </c>
      <c r="E529" s="309">
        <v>0</v>
      </c>
      <c r="F529" s="309">
        <v>21</v>
      </c>
      <c r="G529" s="309">
        <v>68</v>
      </c>
      <c r="H529" s="306">
        <v>2.9</v>
      </c>
      <c r="I529" s="306">
        <v>154.80000000000001</v>
      </c>
      <c r="J529" s="306">
        <v>0</v>
      </c>
    </row>
    <row r="530" spans="3:10" x14ac:dyDescent="0.2">
      <c r="C530" s="323">
        <v>44277.208333333328</v>
      </c>
      <c r="D530" s="309">
        <v>988.9</v>
      </c>
      <c r="E530" s="309">
        <v>0</v>
      </c>
      <c r="F530" s="309">
        <v>20.7</v>
      </c>
      <c r="G530" s="309">
        <v>68.900000000000006</v>
      </c>
      <c r="H530" s="306">
        <v>2.6</v>
      </c>
      <c r="I530" s="306">
        <v>171.6</v>
      </c>
      <c r="J530" s="306">
        <v>0.6</v>
      </c>
    </row>
    <row r="531" spans="3:10" x14ac:dyDescent="0.2">
      <c r="C531" s="323">
        <v>44277.25</v>
      </c>
      <c r="D531" s="309">
        <v>989</v>
      </c>
      <c r="E531" s="309">
        <v>0</v>
      </c>
      <c r="F531" s="309">
        <v>20.7</v>
      </c>
      <c r="G531" s="309">
        <v>69.2</v>
      </c>
      <c r="H531" s="306">
        <v>3.4</v>
      </c>
      <c r="I531" s="306">
        <v>173.8</v>
      </c>
      <c r="J531" s="306">
        <v>50.7</v>
      </c>
    </row>
    <row r="532" spans="3:10" x14ac:dyDescent="0.2">
      <c r="C532" s="323">
        <v>44277.291666666672</v>
      </c>
      <c r="D532" s="309">
        <v>989.2</v>
      </c>
      <c r="E532" s="309">
        <v>0</v>
      </c>
      <c r="F532" s="309">
        <v>21.4</v>
      </c>
      <c r="G532" s="309">
        <v>67.3</v>
      </c>
      <c r="H532" s="306">
        <v>2.7</v>
      </c>
      <c r="I532" s="306">
        <v>171</v>
      </c>
      <c r="J532" s="306">
        <v>143.69999999999999</v>
      </c>
    </row>
    <row r="533" spans="3:10" x14ac:dyDescent="0.2">
      <c r="C533" s="323">
        <v>44277.333333333328</v>
      </c>
      <c r="D533" s="309">
        <v>989.4</v>
      </c>
      <c r="E533" s="309">
        <v>0</v>
      </c>
      <c r="F533" s="309">
        <v>22.4</v>
      </c>
      <c r="G533" s="309">
        <v>64</v>
      </c>
      <c r="H533" s="306">
        <v>3.6</v>
      </c>
      <c r="I533" s="306">
        <v>168.8</v>
      </c>
      <c r="J533" s="306">
        <v>401.9</v>
      </c>
    </row>
    <row r="534" spans="3:10" x14ac:dyDescent="0.2">
      <c r="C534" s="323">
        <v>44277.375</v>
      </c>
      <c r="D534" s="309">
        <v>988.5</v>
      </c>
      <c r="E534" s="309">
        <v>0</v>
      </c>
      <c r="F534" s="309">
        <v>24</v>
      </c>
      <c r="G534" s="309">
        <v>59.2</v>
      </c>
      <c r="H534" s="306">
        <v>4.3</v>
      </c>
      <c r="I534" s="306">
        <v>158.80000000000001</v>
      </c>
      <c r="J534" s="306">
        <v>751.7</v>
      </c>
    </row>
    <row r="535" spans="3:10" x14ac:dyDescent="0.2">
      <c r="C535" s="323">
        <v>44277.416666666672</v>
      </c>
      <c r="D535" s="309">
        <v>987.8</v>
      </c>
      <c r="E535" s="309">
        <v>0</v>
      </c>
      <c r="F535" s="309">
        <v>24.1</v>
      </c>
      <c r="G535" s="309">
        <v>58.6</v>
      </c>
      <c r="H535" s="306">
        <v>5.0999999999999996</v>
      </c>
      <c r="I535" s="306">
        <v>164.7</v>
      </c>
      <c r="J535" s="306">
        <v>565.20000000000005</v>
      </c>
    </row>
    <row r="536" spans="3:10" x14ac:dyDescent="0.2">
      <c r="C536" s="323">
        <v>44277.458333333328</v>
      </c>
      <c r="D536" s="309">
        <v>986.6</v>
      </c>
      <c r="E536" s="309">
        <v>0</v>
      </c>
      <c r="F536" s="309">
        <v>24.3</v>
      </c>
      <c r="G536" s="309">
        <v>58.1</v>
      </c>
      <c r="H536" s="306">
        <v>6</v>
      </c>
      <c r="I536" s="306">
        <v>170</v>
      </c>
      <c r="J536" s="306">
        <v>576.5</v>
      </c>
    </row>
    <row r="537" spans="3:10" x14ac:dyDescent="0.2">
      <c r="C537" s="323">
        <v>44277.5</v>
      </c>
      <c r="D537" s="309">
        <v>985.6</v>
      </c>
      <c r="E537" s="309">
        <v>0</v>
      </c>
      <c r="F537" s="309">
        <v>24</v>
      </c>
      <c r="G537" s="309">
        <v>58.9</v>
      </c>
      <c r="H537" s="306">
        <v>6.7</v>
      </c>
      <c r="I537" s="306">
        <v>172.7</v>
      </c>
      <c r="J537" s="306">
        <v>876.1</v>
      </c>
    </row>
    <row r="538" spans="3:10" x14ac:dyDescent="0.2">
      <c r="C538" s="323">
        <v>44277.541666666672</v>
      </c>
      <c r="D538" s="309">
        <v>985.2</v>
      </c>
      <c r="E538" s="309">
        <v>0</v>
      </c>
      <c r="F538" s="309">
        <v>23.4</v>
      </c>
      <c r="G538" s="309">
        <v>61.7</v>
      </c>
      <c r="H538" s="306">
        <v>7</v>
      </c>
      <c r="I538" s="306">
        <v>174.8</v>
      </c>
      <c r="J538" s="306">
        <v>640.29999999999995</v>
      </c>
    </row>
    <row r="539" spans="3:10" x14ac:dyDescent="0.2">
      <c r="C539" s="323">
        <v>44277.583333333328</v>
      </c>
      <c r="D539" s="309">
        <v>985</v>
      </c>
      <c r="E539" s="309">
        <v>0</v>
      </c>
      <c r="F539" s="309">
        <v>23.2</v>
      </c>
      <c r="G539" s="309">
        <v>63.4</v>
      </c>
      <c r="H539" s="306">
        <v>6.4</v>
      </c>
      <c r="I539" s="306">
        <v>169</v>
      </c>
      <c r="J539" s="306">
        <v>519.9</v>
      </c>
    </row>
    <row r="540" spans="3:10" x14ac:dyDescent="0.2">
      <c r="C540" s="323">
        <v>44277.625</v>
      </c>
      <c r="D540" s="309">
        <v>985.3</v>
      </c>
      <c r="E540" s="309">
        <v>0</v>
      </c>
      <c r="F540" s="309">
        <v>23.1</v>
      </c>
      <c r="G540" s="309">
        <v>62.8</v>
      </c>
      <c r="H540" s="306">
        <v>5.8</v>
      </c>
      <c r="I540" s="306">
        <v>166</v>
      </c>
      <c r="J540" s="306">
        <v>323</v>
      </c>
    </row>
    <row r="541" spans="3:10" x14ac:dyDescent="0.2">
      <c r="C541" s="323">
        <v>44277.666666666672</v>
      </c>
      <c r="D541" s="309">
        <v>985.6</v>
      </c>
      <c r="E541" s="309">
        <v>0</v>
      </c>
      <c r="F541" s="309">
        <v>22.4</v>
      </c>
      <c r="G541" s="309">
        <v>66.599999999999994</v>
      </c>
      <c r="H541" s="306">
        <v>5.7</v>
      </c>
      <c r="I541" s="306">
        <v>169.3</v>
      </c>
      <c r="J541" s="306">
        <v>198.3</v>
      </c>
    </row>
    <row r="542" spans="3:10" x14ac:dyDescent="0.2">
      <c r="C542" s="323">
        <v>44277.708333333328</v>
      </c>
      <c r="D542" s="309">
        <v>986.6</v>
      </c>
      <c r="E542" s="309">
        <v>0</v>
      </c>
      <c r="F542" s="309">
        <v>21.5</v>
      </c>
      <c r="G542" s="309">
        <v>71.8</v>
      </c>
      <c r="H542" s="306">
        <v>5.5</v>
      </c>
      <c r="I542" s="306">
        <v>162.4</v>
      </c>
      <c r="J542" s="306">
        <v>28.7</v>
      </c>
    </row>
    <row r="543" spans="3:10" x14ac:dyDescent="0.2">
      <c r="C543" s="323">
        <v>44277.75</v>
      </c>
      <c r="D543" s="309">
        <v>987.5</v>
      </c>
      <c r="E543" s="309">
        <v>0</v>
      </c>
      <c r="F543" s="309">
        <v>21</v>
      </c>
      <c r="G543" s="309">
        <v>74.7</v>
      </c>
      <c r="H543" s="306">
        <v>5</v>
      </c>
      <c r="I543" s="306">
        <v>163.30000000000001</v>
      </c>
      <c r="J543" s="306">
        <v>0</v>
      </c>
    </row>
    <row r="544" spans="3:10" x14ac:dyDescent="0.2">
      <c r="C544" s="323">
        <v>44277.791666666672</v>
      </c>
      <c r="D544" s="309">
        <v>988.4</v>
      </c>
      <c r="E544" s="309">
        <v>0</v>
      </c>
      <c r="F544" s="309">
        <v>21</v>
      </c>
      <c r="G544" s="309">
        <v>74.2</v>
      </c>
      <c r="H544" s="306">
        <v>4.4000000000000004</v>
      </c>
      <c r="I544" s="306">
        <v>167.3</v>
      </c>
      <c r="J544" s="306">
        <v>0</v>
      </c>
    </row>
    <row r="545" spans="3:10" x14ac:dyDescent="0.2">
      <c r="C545" s="323">
        <v>44277.833333333328</v>
      </c>
      <c r="D545" s="309">
        <v>989.1</v>
      </c>
      <c r="E545" s="309">
        <v>0</v>
      </c>
      <c r="F545" s="309">
        <v>20.8</v>
      </c>
      <c r="G545" s="309">
        <v>73.900000000000006</v>
      </c>
      <c r="H545" s="306">
        <v>4</v>
      </c>
      <c r="I545" s="306">
        <v>171.9</v>
      </c>
      <c r="J545" s="306">
        <v>0</v>
      </c>
    </row>
    <row r="546" spans="3:10" x14ac:dyDescent="0.2">
      <c r="C546" s="323">
        <v>44277.875</v>
      </c>
      <c r="D546" s="309">
        <v>989.6</v>
      </c>
      <c r="E546" s="309">
        <v>0</v>
      </c>
      <c r="F546" s="309">
        <v>20.7</v>
      </c>
      <c r="G546" s="309">
        <v>72.400000000000006</v>
      </c>
      <c r="H546" s="306">
        <v>3.5</v>
      </c>
      <c r="I546" s="306">
        <v>155.69999999999999</v>
      </c>
      <c r="J546" s="306">
        <v>0</v>
      </c>
    </row>
    <row r="547" spans="3:10" x14ac:dyDescent="0.2">
      <c r="C547" s="323">
        <v>44277.916666666672</v>
      </c>
      <c r="D547" s="309">
        <v>989.7</v>
      </c>
      <c r="E547" s="309">
        <v>0</v>
      </c>
      <c r="F547" s="309">
        <v>20.6</v>
      </c>
      <c r="G547" s="309">
        <v>72.5</v>
      </c>
      <c r="H547" s="306">
        <v>2.1</v>
      </c>
      <c r="I547" s="306">
        <v>129.1</v>
      </c>
      <c r="J547" s="306">
        <v>0</v>
      </c>
    </row>
    <row r="548" spans="3:10" x14ac:dyDescent="0.2">
      <c r="C548" s="323">
        <v>44277.958333333328</v>
      </c>
      <c r="D548" s="309">
        <v>989.4</v>
      </c>
      <c r="E548" s="309">
        <v>0</v>
      </c>
      <c r="F548" s="309">
        <v>20.6</v>
      </c>
      <c r="G548" s="309">
        <v>70.599999999999994</v>
      </c>
      <c r="H548" s="306">
        <v>1.6</v>
      </c>
      <c r="I548" s="306">
        <v>147.69999999999999</v>
      </c>
      <c r="J548" s="306">
        <v>0</v>
      </c>
    </row>
    <row r="549" spans="3:10" x14ac:dyDescent="0.2">
      <c r="C549" s="323">
        <v>44278</v>
      </c>
      <c r="D549" s="309">
        <v>989</v>
      </c>
      <c r="E549" s="309">
        <v>0</v>
      </c>
      <c r="F549" s="309">
        <v>20</v>
      </c>
      <c r="G549" s="309">
        <v>72.8</v>
      </c>
      <c r="H549" s="306">
        <v>1.2</v>
      </c>
      <c r="I549" s="306">
        <v>141.4</v>
      </c>
      <c r="J549" s="306">
        <v>0</v>
      </c>
    </row>
    <row r="550" spans="3:10" x14ac:dyDescent="0.2">
      <c r="C550" s="323">
        <v>44278.041666666672</v>
      </c>
      <c r="D550" s="309">
        <v>988.4</v>
      </c>
      <c r="E550" s="309">
        <v>0</v>
      </c>
      <c r="F550" s="309">
        <v>20.100000000000001</v>
      </c>
      <c r="G550" s="309">
        <v>71.599999999999994</v>
      </c>
      <c r="H550" s="306">
        <v>2.2999999999999998</v>
      </c>
      <c r="I550" s="306">
        <v>151.9</v>
      </c>
      <c r="J550" s="306">
        <v>0</v>
      </c>
    </row>
    <row r="551" spans="3:10" x14ac:dyDescent="0.2">
      <c r="C551" s="323">
        <v>44278.083333333328</v>
      </c>
      <c r="D551" s="336">
        <v>988.1</v>
      </c>
      <c r="E551" s="336">
        <v>0</v>
      </c>
      <c r="F551" s="336">
        <v>20</v>
      </c>
      <c r="G551" s="336">
        <v>72.2</v>
      </c>
      <c r="H551" s="336">
        <v>1.9</v>
      </c>
      <c r="I551" s="336">
        <v>161.5</v>
      </c>
      <c r="J551" s="336">
        <v>0</v>
      </c>
    </row>
    <row r="552" spans="3:10" x14ac:dyDescent="0.2">
      <c r="C552" s="323">
        <v>44278.125</v>
      </c>
      <c r="D552" s="309">
        <v>987.6</v>
      </c>
      <c r="E552" s="309">
        <v>0</v>
      </c>
      <c r="F552" s="309">
        <v>20</v>
      </c>
      <c r="G552" s="309">
        <v>70.099999999999994</v>
      </c>
      <c r="H552" s="306">
        <v>2.2000000000000002</v>
      </c>
      <c r="I552" s="306">
        <v>162.9</v>
      </c>
      <c r="J552" s="306">
        <v>0</v>
      </c>
    </row>
    <row r="553" spans="3:10" x14ac:dyDescent="0.2">
      <c r="C553" s="323">
        <v>44278.166666666672</v>
      </c>
      <c r="D553" s="309">
        <v>987.9</v>
      </c>
      <c r="E553" s="309">
        <v>0</v>
      </c>
      <c r="F553" s="309">
        <v>20.3</v>
      </c>
      <c r="G553" s="309">
        <v>70.400000000000006</v>
      </c>
      <c r="H553" s="342">
        <v>1.2</v>
      </c>
      <c r="I553" s="342">
        <v>82.1</v>
      </c>
      <c r="J553" s="306">
        <v>0</v>
      </c>
    </row>
    <row r="554" spans="3:10" x14ac:dyDescent="0.2">
      <c r="C554" s="323">
        <v>44278.208333333328</v>
      </c>
      <c r="D554" s="309">
        <v>988.1</v>
      </c>
      <c r="E554" s="309">
        <v>0</v>
      </c>
      <c r="F554" s="309">
        <v>20.2</v>
      </c>
      <c r="G554" s="340">
        <v>71</v>
      </c>
      <c r="H554" s="336" t="s">
        <v>362</v>
      </c>
      <c r="I554" s="336" t="s">
        <v>362</v>
      </c>
      <c r="J554" s="341">
        <v>0.6</v>
      </c>
    </row>
    <row r="555" spans="3:10" x14ac:dyDescent="0.2">
      <c r="C555" s="323">
        <v>44278.25</v>
      </c>
      <c r="D555" s="309">
        <v>988.3</v>
      </c>
      <c r="E555" s="309">
        <v>0</v>
      </c>
      <c r="F555" s="309">
        <v>20.5</v>
      </c>
      <c r="G555" s="309">
        <v>68.5</v>
      </c>
      <c r="H555" s="345">
        <v>1.7</v>
      </c>
      <c r="I555" s="345">
        <v>155</v>
      </c>
      <c r="J555" s="306">
        <v>62</v>
      </c>
    </row>
    <row r="556" spans="3:10" x14ac:dyDescent="0.2">
      <c r="C556" s="323">
        <v>44278.291666666672</v>
      </c>
      <c r="D556" s="309">
        <v>988.5</v>
      </c>
      <c r="E556" s="309">
        <v>0</v>
      </c>
      <c r="F556" s="309">
        <v>21.8</v>
      </c>
      <c r="G556" s="309">
        <v>63.8</v>
      </c>
      <c r="H556" s="306">
        <v>2.4</v>
      </c>
      <c r="I556" s="306">
        <v>159.6</v>
      </c>
      <c r="J556" s="306">
        <v>264.2</v>
      </c>
    </row>
    <row r="557" spans="3:10" x14ac:dyDescent="0.2">
      <c r="C557" s="323">
        <v>44278.333333333328</v>
      </c>
      <c r="D557" s="309">
        <v>988.2</v>
      </c>
      <c r="E557" s="309">
        <v>0</v>
      </c>
      <c r="F557" s="309">
        <v>21.9</v>
      </c>
      <c r="G557" s="309">
        <v>67.400000000000006</v>
      </c>
      <c r="H557" s="306">
        <v>2</v>
      </c>
      <c r="I557" s="306">
        <v>288.89999999999998</v>
      </c>
      <c r="J557" s="306">
        <v>581.29999999999995</v>
      </c>
    </row>
    <row r="558" spans="3:10" x14ac:dyDescent="0.2">
      <c r="C558" s="323">
        <v>44278.375</v>
      </c>
      <c r="D558" s="309">
        <v>987.5</v>
      </c>
      <c r="E558" s="309">
        <v>0</v>
      </c>
      <c r="F558" s="309">
        <v>23.5</v>
      </c>
      <c r="G558" s="309">
        <v>59.4</v>
      </c>
      <c r="H558" s="306">
        <v>2.2000000000000002</v>
      </c>
      <c r="I558" s="306">
        <v>207.7</v>
      </c>
      <c r="J558" s="306">
        <v>793.5</v>
      </c>
    </row>
    <row r="559" spans="3:10" x14ac:dyDescent="0.2">
      <c r="C559" s="323">
        <v>44278.416666666672</v>
      </c>
      <c r="D559" s="309">
        <v>987.1</v>
      </c>
      <c r="E559" s="309">
        <v>0</v>
      </c>
      <c r="F559" s="309">
        <v>23.9</v>
      </c>
      <c r="G559" s="309">
        <v>58.8</v>
      </c>
      <c r="H559" s="306">
        <v>3.8</v>
      </c>
      <c r="I559" s="306">
        <v>183.7</v>
      </c>
      <c r="J559" s="306">
        <v>757.7</v>
      </c>
    </row>
    <row r="560" spans="3:10" x14ac:dyDescent="0.2">
      <c r="C560" s="323">
        <v>44278.458333333328</v>
      </c>
      <c r="D560" s="309">
        <v>986.1</v>
      </c>
      <c r="E560" s="309">
        <v>0</v>
      </c>
      <c r="F560" s="309">
        <v>24</v>
      </c>
      <c r="G560" s="309">
        <v>58.7</v>
      </c>
      <c r="H560" s="306">
        <v>5.2</v>
      </c>
      <c r="I560" s="306">
        <v>181.2</v>
      </c>
      <c r="J560" s="306">
        <v>426.3</v>
      </c>
    </row>
    <row r="561" spans="3:10" x14ac:dyDescent="0.2">
      <c r="C561" s="323">
        <v>44278.5</v>
      </c>
      <c r="D561" s="309">
        <v>985.3</v>
      </c>
      <c r="E561" s="309">
        <v>0</v>
      </c>
      <c r="F561" s="309">
        <v>24.2</v>
      </c>
      <c r="G561" s="309">
        <v>58</v>
      </c>
      <c r="H561" s="306">
        <v>5.6</v>
      </c>
      <c r="I561" s="306">
        <v>173.1</v>
      </c>
      <c r="J561" s="306">
        <v>921.3</v>
      </c>
    </row>
    <row r="562" spans="3:10" x14ac:dyDescent="0.2">
      <c r="C562" s="323">
        <v>44278.541666666672</v>
      </c>
      <c r="D562" s="309">
        <v>985.1</v>
      </c>
      <c r="E562" s="309">
        <v>0</v>
      </c>
      <c r="F562" s="309">
        <v>23.8</v>
      </c>
      <c r="G562" s="309">
        <v>58.5</v>
      </c>
      <c r="H562" s="306">
        <v>6.4</v>
      </c>
      <c r="I562" s="306">
        <v>173.4</v>
      </c>
      <c r="J562" s="306">
        <v>828.1</v>
      </c>
    </row>
    <row r="563" spans="3:10" x14ac:dyDescent="0.2">
      <c r="C563" s="323">
        <v>44278.583333333328</v>
      </c>
      <c r="D563" s="309">
        <v>985.2</v>
      </c>
      <c r="E563" s="309">
        <v>0</v>
      </c>
      <c r="F563" s="309">
        <v>23.3</v>
      </c>
      <c r="G563" s="309">
        <v>60.3</v>
      </c>
      <c r="H563" s="306">
        <v>6.3</v>
      </c>
      <c r="I563" s="306">
        <v>173.6</v>
      </c>
      <c r="J563" s="306">
        <v>674</v>
      </c>
    </row>
    <row r="564" spans="3:10" x14ac:dyDescent="0.2">
      <c r="C564" s="323">
        <v>44278.625</v>
      </c>
      <c r="D564" s="309">
        <v>985.4</v>
      </c>
      <c r="E564" s="309">
        <v>0</v>
      </c>
      <c r="F564" s="309">
        <v>23</v>
      </c>
      <c r="G564" s="309">
        <v>63.5</v>
      </c>
      <c r="H564" s="306">
        <v>5.9</v>
      </c>
      <c r="I564" s="306">
        <v>174.9</v>
      </c>
      <c r="J564" s="306">
        <v>468</v>
      </c>
    </row>
    <row r="565" spans="3:10" x14ac:dyDescent="0.2">
      <c r="C565" s="323">
        <v>44278.666666666672</v>
      </c>
      <c r="D565" s="309">
        <v>986</v>
      </c>
      <c r="E565" s="309">
        <v>0</v>
      </c>
      <c r="F565" s="309">
        <v>22.8</v>
      </c>
      <c r="G565" s="309">
        <v>65.400000000000006</v>
      </c>
      <c r="H565" s="306">
        <v>5.6</v>
      </c>
      <c r="I565" s="306">
        <v>168.1</v>
      </c>
      <c r="J565" s="306">
        <v>240.2</v>
      </c>
    </row>
    <row r="566" spans="3:10" x14ac:dyDescent="0.2">
      <c r="C566" s="323">
        <v>44278.708333333328</v>
      </c>
      <c r="D566" s="309">
        <v>987</v>
      </c>
      <c r="E566" s="309">
        <v>0</v>
      </c>
      <c r="F566" s="309">
        <v>21.9</v>
      </c>
      <c r="G566" s="309">
        <v>70.099999999999994</v>
      </c>
      <c r="H566" s="306">
        <v>5.6</v>
      </c>
      <c r="I566" s="306">
        <v>161.5</v>
      </c>
      <c r="J566" s="306">
        <v>47.4</v>
      </c>
    </row>
    <row r="567" spans="3:10" x14ac:dyDescent="0.2">
      <c r="C567" s="323">
        <v>44278.75</v>
      </c>
      <c r="D567" s="309">
        <v>988.2</v>
      </c>
      <c r="E567" s="309">
        <v>0</v>
      </c>
      <c r="F567" s="309">
        <v>21.4</v>
      </c>
      <c r="G567" s="309">
        <v>71.2</v>
      </c>
      <c r="H567" s="306">
        <v>4.5999999999999996</v>
      </c>
      <c r="I567" s="306">
        <v>161</v>
      </c>
      <c r="J567" s="306">
        <v>0</v>
      </c>
    </row>
    <row r="568" spans="3:10" x14ac:dyDescent="0.2">
      <c r="C568" s="323">
        <v>44278.791666666672</v>
      </c>
      <c r="D568" s="309">
        <v>988.8</v>
      </c>
      <c r="E568" s="309">
        <v>0</v>
      </c>
      <c r="F568" s="309">
        <v>21.2</v>
      </c>
      <c r="G568" s="309">
        <v>71.5</v>
      </c>
      <c r="H568" s="306">
        <v>4.0999999999999996</v>
      </c>
      <c r="I568" s="306">
        <v>162.4</v>
      </c>
      <c r="J568" s="306">
        <v>0</v>
      </c>
    </row>
    <row r="569" spans="3:10" x14ac:dyDescent="0.2">
      <c r="C569" s="323">
        <v>44278.833333333328</v>
      </c>
      <c r="D569" s="309">
        <v>988.9</v>
      </c>
      <c r="E569" s="309">
        <v>0</v>
      </c>
      <c r="F569" s="309">
        <v>21</v>
      </c>
      <c r="G569" s="309">
        <v>72.3</v>
      </c>
      <c r="H569" s="306">
        <v>3.6</v>
      </c>
      <c r="I569" s="306">
        <v>162.1</v>
      </c>
      <c r="J569" s="306">
        <v>0</v>
      </c>
    </row>
    <row r="570" spans="3:10" x14ac:dyDescent="0.2">
      <c r="C570" s="323">
        <v>44278.875</v>
      </c>
      <c r="D570" s="309">
        <v>989.2</v>
      </c>
      <c r="E570" s="309">
        <v>0</v>
      </c>
      <c r="F570" s="309">
        <v>20.7</v>
      </c>
      <c r="G570" s="309">
        <v>72.7</v>
      </c>
      <c r="H570" s="306">
        <v>3.2</v>
      </c>
      <c r="I570" s="306">
        <v>168.5</v>
      </c>
      <c r="J570" s="306">
        <v>0</v>
      </c>
    </row>
    <row r="571" spans="3:10" x14ac:dyDescent="0.2">
      <c r="C571" s="323">
        <v>44278.916666666672</v>
      </c>
      <c r="D571" s="309">
        <v>989.3</v>
      </c>
      <c r="E571" s="309">
        <v>0</v>
      </c>
      <c r="F571" s="309">
        <v>20.5</v>
      </c>
      <c r="G571" s="309">
        <v>72.599999999999994</v>
      </c>
      <c r="H571" s="306">
        <v>3.3</v>
      </c>
      <c r="I571" s="306">
        <v>169.3</v>
      </c>
      <c r="J571" s="306">
        <v>0</v>
      </c>
    </row>
    <row r="572" spans="3:10" x14ac:dyDescent="0.2">
      <c r="C572" s="323">
        <v>44278.958333333328</v>
      </c>
      <c r="D572" s="309">
        <v>989.1</v>
      </c>
      <c r="E572" s="309">
        <v>0</v>
      </c>
      <c r="F572" s="309">
        <v>20.399999999999999</v>
      </c>
      <c r="G572" s="309">
        <v>70.900000000000006</v>
      </c>
      <c r="H572" s="306">
        <v>2.9</v>
      </c>
      <c r="I572" s="306">
        <v>153</v>
      </c>
      <c r="J572" s="306">
        <v>0</v>
      </c>
    </row>
    <row r="573" spans="3:10" x14ac:dyDescent="0.2">
      <c r="C573" s="323">
        <v>44279</v>
      </c>
      <c r="D573" s="309">
        <v>988.6</v>
      </c>
      <c r="E573" s="309">
        <v>0</v>
      </c>
      <c r="F573" s="309">
        <v>20.100000000000001</v>
      </c>
      <c r="G573" s="309">
        <v>72</v>
      </c>
      <c r="H573" s="306">
        <v>1.6</v>
      </c>
      <c r="I573" s="306">
        <v>155.9</v>
      </c>
      <c r="J573" s="306">
        <v>0</v>
      </c>
    </row>
    <row r="574" spans="3:10" x14ac:dyDescent="0.2">
      <c r="C574" s="323">
        <v>44279.041666666672</v>
      </c>
      <c r="D574" s="309">
        <v>988.2</v>
      </c>
      <c r="E574" s="309">
        <v>0</v>
      </c>
      <c r="F574" s="309">
        <v>19.899999999999999</v>
      </c>
      <c r="G574" s="309">
        <v>72.8</v>
      </c>
      <c r="H574" s="306">
        <v>1.9</v>
      </c>
      <c r="I574" s="306">
        <v>169.4</v>
      </c>
      <c r="J574" s="306">
        <v>0</v>
      </c>
    </row>
    <row r="575" spans="3:10" x14ac:dyDescent="0.2">
      <c r="C575" s="323">
        <v>44279.083333333328</v>
      </c>
      <c r="D575" s="309">
        <v>987.9</v>
      </c>
      <c r="E575" s="309">
        <v>0</v>
      </c>
      <c r="F575" s="309">
        <v>19.5</v>
      </c>
      <c r="G575" s="309">
        <v>73.8</v>
      </c>
      <c r="H575" s="306">
        <v>2.2999999999999998</v>
      </c>
      <c r="I575" s="306">
        <v>169.9</v>
      </c>
      <c r="J575" s="306">
        <v>0</v>
      </c>
    </row>
    <row r="576" spans="3:10" x14ac:dyDescent="0.2">
      <c r="C576" s="323">
        <v>44279.125</v>
      </c>
      <c r="D576" s="309">
        <v>987.8</v>
      </c>
      <c r="E576" s="309">
        <v>0</v>
      </c>
      <c r="F576" s="309">
        <v>19.399999999999999</v>
      </c>
      <c r="G576" s="309">
        <v>74</v>
      </c>
      <c r="H576" s="306">
        <v>1.7</v>
      </c>
      <c r="I576" s="306">
        <v>152.5</v>
      </c>
      <c r="J576" s="306">
        <v>0</v>
      </c>
    </row>
    <row r="577" spans="3:10" x14ac:dyDescent="0.2">
      <c r="C577" s="323">
        <v>44279.166666666672</v>
      </c>
      <c r="D577" s="309">
        <v>988.2</v>
      </c>
      <c r="E577" s="309">
        <v>0</v>
      </c>
      <c r="F577" s="309">
        <v>19.399999999999999</v>
      </c>
      <c r="G577" s="309">
        <v>74.2</v>
      </c>
      <c r="H577" s="306">
        <v>1.4</v>
      </c>
      <c r="I577" s="306">
        <v>131.4</v>
      </c>
      <c r="J577" s="306">
        <v>0</v>
      </c>
    </row>
    <row r="578" spans="3:10" x14ac:dyDescent="0.2">
      <c r="C578" s="323">
        <v>44279.208333333328</v>
      </c>
      <c r="D578" s="309">
        <v>988.7</v>
      </c>
      <c r="E578" s="309">
        <v>0</v>
      </c>
      <c r="F578" s="309">
        <v>19.2</v>
      </c>
      <c r="G578" s="309">
        <v>74.2</v>
      </c>
      <c r="H578" s="306">
        <v>1</v>
      </c>
      <c r="I578" s="306">
        <v>108.1</v>
      </c>
      <c r="J578" s="306">
        <v>1.9</v>
      </c>
    </row>
    <row r="579" spans="3:10" x14ac:dyDescent="0.2">
      <c r="C579" s="323">
        <v>44279.25</v>
      </c>
      <c r="D579" s="309">
        <v>988.8</v>
      </c>
      <c r="E579" s="309">
        <v>0</v>
      </c>
      <c r="F579" s="309">
        <v>19.899999999999999</v>
      </c>
      <c r="G579" s="309">
        <v>72.400000000000006</v>
      </c>
      <c r="H579" s="336">
        <v>1.4</v>
      </c>
      <c r="I579" s="336">
        <v>87.1</v>
      </c>
      <c r="J579" s="306">
        <v>127.9</v>
      </c>
    </row>
    <row r="580" spans="3:10" x14ac:dyDescent="0.2">
      <c r="C580" s="323">
        <v>44279.291666666672</v>
      </c>
      <c r="D580" s="309">
        <v>988.9</v>
      </c>
      <c r="E580" s="309">
        <v>0</v>
      </c>
      <c r="F580" s="309">
        <v>21.3</v>
      </c>
      <c r="G580" s="309">
        <v>67.8</v>
      </c>
      <c r="H580" s="306">
        <v>1.7</v>
      </c>
      <c r="I580" s="306">
        <v>143.4</v>
      </c>
      <c r="J580" s="306">
        <v>377.7</v>
      </c>
    </row>
    <row r="581" spans="3:10" x14ac:dyDescent="0.2">
      <c r="C581" s="323">
        <v>44279.333333333328</v>
      </c>
      <c r="D581" s="309">
        <v>988.5</v>
      </c>
      <c r="E581" s="309">
        <v>0</v>
      </c>
      <c r="F581" s="309">
        <v>22.2</v>
      </c>
      <c r="G581" s="309">
        <v>63.9</v>
      </c>
      <c r="H581" s="306">
        <v>3.6</v>
      </c>
      <c r="I581" s="306">
        <v>169.8</v>
      </c>
      <c r="J581" s="306">
        <v>596.9</v>
      </c>
    </row>
    <row r="582" spans="3:10" x14ac:dyDescent="0.2">
      <c r="C582" s="323">
        <v>44279.375</v>
      </c>
      <c r="D582" s="309">
        <v>988</v>
      </c>
      <c r="E582" s="309">
        <v>0</v>
      </c>
      <c r="F582" s="309">
        <v>22.8</v>
      </c>
      <c r="G582" s="309">
        <v>61.9</v>
      </c>
      <c r="H582" s="306">
        <v>4.5999999999999996</v>
      </c>
      <c r="I582" s="306">
        <v>173.5</v>
      </c>
      <c r="J582" s="306">
        <v>773.6</v>
      </c>
    </row>
    <row r="583" spans="3:10" x14ac:dyDescent="0.2">
      <c r="C583" s="323">
        <v>44279.416666666672</v>
      </c>
      <c r="D583" s="309">
        <v>987.4</v>
      </c>
      <c r="E583" s="309">
        <v>0</v>
      </c>
      <c r="F583" s="309">
        <v>23</v>
      </c>
      <c r="G583" s="309">
        <v>60.8</v>
      </c>
      <c r="H583" s="306">
        <v>5</v>
      </c>
      <c r="I583" s="306">
        <v>180.4</v>
      </c>
      <c r="J583" s="306">
        <v>740.1</v>
      </c>
    </row>
    <row r="584" spans="3:10" x14ac:dyDescent="0.2">
      <c r="C584" s="323">
        <v>44279.458333333328</v>
      </c>
      <c r="D584" s="309">
        <v>986.9</v>
      </c>
      <c r="E584" s="309">
        <v>0</v>
      </c>
      <c r="F584" s="309">
        <v>23.6</v>
      </c>
      <c r="G584" s="309">
        <v>58.9</v>
      </c>
      <c r="H584" s="306">
        <v>5.9</v>
      </c>
      <c r="I584" s="306">
        <v>176</v>
      </c>
      <c r="J584" s="306">
        <v>432.4</v>
      </c>
    </row>
    <row r="585" spans="3:10" x14ac:dyDescent="0.2">
      <c r="C585" s="323">
        <v>44279.5</v>
      </c>
      <c r="D585" s="309">
        <v>986.2</v>
      </c>
      <c r="E585" s="309">
        <v>0</v>
      </c>
      <c r="F585" s="309">
        <v>23.4</v>
      </c>
      <c r="G585" s="309">
        <v>58.2</v>
      </c>
      <c r="H585" s="306">
        <v>6.7</v>
      </c>
      <c r="I585" s="306">
        <v>180.8</v>
      </c>
      <c r="J585" s="306">
        <v>926.7</v>
      </c>
    </row>
    <row r="586" spans="3:10" x14ac:dyDescent="0.2">
      <c r="C586" s="323">
        <v>44279.541666666672</v>
      </c>
      <c r="D586" s="309">
        <v>985.4</v>
      </c>
      <c r="E586" s="309">
        <v>0</v>
      </c>
      <c r="F586" s="309">
        <v>23.6</v>
      </c>
      <c r="G586" s="309">
        <v>57.8</v>
      </c>
      <c r="H586" s="306">
        <v>6.7</v>
      </c>
      <c r="I586" s="306">
        <v>174.2</v>
      </c>
      <c r="J586" s="306">
        <v>825.1</v>
      </c>
    </row>
    <row r="587" spans="3:10" x14ac:dyDescent="0.2">
      <c r="C587" s="323">
        <v>44279.583333333328</v>
      </c>
      <c r="D587" s="309">
        <v>985</v>
      </c>
      <c r="E587" s="309">
        <v>0</v>
      </c>
      <c r="F587" s="309">
        <v>23.4</v>
      </c>
      <c r="G587" s="309">
        <v>59.3</v>
      </c>
      <c r="H587" s="306">
        <v>6.9</v>
      </c>
      <c r="I587" s="306">
        <v>170.3</v>
      </c>
      <c r="J587" s="306">
        <v>669.3</v>
      </c>
    </row>
    <row r="588" spans="3:10" x14ac:dyDescent="0.2">
      <c r="C588" s="323">
        <v>44279.625</v>
      </c>
      <c r="D588" s="309">
        <v>985.4</v>
      </c>
      <c r="E588" s="309">
        <v>0</v>
      </c>
      <c r="F588" s="309">
        <v>22.8</v>
      </c>
      <c r="G588" s="309">
        <v>63.9</v>
      </c>
      <c r="H588" s="306">
        <v>6.7</v>
      </c>
      <c r="I588" s="306">
        <v>160.9</v>
      </c>
      <c r="J588" s="306">
        <v>464.4</v>
      </c>
    </row>
    <row r="589" spans="3:10" x14ac:dyDescent="0.2">
      <c r="C589" s="323">
        <v>44279.666666666672</v>
      </c>
      <c r="D589" s="309">
        <v>985.6</v>
      </c>
      <c r="E589" s="309">
        <v>0</v>
      </c>
      <c r="F589" s="309">
        <v>22.4</v>
      </c>
      <c r="G589" s="309">
        <v>65.099999999999994</v>
      </c>
      <c r="H589" s="306">
        <v>6.1</v>
      </c>
      <c r="I589" s="306">
        <v>161.5</v>
      </c>
      <c r="J589" s="306">
        <v>239.8</v>
      </c>
    </row>
    <row r="590" spans="3:10" x14ac:dyDescent="0.2">
      <c r="C590" s="323">
        <v>44279.708333333328</v>
      </c>
      <c r="D590" s="309">
        <v>986.7</v>
      </c>
      <c r="E590" s="309">
        <v>0</v>
      </c>
      <c r="F590" s="309">
        <v>21.9</v>
      </c>
      <c r="G590" s="309">
        <v>66.099999999999994</v>
      </c>
      <c r="H590" s="306">
        <v>5.3</v>
      </c>
      <c r="I590" s="306">
        <v>161</v>
      </c>
      <c r="J590" s="306">
        <v>48.8</v>
      </c>
    </row>
    <row r="591" spans="3:10" x14ac:dyDescent="0.2">
      <c r="C591" s="323">
        <v>44279.75</v>
      </c>
      <c r="D591" s="309">
        <v>988</v>
      </c>
      <c r="E591" s="309">
        <v>0</v>
      </c>
      <c r="F591" s="309">
        <v>21.4</v>
      </c>
      <c r="G591" s="309">
        <v>67.7</v>
      </c>
      <c r="H591" s="306">
        <v>4.4000000000000004</v>
      </c>
      <c r="I591" s="306">
        <v>163.6</v>
      </c>
      <c r="J591" s="306">
        <v>0.1</v>
      </c>
    </row>
    <row r="592" spans="3:10" x14ac:dyDescent="0.2">
      <c r="C592" s="323">
        <v>44279.791666666672</v>
      </c>
      <c r="D592" s="309">
        <v>988.5</v>
      </c>
      <c r="E592" s="309">
        <v>0</v>
      </c>
      <c r="F592" s="309">
        <v>21</v>
      </c>
      <c r="G592" s="309">
        <v>68.7</v>
      </c>
      <c r="H592" s="306">
        <v>4.5</v>
      </c>
      <c r="I592" s="306">
        <v>163.30000000000001</v>
      </c>
      <c r="J592" s="306">
        <v>0</v>
      </c>
    </row>
    <row r="593" spans="3:10" x14ac:dyDescent="0.2">
      <c r="C593" s="323">
        <v>44279.833333333328</v>
      </c>
      <c r="D593" s="309">
        <v>989.1</v>
      </c>
      <c r="E593" s="309">
        <v>0</v>
      </c>
      <c r="F593" s="309">
        <v>20.7</v>
      </c>
      <c r="G593" s="309">
        <v>70.2</v>
      </c>
      <c r="H593" s="306">
        <v>4</v>
      </c>
      <c r="I593" s="306">
        <v>162.9</v>
      </c>
      <c r="J593" s="306">
        <v>0</v>
      </c>
    </row>
    <row r="594" spans="3:10" x14ac:dyDescent="0.2">
      <c r="C594" s="323">
        <v>44279.875</v>
      </c>
      <c r="D594" s="309">
        <v>989.5</v>
      </c>
      <c r="E594" s="309">
        <v>0</v>
      </c>
      <c r="F594" s="309">
        <v>20.6</v>
      </c>
      <c r="G594" s="309">
        <v>70.2</v>
      </c>
      <c r="H594" s="306">
        <v>3.6</v>
      </c>
      <c r="I594" s="306">
        <v>154.80000000000001</v>
      </c>
      <c r="J594" s="306">
        <v>0</v>
      </c>
    </row>
    <row r="595" spans="3:10" x14ac:dyDescent="0.2">
      <c r="C595" s="323">
        <v>44279.916666666672</v>
      </c>
      <c r="D595" s="309">
        <v>989.2</v>
      </c>
      <c r="E595" s="309">
        <v>0</v>
      </c>
      <c r="F595" s="309">
        <v>20.6</v>
      </c>
      <c r="G595" s="309">
        <v>66.8</v>
      </c>
      <c r="H595" s="306">
        <v>3.6</v>
      </c>
      <c r="I595" s="306">
        <v>143.19999999999999</v>
      </c>
      <c r="J595" s="306">
        <v>0</v>
      </c>
    </row>
    <row r="596" spans="3:10" x14ac:dyDescent="0.2">
      <c r="C596" s="323">
        <v>44279.958333333328</v>
      </c>
      <c r="D596" s="309">
        <v>988.9</v>
      </c>
      <c r="E596" s="309">
        <v>0</v>
      </c>
      <c r="F596" s="309">
        <v>20.5</v>
      </c>
      <c r="G596" s="309">
        <v>68.900000000000006</v>
      </c>
      <c r="H596" s="342">
        <v>1.5</v>
      </c>
      <c r="I596" s="342">
        <v>88.2</v>
      </c>
      <c r="J596" s="306">
        <v>0</v>
      </c>
    </row>
    <row r="597" spans="3:10" x14ac:dyDescent="0.2">
      <c r="C597" s="323">
        <v>44280</v>
      </c>
      <c r="D597" s="309">
        <v>988.5</v>
      </c>
      <c r="E597" s="309">
        <v>0</v>
      </c>
      <c r="F597" s="309">
        <v>20.100000000000001</v>
      </c>
      <c r="G597" s="340">
        <v>70.5</v>
      </c>
      <c r="H597" s="336" t="s">
        <v>362</v>
      </c>
      <c r="I597" s="336" t="s">
        <v>362</v>
      </c>
      <c r="J597" s="341">
        <v>0</v>
      </c>
    </row>
    <row r="598" spans="3:10" x14ac:dyDescent="0.2">
      <c r="C598" s="323">
        <v>44280.041666666672</v>
      </c>
      <c r="D598" s="309">
        <v>988.1</v>
      </c>
      <c r="E598" s="309">
        <v>0</v>
      </c>
      <c r="F598" s="309">
        <v>19.7</v>
      </c>
      <c r="G598" s="309">
        <v>70.8</v>
      </c>
      <c r="H598" s="345">
        <v>1.6</v>
      </c>
      <c r="I598" s="345">
        <v>131.1</v>
      </c>
      <c r="J598" s="306">
        <v>0</v>
      </c>
    </row>
    <row r="599" spans="3:10" x14ac:dyDescent="0.2">
      <c r="C599" s="323">
        <v>44280.083333333328</v>
      </c>
      <c r="D599" s="309">
        <v>987.9</v>
      </c>
      <c r="E599" s="309">
        <v>0</v>
      </c>
      <c r="F599" s="309">
        <v>19.7</v>
      </c>
      <c r="G599" s="309">
        <v>68.7</v>
      </c>
      <c r="H599" s="306">
        <v>2</v>
      </c>
      <c r="I599" s="306">
        <v>148.4</v>
      </c>
      <c r="J599" s="306">
        <v>0</v>
      </c>
    </row>
    <row r="600" spans="3:10" x14ac:dyDescent="0.2">
      <c r="C600" s="323">
        <v>44280.125</v>
      </c>
      <c r="D600" s="309">
        <v>987.8</v>
      </c>
      <c r="E600" s="309">
        <v>0</v>
      </c>
      <c r="F600" s="309">
        <v>19.2</v>
      </c>
      <c r="G600" s="309">
        <v>71.8</v>
      </c>
      <c r="H600" s="336">
        <v>1.7</v>
      </c>
      <c r="I600" s="336">
        <v>145.80000000000001</v>
      </c>
      <c r="J600" s="306">
        <v>0</v>
      </c>
    </row>
    <row r="601" spans="3:10" x14ac:dyDescent="0.2">
      <c r="C601" s="323">
        <v>44280.166666666672</v>
      </c>
      <c r="D601" s="309">
        <v>988</v>
      </c>
      <c r="E601" s="309">
        <v>0</v>
      </c>
      <c r="F601" s="309">
        <v>19.7</v>
      </c>
      <c r="G601" s="309">
        <v>67.900000000000006</v>
      </c>
      <c r="H601" s="336">
        <v>2.4</v>
      </c>
      <c r="I601" s="336">
        <v>133.5</v>
      </c>
      <c r="J601" s="306">
        <v>0</v>
      </c>
    </row>
    <row r="602" spans="3:10" x14ac:dyDescent="0.2">
      <c r="C602" s="323">
        <v>44280.208333333328</v>
      </c>
      <c r="D602" s="309">
        <v>988.3</v>
      </c>
      <c r="E602" s="309">
        <v>0</v>
      </c>
      <c r="F602" s="309">
        <v>19.8</v>
      </c>
      <c r="G602" s="309">
        <v>66.900000000000006</v>
      </c>
      <c r="H602" s="336">
        <v>2</v>
      </c>
      <c r="I602" s="336">
        <v>128.9</v>
      </c>
      <c r="J602" s="306">
        <v>1.4</v>
      </c>
    </row>
    <row r="603" spans="3:10" x14ac:dyDescent="0.2">
      <c r="C603" s="323">
        <v>44280.25</v>
      </c>
      <c r="D603" s="309">
        <v>988.6</v>
      </c>
      <c r="E603" s="309">
        <v>0</v>
      </c>
      <c r="F603" s="309">
        <v>20.5</v>
      </c>
      <c r="G603" s="309">
        <v>63.8</v>
      </c>
      <c r="H603" s="306">
        <v>3.1</v>
      </c>
      <c r="I603" s="306">
        <v>130.19999999999999</v>
      </c>
      <c r="J603" s="306">
        <v>111.7</v>
      </c>
    </row>
    <row r="604" spans="3:10" x14ac:dyDescent="0.2">
      <c r="C604" s="323">
        <v>44280.291666666672</v>
      </c>
      <c r="D604" s="309">
        <v>989.1</v>
      </c>
      <c r="E604" s="309">
        <v>0</v>
      </c>
      <c r="F604" s="309">
        <v>21.3</v>
      </c>
      <c r="G604" s="309">
        <v>60.2</v>
      </c>
      <c r="H604" s="306">
        <v>3.7</v>
      </c>
      <c r="I604" s="306">
        <v>157.9</v>
      </c>
      <c r="J604" s="306">
        <v>345.6</v>
      </c>
    </row>
    <row r="605" spans="3:10" x14ac:dyDescent="0.2">
      <c r="C605" s="323">
        <v>44280.333333333328</v>
      </c>
      <c r="D605" s="309">
        <v>989.1</v>
      </c>
      <c r="E605" s="309">
        <v>0</v>
      </c>
      <c r="F605" s="309">
        <v>22.3</v>
      </c>
      <c r="G605" s="309">
        <v>57.7</v>
      </c>
      <c r="H605" s="336">
        <v>4.9000000000000004</v>
      </c>
      <c r="I605" s="336">
        <v>152.6</v>
      </c>
      <c r="J605" s="306">
        <v>595.29999999999995</v>
      </c>
    </row>
    <row r="606" spans="3:10" x14ac:dyDescent="0.2">
      <c r="C606" s="323">
        <v>44280.375</v>
      </c>
      <c r="D606" s="309">
        <v>988.8</v>
      </c>
      <c r="E606" s="309">
        <v>0</v>
      </c>
      <c r="F606" s="309">
        <v>22.6</v>
      </c>
      <c r="G606" s="309">
        <v>58.9</v>
      </c>
      <c r="H606" s="306">
        <v>5.8</v>
      </c>
      <c r="I606" s="306">
        <v>160.30000000000001</v>
      </c>
      <c r="J606" s="306">
        <v>774.1</v>
      </c>
    </row>
    <row r="607" spans="3:10" x14ac:dyDescent="0.2">
      <c r="C607" s="323">
        <v>44280.416666666672</v>
      </c>
      <c r="D607" s="309">
        <v>988.2</v>
      </c>
      <c r="E607" s="309">
        <v>0</v>
      </c>
      <c r="F607" s="309">
        <v>23.4</v>
      </c>
      <c r="G607" s="309">
        <v>57.6</v>
      </c>
      <c r="H607" s="306">
        <v>6.1</v>
      </c>
      <c r="I607" s="306">
        <v>164.8</v>
      </c>
      <c r="J607" s="306">
        <v>824.3</v>
      </c>
    </row>
    <row r="608" spans="3:10" x14ac:dyDescent="0.2">
      <c r="C608" s="323">
        <v>44280.458333333328</v>
      </c>
      <c r="D608" s="309">
        <v>987.5</v>
      </c>
      <c r="E608" s="309">
        <v>0</v>
      </c>
      <c r="F608" s="309">
        <v>23.7</v>
      </c>
      <c r="G608" s="309">
        <v>56.8</v>
      </c>
      <c r="H608" s="306">
        <v>6.1</v>
      </c>
      <c r="I608" s="306">
        <v>163.30000000000001</v>
      </c>
      <c r="J608" s="306">
        <v>536.1</v>
      </c>
    </row>
    <row r="609" spans="3:10" x14ac:dyDescent="0.2">
      <c r="C609" s="323">
        <v>44280.5</v>
      </c>
      <c r="D609" s="309">
        <v>986.6</v>
      </c>
      <c r="E609" s="309">
        <v>0</v>
      </c>
      <c r="F609" s="309">
        <v>24.5</v>
      </c>
      <c r="G609" s="309">
        <v>53.7</v>
      </c>
      <c r="H609" s="306">
        <v>5.8</v>
      </c>
      <c r="I609" s="306">
        <v>164.7</v>
      </c>
      <c r="J609" s="306">
        <v>977</v>
      </c>
    </row>
    <row r="610" spans="3:10" x14ac:dyDescent="0.2">
      <c r="C610" s="323">
        <v>44280.541666666672</v>
      </c>
      <c r="D610" s="309">
        <v>985.9</v>
      </c>
      <c r="E610" s="309">
        <v>0</v>
      </c>
      <c r="F610" s="309">
        <v>24.4</v>
      </c>
      <c r="G610" s="309">
        <v>54</v>
      </c>
      <c r="H610" s="306">
        <v>6.2</v>
      </c>
      <c r="I610" s="306">
        <v>169.2</v>
      </c>
      <c r="J610" s="306">
        <v>833.1</v>
      </c>
    </row>
    <row r="611" spans="3:10" x14ac:dyDescent="0.2">
      <c r="C611" s="323">
        <v>44280.583333333328</v>
      </c>
      <c r="D611" s="309">
        <v>985.5</v>
      </c>
      <c r="E611" s="309">
        <v>0</v>
      </c>
      <c r="F611" s="309">
        <v>23.8</v>
      </c>
      <c r="G611" s="309">
        <v>55.6</v>
      </c>
      <c r="H611" s="306">
        <v>7.2</v>
      </c>
      <c r="I611" s="306">
        <v>169</v>
      </c>
      <c r="J611" s="306">
        <v>690.8</v>
      </c>
    </row>
    <row r="612" spans="3:10" x14ac:dyDescent="0.2">
      <c r="C612" s="323">
        <v>44280.625</v>
      </c>
      <c r="D612" s="309">
        <v>985.6</v>
      </c>
      <c r="E612" s="309">
        <v>0</v>
      </c>
      <c r="F612" s="309">
        <v>23.4</v>
      </c>
      <c r="G612" s="309">
        <v>56.6</v>
      </c>
      <c r="H612" s="306">
        <v>6.6</v>
      </c>
      <c r="I612" s="306">
        <v>171.7</v>
      </c>
      <c r="J612" s="306">
        <v>466.9</v>
      </c>
    </row>
    <row r="613" spans="3:10" x14ac:dyDescent="0.2">
      <c r="C613" s="323">
        <v>44280.666666666672</v>
      </c>
      <c r="D613" s="309">
        <v>986.1</v>
      </c>
      <c r="E613" s="309">
        <v>0</v>
      </c>
      <c r="F613" s="309">
        <v>22.7</v>
      </c>
      <c r="G613" s="309">
        <v>60.9</v>
      </c>
      <c r="H613" s="306">
        <v>5.9</v>
      </c>
      <c r="I613" s="306">
        <v>160.19999999999999</v>
      </c>
      <c r="J613" s="306">
        <v>230.9</v>
      </c>
    </row>
    <row r="614" spans="3:10" x14ac:dyDescent="0.2">
      <c r="C614" s="323">
        <v>44280.708333333328</v>
      </c>
      <c r="D614" s="309">
        <v>987.1</v>
      </c>
      <c r="E614" s="309">
        <v>0</v>
      </c>
      <c r="F614" s="309">
        <v>21.9</v>
      </c>
      <c r="G614" s="309">
        <v>65.900000000000006</v>
      </c>
      <c r="H614" s="306">
        <v>5.5</v>
      </c>
      <c r="I614" s="306">
        <v>158.1</v>
      </c>
      <c r="J614" s="306">
        <v>44.6</v>
      </c>
    </row>
    <row r="615" spans="3:10" x14ac:dyDescent="0.2">
      <c r="C615" s="323">
        <v>44280.75</v>
      </c>
      <c r="D615" s="309">
        <v>988.3</v>
      </c>
      <c r="E615" s="309">
        <v>0</v>
      </c>
      <c r="F615" s="309">
        <v>21.2</v>
      </c>
      <c r="G615" s="309">
        <v>69.599999999999994</v>
      </c>
      <c r="H615" s="306">
        <v>4.4000000000000004</v>
      </c>
      <c r="I615" s="306">
        <v>162.9</v>
      </c>
      <c r="J615" s="306">
        <v>0</v>
      </c>
    </row>
    <row r="616" spans="3:10" x14ac:dyDescent="0.2">
      <c r="C616" s="323">
        <v>44280.791666666672</v>
      </c>
      <c r="D616" s="309">
        <v>988.9</v>
      </c>
      <c r="E616" s="309">
        <v>0</v>
      </c>
      <c r="F616" s="309">
        <v>21.1</v>
      </c>
      <c r="G616" s="309">
        <v>69.099999999999994</v>
      </c>
      <c r="H616" s="306">
        <v>3.6</v>
      </c>
      <c r="I616" s="306">
        <v>167.9</v>
      </c>
      <c r="J616" s="306">
        <v>0</v>
      </c>
    </row>
    <row r="617" spans="3:10" x14ac:dyDescent="0.2">
      <c r="C617" s="323">
        <v>44280.833333333328</v>
      </c>
      <c r="D617" s="309">
        <v>989.1</v>
      </c>
      <c r="E617" s="309">
        <v>0</v>
      </c>
      <c r="F617" s="309">
        <v>21.1</v>
      </c>
      <c r="G617" s="309">
        <v>65.8</v>
      </c>
      <c r="H617" s="336">
        <v>2.9</v>
      </c>
      <c r="I617" s="336">
        <v>168.1</v>
      </c>
      <c r="J617" s="306">
        <v>0</v>
      </c>
    </row>
    <row r="618" spans="3:10" x14ac:dyDescent="0.2">
      <c r="C618" s="323">
        <v>44280.875</v>
      </c>
      <c r="D618" s="309">
        <v>988.9</v>
      </c>
      <c r="E618" s="309">
        <v>0</v>
      </c>
      <c r="F618" s="309">
        <v>20.399999999999999</v>
      </c>
      <c r="G618" s="309">
        <v>66.7</v>
      </c>
      <c r="H618" s="336">
        <v>3.7</v>
      </c>
      <c r="I618" s="336">
        <v>170.1</v>
      </c>
      <c r="J618" s="306">
        <v>0</v>
      </c>
    </row>
    <row r="619" spans="3:10" x14ac:dyDescent="0.2">
      <c r="C619" s="323">
        <v>44280.916666666672</v>
      </c>
      <c r="D619" s="309">
        <v>988.8</v>
      </c>
      <c r="E619" s="309">
        <v>0</v>
      </c>
      <c r="F619" s="309">
        <v>20.2</v>
      </c>
      <c r="G619" s="309">
        <v>66.3</v>
      </c>
      <c r="H619" s="306">
        <v>2.6</v>
      </c>
      <c r="I619" s="342">
        <v>153.6</v>
      </c>
      <c r="J619" s="306">
        <v>0</v>
      </c>
    </row>
    <row r="620" spans="3:10" x14ac:dyDescent="0.2">
      <c r="C620" s="323">
        <v>44280.958333333328</v>
      </c>
      <c r="D620" s="309">
        <v>988.8</v>
      </c>
      <c r="E620" s="309">
        <v>0</v>
      </c>
      <c r="F620" s="309">
        <v>20.100000000000001</v>
      </c>
      <c r="G620" s="309">
        <v>70.2</v>
      </c>
      <c r="H620" s="339">
        <v>0.8</v>
      </c>
      <c r="I620" s="336" t="s">
        <v>362</v>
      </c>
      <c r="J620" s="341">
        <v>0</v>
      </c>
    </row>
    <row r="621" spans="3:10" x14ac:dyDescent="0.2">
      <c r="C621" s="323">
        <v>44281</v>
      </c>
      <c r="D621" s="309">
        <v>988</v>
      </c>
      <c r="E621" s="309">
        <v>0</v>
      </c>
      <c r="F621" s="309">
        <v>19.7</v>
      </c>
      <c r="G621" s="309">
        <v>68.3</v>
      </c>
      <c r="H621" s="336">
        <v>3.1</v>
      </c>
      <c r="I621" s="346">
        <v>169.6</v>
      </c>
      <c r="J621" s="306">
        <v>0</v>
      </c>
    </row>
    <row r="622" spans="3:10" x14ac:dyDescent="0.2">
      <c r="C622" s="323">
        <v>44281.041666666672</v>
      </c>
      <c r="D622" s="309">
        <v>987.7</v>
      </c>
      <c r="E622" s="309">
        <v>0</v>
      </c>
      <c r="F622" s="309">
        <v>19.399999999999999</v>
      </c>
      <c r="G622" s="309">
        <v>68.099999999999994</v>
      </c>
      <c r="H622" s="336">
        <v>2.9</v>
      </c>
      <c r="I622" s="336">
        <v>156.6</v>
      </c>
      <c r="J622" s="306">
        <v>0</v>
      </c>
    </row>
    <row r="623" spans="3:10" x14ac:dyDescent="0.2">
      <c r="C623" s="323">
        <v>44281.083333333328</v>
      </c>
      <c r="D623" s="309">
        <v>987.7</v>
      </c>
      <c r="E623" s="309">
        <v>0</v>
      </c>
      <c r="F623" s="309">
        <v>19.399999999999999</v>
      </c>
      <c r="G623" s="309">
        <v>67.5</v>
      </c>
      <c r="H623" s="336">
        <v>2.7</v>
      </c>
      <c r="I623" s="336">
        <v>141.9</v>
      </c>
      <c r="J623" s="306">
        <v>0</v>
      </c>
    </row>
    <row r="624" spans="3:10" x14ac:dyDescent="0.2">
      <c r="C624" s="323">
        <v>44281.125</v>
      </c>
      <c r="D624" s="309">
        <v>987.5</v>
      </c>
      <c r="E624" s="309">
        <v>0</v>
      </c>
      <c r="F624" s="309">
        <v>19.5</v>
      </c>
      <c r="G624" s="309">
        <v>68.3</v>
      </c>
      <c r="H624" s="336">
        <v>1.8</v>
      </c>
      <c r="I624" s="336">
        <v>139.80000000000001</v>
      </c>
      <c r="J624" s="306">
        <v>0</v>
      </c>
    </row>
    <row r="625" spans="3:10" x14ac:dyDescent="0.2">
      <c r="C625" s="323">
        <v>44281.166666666672</v>
      </c>
      <c r="D625" s="309">
        <v>987.9</v>
      </c>
      <c r="E625" s="309">
        <v>0</v>
      </c>
      <c r="F625" s="309">
        <v>19.3</v>
      </c>
      <c r="G625" s="309">
        <v>69.8</v>
      </c>
      <c r="H625" s="336">
        <v>1.7</v>
      </c>
      <c r="I625" s="336">
        <v>146.5</v>
      </c>
      <c r="J625" s="306">
        <v>0</v>
      </c>
    </row>
    <row r="626" spans="3:10" x14ac:dyDescent="0.2">
      <c r="C626" s="323">
        <v>44281.208333333328</v>
      </c>
      <c r="D626" s="309">
        <v>987.7</v>
      </c>
      <c r="E626" s="309">
        <v>0</v>
      </c>
      <c r="F626" s="309">
        <v>19.5</v>
      </c>
      <c r="G626" s="309">
        <v>67.3</v>
      </c>
      <c r="H626" s="306">
        <v>1.9</v>
      </c>
      <c r="I626" s="306">
        <v>125.1</v>
      </c>
      <c r="J626" s="306">
        <v>1.5</v>
      </c>
    </row>
    <row r="627" spans="3:10" x14ac:dyDescent="0.2">
      <c r="C627" s="323">
        <v>44281.25</v>
      </c>
      <c r="D627" s="309">
        <v>988.2</v>
      </c>
      <c r="E627" s="309">
        <v>0</v>
      </c>
      <c r="F627" s="309">
        <v>20.2</v>
      </c>
      <c r="G627" s="309">
        <v>65.3</v>
      </c>
      <c r="H627" s="342">
        <v>2.2000000000000002</v>
      </c>
      <c r="I627" s="342">
        <v>132.4</v>
      </c>
      <c r="J627" s="306">
        <v>110.1</v>
      </c>
    </row>
    <row r="628" spans="3:10" x14ac:dyDescent="0.2">
      <c r="C628" s="323">
        <v>44281.291666666672</v>
      </c>
      <c r="D628" s="309">
        <v>988.2</v>
      </c>
      <c r="E628" s="309">
        <v>0</v>
      </c>
      <c r="F628" s="309">
        <v>21.7</v>
      </c>
      <c r="G628" s="340">
        <v>61.3</v>
      </c>
      <c r="H628" s="336">
        <v>1.9</v>
      </c>
      <c r="I628" s="336">
        <v>156.9</v>
      </c>
      <c r="J628" s="341">
        <v>345.5</v>
      </c>
    </row>
    <row r="629" spans="3:10" x14ac:dyDescent="0.2">
      <c r="C629" s="323">
        <v>44281.333333333328</v>
      </c>
      <c r="D629" s="309">
        <v>988</v>
      </c>
      <c r="E629" s="309">
        <v>0</v>
      </c>
      <c r="F629" s="309">
        <v>21.4</v>
      </c>
      <c r="G629" s="309">
        <v>63.5</v>
      </c>
      <c r="H629" s="345">
        <v>2.7</v>
      </c>
      <c r="I629" s="345">
        <v>205.2</v>
      </c>
      <c r="J629" s="306">
        <v>595.70000000000005</v>
      </c>
    </row>
    <row r="630" spans="3:10" x14ac:dyDescent="0.2">
      <c r="C630" s="323">
        <v>44281.375</v>
      </c>
      <c r="D630" s="309">
        <v>987.8</v>
      </c>
      <c r="E630" s="309">
        <v>0</v>
      </c>
      <c r="F630" s="309">
        <v>22.1</v>
      </c>
      <c r="G630" s="309">
        <v>60.4</v>
      </c>
      <c r="H630" s="306">
        <v>3.9</v>
      </c>
      <c r="I630" s="306">
        <v>176.1</v>
      </c>
      <c r="J630" s="306">
        <v>508.6</v>
      </c>
    </row>
    <row r="631" spans="3:10" x14ac:dyDescent="0.2">
      <c r="C631" s="323">
        <v>44281.416666666672</v>
      </c>
      <c r="D631" s="309">
        <v>987.2</v>
      </c>
      <c r="E631" s="309">
        <v>0</v>
      </c>
      <c r="F631" s="309">
        <v>23</v>
      </c>
      <c r="G631" s="309">
        <v>58.7</v>
      </c>
      <c r="H631" s="306">
        <v>4.2</v>
      </c>
      <c r="I631" s="306">
        <v>177</v>
      </c>
      <c r="J631" s="306">
        <v>711.9</v>
      </c>
    </row>
    <row r="632" spans="3:10" x14ac:dyDescent="0.2">
      <c r="C632" s="323">
        <v>44281.458333333328</v>
      </c>
      <c r="D632" s="309">
        <v>986.4</v>
      </c>
      <c r="E632" s="309">
        <v>0</v>
      </c>
      <c r="F632" s="309">
        <v>23.2</v>
      </c>
      <c r="G632" s="309">
        <v>57.6</v>
      </c>
      <c r="H632" s="306">
        <v>5.3</v>
      </c>
      <c r="I632" s="306">
        <v>174.3</v>
      </c>
      <c r="J632" s="306">
        <v>457.3</v>
      </c>
    </row>
    <row r="633" spans="3:10" x14ac:dyDescent="0.2">
      <c r="C633" s="323">
        <v>44281.5</v>
      </c>
      <c r="D633" s="309">
        <v>985.6</v>
      </c>
      <c r="E633" s="309">
        <v>0</v>
      </c>
      <c r="F633" s="309">
        <v>23.1</v>
      </c>
      <c r="G633" s="309">
        <v>58</v>
      </c>
      <c r="H633" s="306">
        <v>5.8</v>
      </c>
      <c r="I633" s="306">
        <v>175.2</v>
      </c>
      <c r="J633" s="306">
        <v>854.6</v>
      </c>
    </row>
    <row r="634" spans="3:10" x14ac:dyDescent="0.2">
      <c r="C634" s="323">
        <v>44281.541666666672</v>
      </c>
      <c r="D634" s="309">
        <v>985.2</v>
      </c>
      <c r="E634" s="309">
        <v>0</v>
      </c>
      <c r="F634" s="309">
        <v>22.8</v>
      </c>
      <c r="G634" s="309">
        <v>61.3</v>
      </c>
      <c r="H634" s="306">
        <v>6.1</v>
      </c>
      <c r="I634" s="306">
        <v>169.8</v>
      </c>
      <c r="J634" s="306">
        <v>672.3</v>
      </c>
    </row>
    <row r="635" spans="3:10" x14ac:dyDescent="0.2">
      <c r="C635" s="323">
        <v>44281.583333333328</v>
      </c>
      <c r="D635" s="309">
        <v>984.8</v>
      </c>
      <c r="E635" s="309">
        <v>0</v>
      </c>
      <c r="F635" s="309">
        <v>23.1</v>
      </c>
      <c r="G635" s="309">
        <v>58.2</v>
      </c>
      <c r="H635" s="306">
        <v>6</v>
      </c>
      <c r="I635" s="306">
        <v>170.2</v>
      </c>
      <c r="J635" s="306">
        <v>649.1</v>
      </c>
    </row>
    <row r="636" spans="3:10" x14ac:dyDescent="0.2">
      <c r="C636" s="323">
        <v>44281.625</v>
      </c>
      <c r="D636" s="309">
        <v>984.9</v>
      </c>
      <c r="E636" s="309">
        <v>0</v>
      </c>
      <c r="F636" s="309">
        <v>22.9</v>
      </c>
      <c r="G636" s="309">
        <v>60.1</v>
      </c>
      <c r="H636" s="306">
        <v>5.4</v>
      </c>
      <c r="I636" s="306">
        <v>171.2</v>
      </c>
      <c r="J636" s="306">
        <v>455.3</v>
      </c>
    </row>
    <row r="637" spans="3:10" x14ac:dyDescent="0.2">
      <c r="C637" s="323">
        <v>44281.666666666672</v>
      </c>
      <c r="D637" s="309">
        <v>985.4</v>
      </c>
      <c r="E637" s="309">
        <v>0</v>
      </c>
      <c r="F637" s="309">
        <v>22.4</v>
      </c>
      <c r="G637" s="309">
        <v>64.099999999999994</v>
      </c>
      <c r="H637" s="306">
        <v>5</v>
      </c>
      <c r="I637" s="306">
        <v>166.6</v>
      </c>
      <c r="J637" s="306">
        <v>227.9</v>
      </c>
    </row>
    <row r="638" spans="3:10" x14ac:dyDescent="0.2">
      <c r="C638" s="323">
        <v>44281.708333333328</v>
      </c>
      <c r="D638" s="309">
        <v>986.6</v>
      </c>
      <c r="E638" s="309">
        <v>0</v>
      </c>
      <c r="F638" s="309">
        <v>21.5</v>
      </c>
      <c r="G638" s="309">
        <v>67.599999999999994</v>
      </c>
      <c r="H638" s="306">
        <v>4.5</v>
      </c>
      <c r="I638" s="306">
        <v>157.9</v>
      </c>
      <c r="J638" s="306">
        <v>35.299999999999997</v>
      </c>
    </row>
    <row r="639" spans="3:10" x14ac:dyDescent="0.2">
      <c r="C639" s="323">
        <v>44281.75</v>
      </c>
      <c r="D639" s="309">
        <v>987.5</v>
      </c>
      <c r="E639" s="309">
        <v>0</v>
      </c>
      <c r="F639" s="309">
        <v>21</v>
      </c>
      <c r="G639" s="309">
        <v>69.3</v>
      </c>
      <c r="H639" s="306">
        <v>4.3</v>
      </c>
      <c r="I639" s="306">
        <v>156.69999999999999</v>
      </c>
      <c r="J639" s="306">
        <v>0</v>
      </c>
    </row>
    <row r="640" spans="3:10" x14ac:dyDescent="0.2">
      <c r="C640" s="323">
        <v>44281.791666666672</v>
      </c>
      <c r="D640" s="309">
        <v>988.1</v>
      </c>
      <c r="E640" s="309">
        <v>0</v>
      </c>
      <c r="F640" s="309">
        <v>20.8</v>
      </c>
      <c r="G640" s="309">
        <v>68.8</v>
      </c>
      <c r="H640" s="306">
        <v>3.7</v>
      </c>
      <c r="I640" s="306">
        <v>154.4</v>
      </c>
      <c r="J640" s="306">
        <v>0</v>
      </c>
    </row>
    <row r="641" spans="3:10" x14ac:dyDescent="0.2">
      <c r="C641" s="323">
        <v>44281.833333333328</v>
      </c>
      <c r="D641" s="309">
        <v>988.2</v>
      </c>
      <c r="E641" s="309">
        <v>0</v>
      </c>
      <c r="F641" s="309">
        <v>20.6</v>
      </c>
      <c r="G641" s="309">
        <v>68.5</v>
      </c>
      <c r="H641" s="306">
        <v>3.2</v>
      </c>
      <c r="I641" s="306">
        <v>148.4</v>
      </c>
      <c r="J641" s="306">
        <v>0</v>
      </c>
    </row>
    <row r="642" spans="3:10" x14ac:dyDescent="0.2">
      <c r="C642" s="323">
        <v>44281.875</v>
      </c>
      <c r="D642" s="309">
        <v>988.1</v>
      </c>
      <c r="E642" s="309">
        <v>0</v>
      </c>
      <c r="F642" s="309">
        <v>20.9</v>
      </c>
      <c r="G642" s="309">
        <v>65.3</v>
      </c>
      <c r="H642" s="306">
        <v>3</v>
      </c>
      <c r="I642" s="306">
        <v>137.9</v>
      </c>
      <c r="J642" s="306">
        <v>0</v>
      </c>
    </row>
    <row r="643" spans="3:10" x14ac:dyDescent="0.2">
      <c r="C643" s="323">
        <v>44281.916666666672</v>
      </c>
      <c r="D643" s="309">
        <v>987.8</v>
      </c>
      <c r="E643" s="309">
        <v>0</v>
      </c>
      <c r="F643" s="309">
        <v>20.8</v>
      </c>
      <c r="G643" s="309">
        <v>65.099999999999994</v>
      </c>
      <c r="H643" s="306">
        <v>2.6</v>
      </c>
      <c r="I643" s="306">
        <v>144.80000000000001</v>
      </c>
      <c r="J643" s="306">
        <v>0</v>
      </c>
    </row>
    <row r="644" spans="3:10" x14ac:dyDescent="0.2">
      <c r="C644" s="323">
        <v>44281.958333333328</v>
      </c>
      <c r="D644" s="309">
        <v>987.4</v>
      </c>
      <c r="E644" s="309">
        <v>0</v>
      </c>
      <c r="F644" s="309">
        <v>20.100000000000001</v>
      </c>
      <c r="G644" s="309">
        <v>67</v>
      </c>
      <c r="H644" s="306">
        <v>2.5</v>
      </c>
      <c r="I644" s="306">
        <v>164.1</v>
      </c>
      <c r="J644" s="306">
        <v>0</v>
      </c>
    </row>
    <row r="645" spans="3:10" x14ac:dyDescent="0.2">
      <c r="C645" s="323">
        <v>44282</v>
      </c>
      <c r="D645" s="309">
        <v>987</v>
      </c>
      <c r="E645" s="309">
        <v>0</v>
      </c>
      <c r="F645" s="309">
        <v>20</v>
      </c>
      <c r="G645" s="309">
        <v>67.7</v>
      </c>
      <c r="H645" s="306">
        <v>2</v>
      </c>
      <c r="I645" s="306">
        <v>173.7</v>
      </c>
      <c r="J645" s="306">
        <v>0</v>
      </c>
    </row>
    <row r="646" spans="3:10" x14ac:dyDescent="0.2">
      <c r="C646" s="323">
        <v>44282.041666666672</v>
      </c>
      <c r="D646" s="309">
        <v>986.7</v>
      </c>
      <c r="E646" s="309">
        <v>0</v>
      </c>
      <c r="F646" s="309">
        <v>19.8</v>
      </c>
      <c r="G646" s="309">
        <v>68</v>
      </c>
      <c r="H646" s="342">
        <v>1.6</v>
      </c>
      <c r="I646" s="342">
        <v>140.6</v>
      </c>
      <c r="J646" s="306">
        <v>0</v>
      </c>
    </row>
    <row r="647" spans="3:10" x14ac:dyDescent="0.2">
      <c r="C647" s="323">
        <v>44282.083333333328</v>
      </c>
      <c r="D647" s="309">
        <v>986.4</v>
      </c>
      <c r="E647" s="309">
        <v>0</v>
      </c>
      <c r="F647" s="309">
        <v>19.899999999999999</v>
      </c>
      <c r="G647" s="340">
        <v>68.599999999999994</v>
      </c>
      <c r="H647" s="336" t="s">
        <v>362</v>
      </c>
      <c r="I647" s="336" t="s">
        <v>362</v>
      </c>
      <c r="J647" s="341">
        <v>0</v>
      </c>
    </row>
    <row r="648" spans="3:10" x14ac:dyDescent="0.2">
      <c r="C648" s="323">
        <v>44282.125</v>
      </c>
      <c r="D648" s="309">
        <v>986.3</v>
      </c>
      <c r="E648" s="309">
        <v>0</v>
      </c>
      <c r="F648" s="309">
        <v>19.5</v>
      </c>
      <c r="G648" s="309">
        <v>70.8</v>
      </c>
      <c r="H648" s="347">
        <v>1</v>
      </c>
      <c r="I648" s="336" t="s">
        <v>362</v>
      </c>
      <c r="J648" s="341">
        <v>0</v>
      </c>
    </row>
    <row r="649" spans="3:10" x14ac:dyDescent="0.2">
      <c r="C649" s="323">
        <v>44282.166666666672</v>
      </c>
      <c r="D649" s="309">
        <v>986.4</v>
      </c>
      <c r="E649" s="309">
        <v>0</v>
      </c>
      <c r="F649" s="309">
        <v>19.100000000000001</v>
      </c>
      <c r="G649" s="309">
        <v>71.7</v>
      </c>
      <c r="H649" s="338">
        <v>1.2</v>
      </c>
      <c r="I649" s="336" t="s">
        <v>362</v>
      </c>
      <c r="J649" s="341">
        <v>0</v>
      </c>
    </row>
    <row r="650" spans="3:10" x14ac:dyDescent="0.2">
      <c r="C650" s="323">
        <v>44282.208333333328</v>
      </c>
      <c r="D650" s="309">
        <v>986.8</v>
      </c>
      <c r="E650" s="309">
        <v>0</v>
      </c>
      <c r="F650" s="309">
        <v>19</v>
      </c>
      <c r="G650" s="309">
        <v>70.8</v>
      </c>
      <c r="H650" s="306">
        <v>1.3</v>
      </c>
      <c r="I650" s="345">
        <v>64.599999999999994</v>
      </c>
      <c r="J650" s="306">
        <v>0.7</v>
      </c>
    </row>
    <row r="651" spans="3:10" x14ac:dyDescent="0.2">
      <c r="C651" s="323">
        <v>44282.25</v>
      </c>
      <c r="D651" s="309">
        <v>987.3</v>
      </c>
      <c r="E651" s="309">
        <v>0</v>
      </c>
      <c r="F651" s="309">
        <v>19.399999999999999</v>
      </c>
      <c r="G651" s="309">
        <v>68</v>
      </c>
      <c r="H651" s="306">
        <v>2.4</v>
      </c>
      <c r="I651" s="306">
        <v>61</v>
      </c>
      <c r="J651" s="306">
        <v>97.6</v>
      </c>
    </row>
    <row r="652" spans="3:10" x14ac:dyDescent="0.2">
      <c r="C652" s="323">
        <v>44282.291666666672</v>
      </c>
      <c r="D652" s="309">
        <v>987.6</v>
      </c>
      <c r="E652" s="309">
        <v>0</v>
      </c>
      <c r="F652" s="309">
        <v>21.3</v>
      </c>
      <c r="G652" s="309">
        <v>62.4</v>
      </c>
      <c r="H652" s="306">
        <v>2.4</v>
      </c>
      <c r="I652" s="306">
        <v>55.9</v>
      </c>
      <c r="J652" s="306">
        <v>374.5</v>
      </c>
    </row>
    <row r="653" spans="3:10" x14ac:dyDescent="0.2">
      <c r="C653" s="323">
        <v>44282.333333333328</v>
      </c>
      <c r="D653" s="309">
        <v>987.4</v>
      </c>
      <c r="E653" s="309">
        <v>0</v>
      </c>
      <c r="F653" s="309">
        <v>21.7</v>
      </c>
      <c r="G653" s="309">
        <v>63.2</v>
      </c>
      <c r="H653" s="306">
        <v>1.9</v>
      </c>
      <c r="I653" s="306">
        <v>294.89999999999998</v>
      </c>
      <c r="J653" s="306">
        <v>620.5</v>
      </c>
    </row>
    <row r="654" spans="3:10" x14ac:dyDescent="0.2">
      <c r="C654" s="323">
        <v>44282.375</v>
      </c>
      <c r="D654" s="309">
        <v>986.9</v>
      </c>
      <c r="E654" s="309">
        <v>0</v>
      </c>
      <c r="F654" s="309">
        <v>21.9</v>
      </c>
      <c r="G654" s="309">
        <v>63.6</v>
      </c>
      <c r="H654" s="306">
        <v>1.8</v>
      </c>
      <c r="I654" s="306">
        <v>292.8</v>
      </c>
      <c r="J654" s="306">
        <v>748.6</v>
      </c>
    </row>
    <row r="655" spans="3:10" x14ac:dyDescent="0.2">
      <c r="C655" s="323">
        <v>44282.416666666672</v>
      </c>
      <c r="D655" s="309">
        <v>986.7</v>
      </c>
      <c r="E655" s="309">
        <v>0</v>
      </c>
      <c r="F655" s="309">
        <v>21.8</v>
      </c>
      <c r="G655" s="309">
        <v>63.1</v>
      </c>
      <c r="H655" s="306">
        <v>2.4</v>
      </c>
      <c r="I655" s="306">
        <v>303.2</v>
      </c>
      <c r="J655" s="306">
        <v>661.8</v>
      </c>
    </row>
    <row r="656" spans="3:10" x14ac:dyDescent="0.2">
      <c r="C656" s="323">
        <v>44282.458333333328</v>
      </c>
      <c r="D656" s="309">
        <v>986.1</v>
      </c>
      <c r="E656" s="309">
        <v>0</v>
      </c>
      <c r="F656" s="309">
        <v>22.8</v>
      </c>
      <c r="G656" s="309">
        <v>59.8</v>
      </c>
      <c r="H656" s="306">
        <v>2.2000000000000002</v>
      </c>
      <c r="I656" s="306">
        <v>288.8</v>
      </c>
      <c r="J656" s="306">
        <v>457.4</v>
      </c>
    </row>
    <row r="657" spans="3:10" x14ac:dyDescent="0.2">
      <c r="C657" s="323">
        <v>44282.5</v>
      </c>
      <c r="D657" s="309">
        <v>985.1</v>
      </c>
      <c r="E657" s="309">
        <v>0</v>
      </c>
      <c r="F657" s="309">
        <v>23.2</v>
      </c>
      <c r="G657" s="309">
        <v>59.2</v>
      </c>
      <c r="H657" s="306">
        <v>2.8</v>
      </c>
      <c r="I657" s="306">
        <v>221.5</v>
      </c>
      <c r="J657" s="306">
        <v>897.7</v>
      </c>
    </row>
    <row r="658" spans="3:10" x14ac:dyDescent="0.2">
      <c r="C658" s="323">
        <v>44282.541666666672</v>
      </c>
      <c r="D658" s="309">
        <v>984.4</v>
      </c>
      <c r="E658" s="309">
        <v>0</v>
      </c>
      <c r="F658" s="309">
        <v>23</v>
      </c>
      <c r="G658" s="309">
        <v>59.3</v>
      </c>
      <c r="H658" s="306">
        <v>3.6</v>
      </c>
      <c r="I658" s="306">
        <v>202.6</v>
      </c>
      <c r="J658" s="306">
        <v>806.6</v>
      </c>
    </row>
    <row r="659" spans="3:10" x14ac:dyDescent="0.2">
      <c r="C659" s="323">
        <v>44282.583333333328</v>
      </c>
      <c r="D659" s="309">
        <v>984.4</v>
      </c>
      <c r="E659" s="309">
        <v>0</v>
      </c>
      <c r="F659" s="309">
        <v>22.2</v>
      </c>
      <c r="G659" s="309">
        <v>63.7</v>
      </c>
      <c r="H659" s="306">
        <v>4.4000000000000004</v>
      </c>
      <c r="I659" s="306">
        <v>187.3</v>
      </c>
      <c r="J659" s="306">
        <v>652</v>
      </c>
    </row>
    <row r="660" spans="3:10" x14ac:dyDescent="0.2">
      <c r="C660" s="323">
        <v>44282.625</v>
      </c>
      <c r="D660" s="309">
        <v>984.5</v>
      </c>
      <c r="E660" s="309">
        <v>0</v>
      </c>
      <c r="F660" s="309">
        <v>21.5</v>
      </c>
      <c r="G660" s="309">
        <v>69</v>
      </c>
      <c r="H660" s="306">
        <v>4.3</v>
      </c>
      <c r="I660" s="306">
        <v>186</v>
      </c>
      <c r="J660" s="306">
        <v>449.5</v>
      </c>
    </row>
    <row r="661" spans="3:10" x14ac:dyDescent="0.2">
      <c r="C661" s="323">
        <v>44282.666666666672</v>
      </c>
      <c r="D661" s="309">
        <v>985</v>
      </c>
      <c r="E661" s="309">
        <v>0</v>
      </c>
      <c r="F661" s="309">
        <v>21.1</v>
      </c>
      <c r="G661" s="309">
        <v>71.599999999999994</v>
      </c>
      <c r="H661" s="306">
        <v>4.3</v>
      </c>
      <c r="I661" s="306">
        <v>183.2</v>
      </c>
      <c r="J661" s="306">
        <v>213.6</v>
      </c>
    </row>
    <row r="662" spans="3:10" x14ac:dyDescent="0.2">
      <c r="C662" s="323">
        <v>44282.708333333328</v>
      </c>
      <c r="D662" s="309">
        <v>985.6</v>
      </c>
      <c r="E662" s="309">
        <v>0</v>
      </c>
      <c r="F662" s="309">
        <v>20.5</v>
      </c>
      <c r="G662" s="309">
        <v>75.400000000000006</v>
      </c>
      <c r="H662" s="306">
        <v>3.7</v>
      </c>
      <c r="I662" s="306">
        <v>180.4</v>
      </c>
      <c r="J662" s="306">
        <v>36</v>
      </c>
    </row>
    <row r="663" spans="3:10" x14ac:dyDescent="0.2">
      <c r="C663" s="323">
        <v>44282.75</v>
      </c>
      <c r="D663" s="309">
        <v>986.5</v>
      </c>
      <c r="E663" s="309">
        <v>0</v>
      </c>
      <c r="F663" s="309">
        <v>20.6</v>
      </c>
      <c r="G663" s="309">
        <v>74.8</v>
      </c>
      <c r="H663" s="306">
        <v>3.9</v>
      </c>
      <c r="I663" s="306">
        <v>171.5</v>
      </c>
      <c r="J663" s="306">
        <v>0</v>
      </c>
    </row>
    <row r="664" spans="3:10" x14ac:dyDescent="0.2">
      <c r="C664" s="323">
        <v>44282.791666666672</v>
      </c>
      <c r="D664" s="309">
        <v>987.3</v>
      </c>
      <c r="E664" s="309">
        <v>0</v>
      </c>
      <c r="F664" s="309">
        <v>20.6</v>
      </c>
      <c r="G664" s="309">
        <v>73.599999999999994</v>
      </c>
      <c r="H664" s="306">
        <v>3.5</v>
      </c>
      <c r="I664" s="306">
        <v>156.19999999999999</v>
      </c>
      <c r="J664" s="306">
        <v>0</v>
      </c>
    </row>
    <row r="665" spans="3:10" x14ac:dyDescent="0.2">
      <c r="C665" s="323">
        <v>44282.833333333328</v>
      </c>
      <c r="D665" s="309">
        <v>987.8</v>
      </c>
      <c r="E665" s="309">
        <v>0</v>
      </c>
      <c r="F665" s="309">
        <v>20.6</v>
      </c>
      <c r="G665" s="309">
        <v>73</v>
      </c>
      <c r="H665" s="306">
        <v>3.1</v>
      </c>
      <c r="I665" s="306">
        <v>163.1</v>
      </c>
      <c r="J665" s="306">
        <v>0</v>
      </c>
    </row>
    <row r="666" spans="3:10" x14ac:dyDescent="0.2">
      <c r="C666" s="323">
        <v>44282.875</v>
      </c>
      <c r="D666" s="309">
        <v>987.9</v>
      </c>
      <c r="E666" s="309">
        <v>0</v>
      </c>
      <c r="F666" s="309">
        <v>20.5</v>
      </c>
      <c r="G666" s="309">
        <v>72.8</v>
      </c>
      <c r="H666" s="306">
        <v>3.2</v>
      </c>
      <c r="I666" s="306">
        <v>169.6</v>
      </c>
      <c r="J666" s="306">
        <v>0</v>
      </c>
    </row>
    <row r="667" spans="3:10" x14ac:dyDescent="0.2">
      <c r="C667" s="323">
        <v>44282.916666666672</v>
      </c>
      <c r="D667" s="309">
        <v>987.9</v>
      </c>
      <c r="E667" s="309">
        <v>0</v>
      </c>
      <c r="F667" s="309">
        <v>20.5</v>
      </c>
      <c r="G667" s="309">
        <v>72.3</v>
      </c>
      <c r="H667" s="342">
        <v>2.4</v>
      </c>
      <c r="I667" s="342">
        <v>169</v>
      </c>
      <c r="J667" s="306">
        <v>0</v>
      </c>
    </row>
    <row r="668" spans="3:10" x14ac:dyDescent="0.2">
      <c r="C668" s="323">
        <v>44282.958333333328</v>
      </c>
      <c r="D668" s="309">
        <v>987.4</v>
      </c>
      <c r="E668" s="309">
        <v>0</v>
      </c>
      <c r="F668" s="309">
        <v>19.899999999999999</v>
      </c>
      <c r="G668" s="340">
        <v>74.8</v>
      </c>
      <c r="H668" s="336" t="s">
        <v>362</v>
      </c>
      <c r="I668" s="336" t="s">
        <v>362</v>
      </c>
      <c r="J668" s="341">
        <v>0</v>
      </c>
    </row>
    <row r="669" spans="3:10" x14ac:dyDescent="0.2">
      <c r="C669" s="323">
        <v>44283</v>
      </c>
      <c r="D669" s="309">
        <v>986.8</v>
      </c>
      <c r="E669" s="309">
        <v>0</v>
      </c>
      <c r="F669" s="309">
        <v>20</v>
      </c>
      <c r="G669" s="340">
        <v>73.2</v>
      </c>
      <c r="H669" s="336" t="s">
        <v>362</v>
      </c>
      <c r="I669" s="336" t="s">
        <v>362</v>
      </c>
      <c r="J669" s="341">
        <v>0</v>
      </c>
    </row>
    <row r="670" spans="3:10" x14ac:dyDescent="0.2">
      <c r="C670" s="323">
        <v>44283.041666666672</v>
      </c>
      <c r="D670" s="309">
        <v>986.2</v>
      </c>
      <c r="E670" s="309">
        <v>0</v>
      </c>
      <c r="F670" s="309">
        <v>19.399999999999999</v>
      </c>
      <c r="G670" s="309">
        <v>75.400000000000006</v>
      </c>
      <c r="H670" s="347">
        <v>0.8</v>
      </c>
      <c r="I670" s="336" t="s">
        <v>362</v>
      </c>
      <c r="J670" s="341">
        <v>0</v>
      </c>
    </row>
    <row r="671" spans="3:10" x14ac:dyDescent="0.2">
      <c r="C671" s="323">
        <v>44283.083333333328</v>
      </c>
      <c r="D671" s="309">
        <v>985.8</v>
      </c>
      <c r="E671" s="309">
        <v>0</v>
      </c>
      <c r="F671" s="309">
        <v>19.2</v>
      </c>
      <c r="G671" s="309">
        <v>74.8</v>
      </c>
      <c r="H671" s="338">
        <v>0.8</v>
      </c>
      <c r="I671" s="336" t="s">
        <v>362</v>
      </c>
      <c r="J671" s="341">
        <v>0</v>
      </c>
    </row>
    <row r="672" spans="3:10" x14ac:dyDescent="0.2">
      <c r="C672" s="323">
        <v>44283.125</v>
      </c>
      <c r="D672" s="309">
        <v>985.9</v>
      </c>
      <c r="E672" s="309">
        <v>0</v>
      </c>
      <c r="F672" s="309">
        <v>19.100000000000001</v>
      </c>
      <c r="G672" s="309">
        <v>75.7</v>
      </c>
      <c r="H672" s="306">
        <v>0.9</v>
      </c>
      <c r="I672" s="356">
        <v>336.3</v>
      </c>
      <c r="J672" s="306">
        <v>0</v>
      </c>
    </row>
    <row r="673" spans="3:10" x14ac:dyDescent="0.2">
      <c r="C673" s="323">
        <v>44283.166666666672</v>
      </c>
      <c r="D673" s="309">
        <v>985.9</v>
      </c>
      <c r="E673" s="309">
        <v>0</v>
      </c>
      <c r="F673" s="309">
        <v>19</v>
      </c>
      <c r="G673" s="309">
        <v>74.400000000000006</v>
      </c>
      <c r="H673" s="338">
        <v>0.8</v>
      </c>
      <c r="I673" s="336" t="s">
        <v>362</v>
      </c>
      <c r="J673" s="341">
        <v>0</v>
      </c>
    </row>
    <row r="674" spans="3:10" x14ac:dyDescent="0.2">
      <c r="C674" s="323">
        <v>44283.208333333328</v>
      </c>
      <c r="D674" s="309">
        <v>986.2</v>
      </c>
      <c r="E674" s="309">
        <v>0</v>
      </c>
      <c r="F674" s="309">
        <v>18.899999999999999</v>
      </c>
      <c r="G674" s="309">
        <v>73.900000000000006</v>
      </c>
      <c r="H674" s="338">
        <v>0.6</v>
      </c>
      <c r="I674" s="336" t="s">
        <v>362</v>
      </c>
      <c r="J674" s="341">
        <v>0.6</v>
      </c>
    </row>
    <row r="675" spans="3:10" x14ac:dyDescent="0.2">
      <c r="C675" s="323">
        <v>44283.25</v>
      </c>
      <c r="D675" s="309">
        <v>986.5</v>
      </c>
      <c r="E675" s="309">
        <v>0</v>
      </c>
      <c r="F675" s="309">
        <v>19.2</v>
      </c>
      <c r="G675" s="309">
        <v>73</v>
      </c>
      <c r="H675" s="306">
        <v>1.8</v>
      </c>
      <c r="I675" s="345">
        <v>56.5</v>
      </c>
      <c r="J675" s="306">
        <v>74.599999999999994</v>
      </c>
    </row>
    <row r="676" spans="3:10" x14ac:dyDescent="0.2">
      <c r="C676" s="323">
        <v>44283.291666666672</v>
      </c>
      <c r="D676" s="309">
        <v>986.8</v>
      </c>
      <c r="E676" s="309">
        <v>0</v>
      </c>
      <c r="F676" s="309">
        <v>19.600000000000001</v>
      </c>
      <c r="G676" s="309">
        <v>71.5</v>
      </c>
      <c r="H676" s="342">
        <v>1.5</v>
      </c>
      <c r="I676" s="342">
        <v>134.4</v>
      </c>
      <c r="J676" s="306">
        <v>257.7</v>
      </c>
    </row>
    <row r="677" spans="3:10" x14ac:dyDescent="0.2">
      <c r="C677" s="323">
        <v>44283.333333333328</v>
      </c>
      <c r="D677" s="309">
        <v>986.8</v>
      </c>
      <c r="E677" s="309">
        <v>0</v>
      </c>
      <c r="F677" s="309">
        <v>21.4</v>
      </c>
      <c r="G677" s="340">
        <v>67.3</v>
      </c>
      <c r="H677" s="336" t="s">
        <v>362</v>
      </c>
      <c r="I677" s="336" t="s">
        <v>362</v>
      </c>
      <c r="J677" s="341">
        <v>558.1</v>
      </c>
    </row>
    <row r="678" spans="3:10" x14ac:dyDescent="0.2">
      <c r="C678" s="323">
        <v>44283.375</v>
      </c>
      <c r="D678" s="309">
        <v>986.4</v>
      </c>
      <c r="E678" s="309">
        <v>0</v>
      </c>
      <c r="F678" s="309">
        <v>22</v>
      </c>
      <c r="G678" s="309">
        <v>64.599999999999994</v>
      </c>
      <c r="H678" s="345">
        <v>2.1</v>
      </c>
      <c r="I678" s="345">
        <v>280.3</v>
      </c>
      <c r="J678" s="306">
        <v>720</v>
      </c>
    </row>
    <row r="679" spans="3:10" x14ac:dyDescent="0.2">
      <c r="C679" s="323">
        <v>44283.416666666672</v>
      </c>
      <c r="D679" s="309">
        <v>985.7</v>
      </c>
      <c r="E679" s="309">
        <v>0</v>
      </c>
      <c r="F679" s="309">
        <v>23.2</v>
      </c>
      <c r="G679" s="309">
        <v>59.5</v>
      </c>
      <c r="H679" s="306">
        <v>2.5</v>
      </c>
      <c r="I679" s="306">
        <v>214.5</v>
      </c>
      <c r="J679" s="306">
        <v>633.20000000000005</v>
      </c>
    </row>
    <row r="680" spans="3:10" x14ac:dyDescent="0.2">
      <c r="C680" s="323">
        <v>44283.458333333328</v>
      </c>
      <c r="D680" s="309">
        <v>985.2</v>
      </c>
      <c r="E680" s="309">
        <v>0</v>
      </c>
      <c r="F680" s="309">
        <v>23.2</v>
      </c>
      <c r="G680" s="309">
        <v>59</v>
      </c>
      <c r="H680" s="306">
        <v>3.3</v>
      </c>
      <c r="I680" s="306">
        <v>189</v>
      </c>
      <c r="J680" s="306">
        <v>460.2</v>
      </c>
    </row>
    <row r="681" spans="3:10" x14ac:dyDescent="0.2">
      <c r="C681" s="323">
        <v>44283.5</v>
      </c>
      <c r="D681" s="309">
        <v>984.5</v>
      </c>
      <c r="E681" s="309">
        <v>0</v>
      </c>
      <c r="F681" s="309">
        <v>23.5</v>
      </c>
      <c r="G681" s="309">
        <v>59</v>
      </c>
      <c r="H681" s="306">
        <v>4</v>
      </c>
      <c r="I681" s="306">
        <v>184.3</v>
      </c>
      <c r="J681" s="306">
        <v>879.1</v>
      </c>
    </row>
    <row r="682" spans="3:10" x14ac:dyDescent="0.2">
      <c r="C682" s="323">
        <v>44283.541666666672</v>
      </c>
      <c r="D682" s="309">
        <v>983.7</v>
      </c>
      <c r="E682" s="309">
        <v>0</v>
      </c>
      <c r="F682" s="309">
        <v>23.5</v>
      </c>
      <c r="G682" s="309">
        <v>60.5</v>
      </c>
      <c r="H682" s="306">
        <v>4.0999999999999996</v>
      </c>
      <c r="I682" s="306">
        <v>182.1</v>
      </c>
      <c r="J682" s="306">
        <v>796.7</v>
      </c>
    </row>
    <row r="683" spans="3:10" x14ac:dyDescent="0.2">
      <c r="C683" s="323">
        <v>44283.583333333328</v>
      </c>
      <c r="D683" s="309">
        <v>983.5</v>
      </c>
      <c r="E683" s="309">
        <v>0</v>
      </c>
      <c r="F683" s="309">
        <v>23.1</v>
      </c>
      <c r="G683" s="309">
        <v>63</v>
      </c>
      <c r="H683" s="306">
        <v>4.5999999999999996</v>
      </c>
      <c r="I683" s="306">
        <v>180.7</v>
      </c>
      <c r="J683" s="306">
        <v>641.20000000000005</v>
      </c>
    </row>
    <row r="684" spans="3:10" x14ac:dyDescent="0.2">
      <c r="C684" s="323">
        <v>44283.625</v>
      </c>
      <c r="D684" s="309">
        <v>983.5</v>
      </c>
      <c r="E684" s="309">
        <v>0</v>
      </c>
      <c r="F684" s="309">
        <v>22.5</v>
      </c>
      <c r="G684" s="309">
        <v>65.599999999999994</v>
      </c>
      <c r="H684" s="306">
        <v>4.9000000000000004</v>
      </c>
      <c r="I684" s="306">
        <v>177.2</v>
      </c>
      <c r="J684" s="306">
        <v>434.9</v>
      </c>
    </row>
    <row r="685" spans="3:10" x14ac:dyDescent="0.2">
      <c r="C685" s="323">
        <v>44283.666666666672</v>
      </c>
      <c r="D685" s="309">
        <v>984.1</v>
      </c>
      <c r="E685" s="309">
        <v>0</v>
      </c>
      <c r="F685" s="309">
        <v>22</v>
      </c>
      <c r="G685" s="309">
        <v>67.900000000000006</v>
      </c>
      <c r="H685" s="306">
        <v>4.8</v>
      </c>
      <c r="I685" s="306">
        <v>175.2</v>
      </c>
      <c r="J685" s="306">
        <v>209.4</v>
      </c>
    </row>
    <row r="686" spans="3:10" x14ac:dyDescent="0.2">
      <c r="C686" s="323">
        <v>44283.708333333328</v>
      </c>
      <c r="D686" s="309">
        <v>985</v>
      </c>
      <c r="E686" s="309">
        <v>0</v>
      </c>
      <c r="F686" s="309">
        <v>21.3</v>
      </c>
      <c r="G686" s="309">
        <v>70.3</v>
      </c>
      <c r="H686" s="306">
        <v>4.7</v>
      </c>
      <c r="I686" s="306">
        <v>163.4</v>
      </c>
      <c r="J686" s="306">
        <v>35.200000000000003</v>
      </c>
    </row>
    <row r="687" spans="3:10" x14ac:dyDescent="0.2">
      <c r="C687" s="323">
        <v>44283.75</v>
      </c>
      <c r="D687" s="309">
        <v>986</v>
      </c>
      <c r="E687" s="309">
        <v>0</v>
      </c>
      <c r="F687" s="309">
        <v>20.8</v>
      </c>
      <c r="G687" s="309">
        <v>72.3</v>
      </c>
      <c r="H687" s="306">
        <v>4.3</v>
      </c>
      <c r="I687" s="306">
        <v>164.5</v>
      </c>
      <c r="J687" s="306">
        <v>0</v>
      </c>
    </row>
    <row r="688" spans="3:10" x14ac:dyDescent="0.2">
      <c r="C688" s="323">
        <v>44283.791666666672</v>
      </c>
      <c r="D688" s="309">
        <v>986.8</v>
      </c>
      <c r="E688" s="309">
        <v>0</v>
      </c>
      <c r="F688" s="309">
        <v>20.5</v>
      </c>
      <c r="G688" s="309">
        <v>73</v>
      </c>
      <c r="H688" s="306">
        <v>4.3</v>
      </c>
      <c r="I688" s="306">
        <v>166</v>
      </c>
      <c r="J688" s="306">
        <v>0</v>
      </c>
    </row>
    <row r="689" spans="3:10" x14ac:dyDescent="0.2">
      <c r="C689" s="323">
        <v>44283.833333333328</v>
      </c>
      <c r="D689" s="309">
        <v>987.1</v>
      </c>
      <c r="E689" s="309">
        <v>0</v>
      </c>
      <c r="F689" s="309">
        <v>20.399999999999999</v>
      </c>
      <c r="G689" s="309">
        <v>72.5</v>
      </c>
      <c r="H689" s="306">
        <v>3.8</v>
      </c>
      <c r="I689" s="306">
        <v>163.6</v>
      </c>
      <c r="J689" s="306">
        <v>0</v>
      </c>
    </row>
    <row r="690" spans="3:10" x14ac:dyDescent="0.2">
      <c r="C690" s="323">
        <v>44283.875</v>
      </c>
      <c r="D690" s="309">
        <v>987.1</v>
      </c>
      <c r="E690" s="309">
        <v>0</v>
      </c>
      <c r="F690" s="309">
        <v>20.3</v>
      </c>
      <c r="G690" s="309">
        <v>72.5</v>
      </c>
      <c r="H690" s="306">
        <v>3.4</v>
      </c>
      <c r="I690" s="306">
        <v>173.4</v>
      </c>
      <c r="J690" s="306">
        <v>0</v>
      </c>
    </row>
    <row r="691" spans="3:10" x14ac:dyDescent="0.2">
      <c r="C691" s="323">
        <v>44283.916666666672</v>
      </c>
      <c r="D691" s="309">
        <v>986.9</v>
      </c>
      <c r="E691" s="309">
        <v>0</v>
      </c>
      <c r="F691" s="309">
        <v>20.2</v>
      </c>
      <c r="G691" s="309">
        <v>72.8</v>
      </c>
      <c r="H691" s="336">
        <v>2.9</v>
      </c>
      <c r="I691" s="336">
        <v>173.4</v>
      </c>
      <c r="J691" s="306">
        <v>0</v>
      </c>
    </row>
    <row r="692" spans="3:10" x14ac:dyDescent="0.2">
      <c r="C692" s="323">
        <v>44283.958333333328</v>
      </c>
      <c r="D692" s="309">
        <v>987</v>
      </c>
      <c r="E692" s="309">
        <v>0</v>
      </c>
      <c r="F692" s="309">
        <v>19.899999999999999</v>
      </c>
      <c r="G692" s="309">
        <v>73.599999999999994</v>
      </c>
      <c r="H692" s="306">
        <v>2.5</v>
      </c>
      <c r="I692" s="306">
        <v>172.1</v>
      </c>
      <c r="J692" s="306">
        <v>0</v>
      </c>
    </row>
    <row r="693" spans="3:10" x14ac:dyDescent="0.2">
      <c r="C693" s="323">
        <v>44284</v>
      </c>
      <c r="D693" s="309">
        <v>986.4</v>
      </c>
      <c r="E693" s="309">
        <v>0</v>
      </c>
      <c r="F693" s="309">
        <v>19.7</v>
      </c>
      <c r="G693" s="309">
        <v>73</v>
      </c>
      <c r="H693" s="306">
        <v>2.4</v>
      </c>
      <c r="I693" s="306">
        <v>174.8</v>
      </c>
      <c r="J693" s="306">
        <v>0</v>
      </c>
    </row>
    <row r="694" spans="3:10" x14ac:dyDescent="0.2">
      <c r="C694" s="323">
        <v>44284.041666666672</v>
      </c>
      <c r="D694" s="309">
        <v>986.1</v>
      </c>
      <c r="E694" s="309">
        <v>0</v>
      </c>
      <c r="F694" s="309">
        <v>19.399999999999999</v>
      </c>
      <c r="G694" s="309">
        <v>73.3</v>
      </c>
      <c r="H694" s="306">
        <v>1.7</v>
      </c>
      <c r="I694" s="306">
        <v>166</v>
      </c>
      <c r="J694" s="306">
        <v>0</v>
      </c>
    </row>
    <row r="695" spans="3:10" x14ac:dyDescent="0.2">
      <c r="C695" s="323">
        <v>44284.083333333328</v>
      </c>
      <c r="D695" s="309">
        <v>985.7</v>
      </c>
      <c r="E695" s="309">
        <v>0</v>
      </c>
      <c r="F695" s="309">
        <v>19.3</v>
      </c>
      <c r="G695" s="309">
        <v>73.7</v>
      </c>
      <c r="H695" s="306">
        <v>1</v>
      </c>
      <c r="I695" s="306">
        <v>154.5</v>
      </c>
      <c r="J695" s="306">
        <v>0</v>
      </c>
    </row>
    <row r="696" spans="3:10" x14ac:dyDescent="0.2">
      <c r="C696" s="323">
        <v>44284.125</v>
      </c>
      <c r="D696" s="309">
        <v>985.6</v>
      </c>
      <c r="E696" s="309">
        <v>0</v>
      </c>
      <c r="F696" s="309">
        <v>18.8</v>
      </c>
      <c r="G696" s="309">
        <v>74.5</v>
      </c>
      <c r="H696" s="342">
        <v>1.4</v>
      </c>
      <c r="I696" s="342">
        <v>161.5</v>
      </c>
      <c r="J696" s="306">
        <v>0</v>
      </c>
    </row>
    <row r="697" spans="3:10" x14ac:dyDescent="0.2">
      <c r="C697" s="323">
        <v>44284.166666666672</v>
      </c>
      <c r="D697" s="309">
        <v>986</v>
      </c>
      <c r="E697" s="309">
        <v>0</v>
      </c>
      <c r="F697" s="309">
        <v>18.399999999999999</v>
      </c>
      <c r="G697" s="340">
        <v>75</v>
      </c>
      <c r="H697" s="336" t="s">
        <v>362</v>
      </c>
      <c r="I697" s="336" t="s">
        <v>362</v>
      </c>
      <c r="J697" s="341">
        <v>0</v>
      </c>
    </row>
    <row r="698" spans="3:10" x14ac:dyDescent="0.2">
      <c r="C698" s="323">
        <v>44284.208333333328</v>
      </c>
      <c r="D698" s="309">
        <v>986.3</v>
      </c>
      <c r="E698" s="309">
        <v>0</v>
      </c>
      <c r="F698" s="309">
        <v>18.7</v>
      </c>
      <c r="G698" s="309">
        <v>74.900000000000006</v>
      </c>
      <c r="H698" s="347">
        <v>0.6</v>
      </c>
      <c r="I698" s="336" t="s">
        <v>362</v>
      </c>
      <c r="J698" s="341">
        <v>0.5</v>
      </c>
    </row>
    <row r="699" spans="3:10" x14ac:dyDescent="0.2">
      <c r="C699" s="323">
        <v>44284.25</v>
      </c>
      <c r="D699" s="309">
        <v>987.2</v>
      </c>
      <c r="E699" s="309">
        <v>0</v>
      </c>
      <c r="F699" s="309">
        <v>19.2</v>
      </c>
      <c r="G699" s="309">
        <v>75.2</v>
      </c>
      <c r="H699" s="343">
        <v>0.5</v>
      </c>
      <c r="I699" s="336" t="s">
        <v>362</v>
      </c>
      <c r="J699" s="341">
        <v>98</v>
      </c>
    </row>
    <row r="700" spans="3:10" x14ac:dyDescent="0.2">
      <c r="C700" s="323">
        <v>44284.291666666672</v>
      </c>
      <c r="D700" s="309">
        <v>987.5</v>
      </c>
      <c r="E700" s="309">
        <v>0</v>
      </c>
      <c r="F700" s="309">
        <v>21</v>
      </c>
      <c r="G700" s="340">
        <v>69.900000000000006</v>
      </c>
      <c r="H700" s="336" t="s">
        <v>362</v>
      </c>
      <c r="I700" s="336" t="s">
        <v>362</v>
      </c>
      <c r="J700" s="341">
        <v>340</v>
      </c>
    </row>
    <row r="701" spans="3:10" x14ac:dyDescent="0.2">
      <c r="C701" s="323">
        <v>44284.333333333328</v>
      </c>
      <c r="D701" s="309">
        <v>987.4</v>
      </c>
      <c r="E701" s="309">
        <v>0</v>
      </c>
      <c r="F701" s="309">
        <v>21.2</v>
      </c>
      <c r="G701" s="309">
        <v>69.099999999999994</v>
      </c>
      <c r="H701" s="345">
        <v>1.4</v>
      </c>
      <c r="I701" s="345">
        <v>281.60000000000002</v>
      </c>
      <c r="J701" s="306">
        <v>418.1</v>
      </c>
    </row>
    <row r="702" spans="3:10" x14ac:dyDescent="0.2">
      <c r="C702" s="323">
        <v>44284.375</v>
      </c>
      <c r="D702" s="309">
        <v>987</v>
      </c>
      <c r="E702" s="309">
        <v>0</v>
      </c>
      <c r="F702" s="309">
        <v>21.7</v>
      </c>
      <c r="G702" s="309">
        <v>67.5</v>
      </c>
      <c r="H702" s="306">
        <v>1.9</v>
      </c>
      <c r="I702" s="306">
        <v>305.60000000000002</v>
      </c>
      <c r="J702" s="306">
        <v>637.70000000000005</v>
      </c>
    </row>
    <row r="703" spans="3:10" x14ac:dyDescent="0.2">
      <c r="C703" s="323">
        <v>44284.416666666672</v>
      </c>
      <c r="D703" s="309">
        <v>986.4</v>
      </c>
      <c r="E703" s="309">
        <v>0</v>
      </c>
      <c r="F703" s="309">
        <v>22.2</v>
      </c>
      <c r="G703" s="309">
        <v>65.2</v>
      </c>
      <c r="H703" s="306">
        <v>2.6</v>
      </c>
      <c r="I703" s="306">
        <v>291.60000000000002</v>
      </c>
      <c r="J703" s="306">
        <v>593.5</v>
      </c>
    </row>
    <row r="704" spans="3:10" x14ac:dyDescent="0.2">
      <c r="C704" s="323">
        <v>44284.458333333328</v>
      </c>
      <c r="D704" s="309">
        <v>985.6</v>
      </c>
      <c r="E704" s="309">
        <v>0</v>
      </c>
      <c r="F704" s="309">
        <v>22.8</v>
      </c>
      <c r="G704" s="309">
        <v>62.6</v>
      </c>
      <c r="H704" s="306">
        <v>3.7</v>
      </c>
      <c r="I704" s="306">
        <v>192</v>
      </c>
      <c r="J704" s="306">
        <v>494.4</v>
      </c>
    </row>
    <row r="705" spans="3:10" x14ac:dyDescent="0.2">
      <c r="C705" s="323">
        <v>44284.5</v>
      </c>
      <c r="D705" s="309">
        <v>985.2</v>
      </c>
      <c r="E705" s="309">
        <v>0</v>
      </c>
      <c r="F705" s="309">
        <v>23.1</v>
      </c>
      <c r="G705" s="309">
        <v>61.6</v>
      </c>
      <c r="H705" s="306">
        <v>3.5</v>
      </c>
      <c r="I705" s="306">
        <v>181.4</v>
      </c>
      <c r="J705" s="306">
        <v>868.5</v>
      </c>
    </row>
    <row r="706" spans="3:10" x14ac:dyDescent="0.2">
      <c r="C706" s="323">
        <v>44284.541666666672</v>
      </c>
      <c r="D706" s="309">
        <v>984.7</v>
      </c>
      <c r="E706" s="309">
        <v>0</v>
      </c>
      <c r="F706" s="309">
        <v>23</v>
      </c>
      <c r="G706" s="309">
        <v>62</v>
      </c>
      <c r="H706" s="306">
        <v>4</v>
      </c>
      <c r="I706" s="306">
        <v>188.2</v>
      </c>
      <c r="J706" s="306">
        <v>783.2</v>
      </c>
    </row>
    <row r="707" spans="3:10" x14ac:dyDescent="0.2">
      <c r="C707" s="323">
        <v>44284.583333333328</v>
      </c>
      <c r="D707" s="309">
        <v>984.8</v>
      </c>
      <c r="E707" s="309">
        <v>0</v>
      </c>
      <c r="F707" s="309">
        <v>22.9</v>
      </c>
      <c r="G707" s="309">
        <v>62.8</v>
      </c>
      <c r="H707" s="306">
        <v>4.2</v>
      </c>
      <c r="I707" s="306">
        <v>184</v>
      </c>
      <c r="J707" s="306">
        <v>632.4</v>
      </c>
    </row>
    <row r="708" spans="3:10" x14ac:dyDescent="0.2">
      <c r="C708" s="323">
        <v>44284.625</v>
      </c>
      <c r="D708" s="309">
        <v>984.5</v>
      </c>
      <c r="E708" s="309">
        <v>0</v>
      </c>
      <c r="F708" s="309">
        <v>22.6</v>
      </c>
      <c r="G708" s="309">
        <v>63.6</v>
      </c>
      <c r="H708" s="306">
        <v>4.2</v>
      </c>
      <c r="I708" s="306">
        <v>180.2</v>
      </c>
      <c r="J708" s="306">
        <v>433.5</v>
      </c>
    </row>
    <row r="709" spans="3:10" x14ac:dyDescent="0.2">
      <c r="C709" s="323">
        <v>44284.666666666672</v>
      </c>
      <c r="D709" s="309">
        <v>985</v>
      </c>
      <c r="E709" s="309">
        <v>0</v>
      </c>
      <c r="F709" s="309">
        <v>22</v>
      </c>
      <c r="G709" s="309">
        <v>66.5</v>
      </c>
      <c r="H709" s="306">
        <v>4.4000000000000004</v>
      </c>
      <c r="I709" s="306">
        <v>175.9</v>
      </c>
      <c r="J709" s="306">
        <v>203.6</v>
      </c>
    </row>
    <row r="710" spans="3:10" x14ac:dyDescent="0.2">
      <c r="C710" s="323">
        <v>44284.708333333328</v>
      </c>
      <c r="D710" s="309">
        <v>985.9</v>
      </c>
      <c r="E710" s="309">
        <v>0</v>
      </c>
      <c r="F710" s="309">
        <v>21.1</v>
      </c>
      <c r="G710" s="309">
        <v>71.3</v>
      </c>
      <c r="H710" s="306">
        <v>4.5</v>
      </c>
      <c r="I710" s="306">
        <v>171.1</v>
      </c>
      <c r="J710" s="306">
        <v>31.8</v>
      </c>
    </row>
    <row r="711" spans="3:10" x14ac:dyDescent="0.2">
      <c r="C711" s="323">
        <v>44284.75</v>
      </c>
      <c r="D711" s="309">
        <v>986.5</v>
      </c>
      <c r="E711" s="309">
        <v>0</v>
      </c>
      <c r="F711" s="309">
        <v>20.6</v>
      </c>
      <c r="G711" s="309">
        <v>74.2</v>
      </c>
      <c r="H711" s="306">
        <v>4.7</v>
      </c>
      <c r="I711" s="306">
        <v>162</v>
      </c>
      <c r="J711" s="306">
        <v>0</v>
      </c>
    </row>
    <row r="712" spans="3:10" x14ac:dyDescent="0.2">
      <c r="C712" s="323">
        <v>44284.791666666672</v>
      </c>
      <c r="D712" s="309">
        <v>987.1</v>
      </c>
      <c r="E712" s="309">
        <v>0</v>
      </c>
      <c r="F712" s="309">
        <v>20.399999999999999</v>
      </c>
      <c r="G712" s="309">
        <v>74.5</v>
      </c>
      <c r="H712" s="306">
        <v>4.7</v>
      </c>
      <c r="I712" s="306">
        <v>158</v>
      </c>
      <c r="J712" s="306">
        <v>0</v>
      </c>
    </row>
    <row r="713" spans="3:10" x14ac:dyDescent="0.2">
      <c r="C713" s="323">
        <v>44284.833333333328</v>
      </c>
      <c r="D713" s="309">
        <v>987.3</v>
      </c>
      <c r="E713" s="309">
        <v>0</v>
      </c>
      <c r="F713" s="309">
        <v>20.399999999999999</v>
      </c>
      <c r="G713" s="309">
        <v>74.2</v>
      </c>
      <c r="H713" s="306">
        <v>3.8</v>
      </c>
      <c r="I713" s="306">
        <v>167.5</v>
      </c>
      <c r="J713" s="306">
        <v>0</v>
      </c>
    </row>
    <row r="714" spans="3:10" x14ac:dyDescent="0.2">
      <c r="C714" s="323">
        <v>44284.875</v>
      </c>
      <c r="D714" s="309">
        <v>987.2</v>
      </c>
      <c r="E714" s="309">
        <v>0</v>
      </c>
      <c r="F714" s="309">
        <v>20.100000000000001</v>
      </c>
      <c r="G714" s="309">
        <v>74.900000000000006</v>
      </c>
      <c r="H714" s="306">
        <v>3.5</v>
      </c>
      <c r="I714" s="306">
        <v>171.6</v>
      </c>
      <c r="J714" s="306">
        <v>0</v>
      </c>
    </row>
    <row r="715" spans="3:10" x14ac:dyDescent="0.2">
      <c r="C715" s="323">
        <v>44284.916666666672</v>
      </c>
      <c r="D715" s="309">
        <v>987.3</v>
      </c>
      <c r="E715" s="309">
        <v>0</v>
      </c>
      <c r="F715" s="309">
        <v>20</v>
      </c>
      <c r="G715" s="309">
        <v>74.400000000000006</v>
      </c>
      <c r="H715" s="306">
        <v>3.3</v>
      </c>
      <c r="I715" s="306">
        <v>159.5</v>
      </c>
      <c r="J715" s="306">
        <v>0</v>
      </c>
    </row>
    <row r="716" spans="3:10" x14ac:dyDescent="0.2">
      <c r="C716" s="323">
        <v>44284.958333333328</v>
      </c>
      <c r="D716" s="309">
        <v>987.4</v>
      </c>
      <c r="E716" s="309">
        <v>0</v>
      </c>
      <c r="F716" s="309">
        <v>19.899999999999999</v>
      </c>
      <c r="G716" s="309">
        <v>73.599999999999994</v>
      </c>
      <c r="H716" s="306">
        <v>3</v>
      </c>
      <c r="I716" s="306">
        <v>159.1</v>
      </c>
      <c r="J716" s="306">
        <v>0</v>
      </c>
    </row>
    <row r="717" spans="3:10" x14ac:dyDescent="0.2">
      <c r="C717" s="323">
        <v>44285</v>
      </c>
      <c r="D717" s="309">
        <v>987</v>
      </c>
      <c r="E717" s="309">
        <v>0</v>
      </c>
      <c r="F717" s="309">
        <v>19.8</v>
      </c>
      <c r="G717" s="309">
        <v>72.900000000000006</v>
      </c>
      <c r="H717" s="306">
        <v>2.5</v>
      </c>
      <c r="I717" s="306">
        <v>151.1</v>
      </c>
      <c r="J717" s="306">
        <v>0</v>
      </c>
    </row>
    <row r="718" spans="3:10" x14ac:dyDescent="0.2">
      <c r="C718" s="323">
        <v>44285.041666666672</v>
      </c>
      <c r="D718" s="309">
        <v>986.6</v>
      </c>
      <c r="E718" s="309">
        <v>0</v>
      </c>
      <c r="F718" s="309">
        <v>19.600000000000001</v>
      </c>
      <c r="G718" s="309">
        <v>73</v>
      </c>
      <c r="H718" s="306">
        <v>1.7</v>
      </c>
      <c r="I718" s="306">
        <v>154.1</v>
      </c>
      <c r="J718" s="306">
        <v>0</v>
      </c>
    </row>
    <row r="719" spans="3:10" x14ac:dyDescent="0.2">
      <c r="C719" s="323">
        <v>44285.083333333328</v>
      </c>
      <c r="D719" s="309">
        <v>986.4</v>
      </c>
      <c r="E719" s="309">
        <v>0</v>
      </c>
      <c r="F719" s="309">
        <v>19.5</v>
      </c>
      <c r="G719" s="309">
        <v>73.2</v>
      </c>
      <c r="H719" s="306">
        <v>1.8</v>
      </c>
      <c r="I719" s="306">
        <v>146.6</v>
      </c>
      <c r="J719" s="306">
        <v>0</v>
      </c>
    </row>
    <row r="720" spans="3:10" x14ac:dyDescent="0.2">
      <c r="C720" s="323">
        <v>44285.125</v>
      </c>
      <c r="D720" s="309">
        <v>986.2</v>
      </c>
      <c r="E720" s="309">
        <v>0</v>
      </c>
      <c r="F720" s="309">
        <v>19.399999999999999</v>
      </c>
      <c r="G720" s="309">
        <v>74.599999999999994</v>
      </c>
      <c r="H720" s="336">
        <v>1.5</v>
      </c>
      <c r="I720" s="336">
        <v>107.9</v>
      </c>
      <c r="J720" s="306">
        <v>0</v>
      </c>
    </row>
    <row r="721" spans="3:10" x14ac:dyDescent="0.2">
      <c r="C721" s="323">
        <v>44285.166666666672</v>
      </c>
      <c r="D721" s="309">
        <v>986.4</v>
      </c>
      <c r="E721" s="309">
        <v>0</v>
      </c>
      <c r="F721" s="309">
        <v>19.3</v>
      </c>
      <c r="G721" s="309">
        <v>73.900000000000006</v>
      </c>
      <c r="H721" s="306">
        <v>1.2</v>
      </c>
      <c r="I721" s="306">
        <v>139.69999999999999</v>
      </c>
      <c r="J721" s="306">
        <v>0</v>
      </c>
    </row>
    <row r="722" spans="3:10" x14ac:dyDescent="0.2">
      <c r="C722" s="323">
        <v>44285.208333333328</v>
      </c>
      <c r="D722" s="309">
        <v>986.9</v>
      </c>
      <c r="E722" s="309">
        <v>0</v>
      </c>
      <c r="F722" s="309">
        <v>19.5</v>
      </c>
      <c r="G722" s="309">
        <v>72.8</v>
      </c>
      <c r="H722" s="306">
        <v>0.9</v>
      </c>
      <c r="I722" s="306">
        <v>131.1</v>
      </c>
      <c r="J722" s="306">
        <v>0.2</v>
      </c>
    </row>
    <row r="723" spans="3:10" x14ac:dyDescent="0.2">
      <c r="C723" s="323">
        <v>44285.25</v>
      </c>
      <c r="D723" s="309">
        <v>987</v>
      </c>
      <c r="E723" s="309">
        <v>0</v>
      </c>
      <c r="F723" s="309">
        <v>20.100000000000001</v>
      </c>
      <c r="G723" s="309">
        <v>71.3</v>
      </c>
      <c r="H723" s="336">
        <v>1.3</v>
      </c>
      <c r="I723" s="336">
        <v>90.2</v>
      </c>
      <c r="J723" s="306">
        <v>28.5</v>
      </c>
    </row>
    <row r="724" spans="3:10" x14ac:dyDescent="0.2">
      <c r="C724" s="323">
        <v>44285.291666666672</v>
      </c>
      <c r="D724" s="309">
        <v>987.2</v>
      </c>
      <c r="E724" s="309">
        <v>0</v>
      </c>
      <c r="F724" s="309">
        <v>20.3</v>
      </c>
      <c r="G724" s="309">
        <v>70.599999999999994</v>
      </c>
      <c r="H724" s="306">
        <v>2.1</v>
      </c>
      <c r="I724" s="306">
        <v>171.1</v>
      </c>
      <c r="J724" s="306">
        <v>133.9</v>
      </c>
    </row>
    <row r="725" spans="3:10" x14ac:dyDescent="0.2">
      <c r="C725" s="323">
        <v>44285.333333333328</v>
      </c>
      <c r="D725" s="309">
        <v>987.3</v>
      </c>
      <c r="E725" s="309">
        <v>0</v>
      </c>
      <c r="F725" s="309">
        <v>20.6</v>
      </c>
      <c r="G725" s="309">
        <v>69.5</v>
      </c>
      <c r="H725" s="306">
        <v>2.8</v>
      </c>
      <c r="I725" s="306">
        <v>172</v>
      </c>
      <c r="J725" s="306">
        <v>247.4</v>
      </c>
    </row>
    <row r="726" spans="3:10" x14ac:dyDescent="0.2">
      <c r="C726" s="323">
        <v>44285.375</v>
      </c>
      <c r="D726" s="309">
        <v>986.8</v>
      </c>
      <c r="E726" s="309">
        <v>0</v>
      </c>
      <c r="F726" s="309">
        <v>22.2</v>
      </c>
      <c r="G726" s="309">
        <v>66.3</v>
      </c>
      <c r="H726" s="306">
        <v>3</v>
      </c>
      <c r="I726" s="306">
        <v>189.8</v>
      </c>
      <c r="J726" s="306">
        <v>589.4</v>
      </c>
    </row>
    <row r="727" spans="3:10" x14ac:dyDescent="0.2">
      <c r="C727" s="323">
        <v>44285.416666666672</v>
      </c>
      <c r="D727" s="309">
        <v>986.2</v>
      </c>
      <c r="E727" s="309">
        <v>0</v>
      </c>
      <c r="F727" s="309">
        <v>22.6</v>
      </c>
      <c r="G727" s="309">
        <v>64.900000000000006</v>
      </c>
      <c r="H727" s="306">
        <v>3.9</v>
      </c>
      <c r="I727" s="306">
        <v>185.6</v>
      </c>
      <c r="J727" s="306">
        <v>560.4</v>
      </c>
    </row>
    <row r="728" spans="3:10" x14ac:dyDescent="0.2">
      <c r="C728" s="323">
        <v>44285.458333333328</v>
      </c>
      <c r="D728" s="309">
        <v>985.6</v>
      </c>
      <c r="E728" s="309">
        <v>0</v>
      </c>
      <c r="F728" s="309">
        <v>22.9</v>
      </c>
      <c r="G728" s="309">
        <v>64.599999999999994</v>
      </c>
      <c r="H728" s="306">
        <v>3.8</v>
      </c>
      <c r="I728" s="306">
        <v>178</v>
      </c>
      <c r="J728" s="306">
        <v>596.5</v>
      </c>
    </row>
    <row r="729" spans="3:10" x14ac:dyDescent="0.2">
      <c r="C729" s="323">
        <v>44285.5</v>
      </c>
      <c r="D729" s="309">
        <v>984.9</v>
      </c>
      <c r="E729" s="309">
        <v>0</v>
      </c>
      <c r="F729" s="309">
        <v>23.1</v>
      </c>
      <c r="G729" s="309">
        <v>64</v>
      </c>
      <c r="H729" s="306">
        <v>5</v>
      </c>
      <c r="I729" s="306">
        <v>184.2</v>
      </c>
      <c r="J729" s="306">
        <v>808.4</v>
      </c>
    </row>
    <row r="730" spans="3:10" x14ac:dyDescent="0.2">
      <c r="C730" s="323">
        <v>44285.541666666672</v>
      </c>
      <c r="D730" s="309">
        <v>984</v>
      </c>
      <c r="E730" s="309">
        <v>0</v>
      </c>
      <c r="F730" s="309">
        <v>23.1</v>
      </c>
      <c r="G730" s="309">
        <v>64.2</v>
      </c>
      <c r="H730" s="306">
        <v>5.5</v>
      </c>
      <c r="I730" s="306">
        <v>179</v>
      </c>
      <c r="J730" s="306">
        <v>843.7</v>
      </c>
    </row>
    <row r="731" spans="3:10" x14ac:dyDescent="0.2">
      <c r="C731" s="323">
        <v>44285.583333333328</v>
      </c>
      <c r="D731" s="309">
        <v>983.6</v>
      </c>
      <c r="E731" s="309">
        <v>0</v>
      </c>
      <c r="F731" s="309">
        <v>22.3</v>
      </c>
      <c r="G731" s="309">
        <v>67.8</v>
      </c>
      <c r="H731" s="306">
        <v>6.1</v>
      </c>
      <c r="I731" s="306">
        <v>176.8</v>
      </c>
      <c r="J731" s="306">
        <v>438.3</v>
      </c>
    </row>
    <row r="732" spans="3:10" x14ac:dyDescent="0.2">
      <c r="C732" s="323">
        <v>44285.625</v>
      </c>
      <c r="D732" s="309">
        <v>983.8</v>
      </c>
      <c r="E732" s="309">
        <v>0</v>
      </c>
      <c r="F732" s="309">
        <v>22</v>
      </c>
      <c r="G732" s="309">
        <v>68</v>
      </c>
      <c r="H732" s="306">
        <v>5.6</v>
      </c>
      <c r="I732" s="306">
        <v>174.1</v>
      </c>
      <c r="J732" s="306">
        <v>494.8</v>
      </c>
    </row>
    <row r="733" spans="3:10" x14ac:dyDescent="0.2">
      <c r="C733" s="323">
        <v>44285.666666666672</v>
      </c>
      <c r="D733" s="309">
        <v>984.1</v>
      </c>
      <c r="E733" s="309">
        <v>0</v>
      </c>
      <c r="F733" s="309">
        <v>21.8</v>
      </c>
      <c r="G733" s="309">
        <v>67.3</v>
      </c>
      <c r="H733" s="306">
        <v>4.5999999999999996</v>
      </c>
      <c r="I733" s="306">
        <v>171.4</v>
      </c>
      <c r="J733" s="306">
        <v>132.69999999999999</v>
      </c>
    </row>
    <row r="734" spans="3:10" x14ac:dyDescent="0.2">
      <c r="C734" s="323">
        <v>44285.708333333328</v>
      </c>
      <c r="D734" s="309">
        <v>985</v>
      </c>
      <c r="E734" s="309">
        <v>0</v>
      </c>
      <c r="F734" s="309">
        <v>21.2</v>
      </c>
      <c r="G734" s="309">
        <v>69.3</v>
      </c>
      <c r="H734" s="306">
        <v>4.2</v>
      </c>
      <c r="I734" s="306">
        <v>159.1</v>
      </c>
      <c r="J734" s="306">
        <v>15.1</v>
      </c>
    </row>
    <row r="735" spans="3:10" x14ac:dyDescent="0.2">
      <c r="C735" s="323">
        <v>44285.75</v>
      </c>
      <c r="D735" s="309">
        <v>985.8</v>
      </c>
      <c r="E735" s="309">
        <v>0</v>
      </c>
      <c r="F735" s="309">
        <v>21.1</v>
      </c>
      <c r="G735" s="309">
        <v>69.5</v>
      </c>
      <c r="H735" s="306">
        <v>3.7</v>
      </c>
      <c r="I735" s="306">
        <v>166.4</v>
      </c>
      <c r="J735" s="306">
        <v>0</v>
      </c>
    </row>
    <row r="736" spans="3:10" x14ac:dyDescent="0.2">
      <c r="C736" s="323">
        <v>44285.791666666672</v>
      </c>
      <c r="D736" s="309">
        <v>986.8</v>
      </c>
      <c r="E736" s="309">
        <v>0</v>
      </c>
      <c r="F736" s="309">
        <v>20.9</v>
      </c>
      <c r="G736" s="309">
        <v>69.5</v>
      </c>
      <c r="H736" s="306">
        <v>3.5</v>
      </c>
      <c r="I736" s="306">
        <v>166.4</v>
      </c>
      <c r="J736" s="306">
        <v>0</v>
      </c>
    </row>
    <row r="737" spans="3:10" x14ac:dyDescent="0.2">
      <c r="C737" s="323">
        <v>44285.833333333328</v>
      </c>
      <c r="D737" s="309">
        <v>987.1</v>
      </c>
      <c r="E737" s="309">
        <v>0</v>
      </c>
      <c r="F737" s="309">
        <v>20.8</v>
      </c>
      <c r="G737" s="309">
        <v>71.2</v>
      </c>
      <c r="H737" s="306">
        <v>3.7</v>
      </c>
      <c r="I737" s="306">
        <v>172.4</v>
      </c>
      <c r="J737" s="306">
        <v>0</v>
      </c>
    </row>
    <row r="738" spans="3:10" x14ac:dyDescent="0.2">
      <c r="C738" s="323">
        <v>44285.875</v>
      </c>
      <c r="D738" s="309">
        <v>987.2</v>
      </c>
      <c r="E738" s="309">
        <v>0</v>
      </c>
      <c r="F738" s="309">
        <v>20.7</v>
      </c>
      <c r="G738" s="309">
        <v>71.5</v>
      </c>
      <c r="H738" s="306">
        <v>3.5</v>
      </c>
      <c r="I738" s="306">
        <v>167.9</v>
      </c>
      <c r="J738" s="306">
        <v>0</v>
      </c>
    </row>
    <row r="739" spans="3:10" x14ac:dyDescent="0.2">
      <c r="C739" s="323">
        <v>44285.916666666672</v>
      </c>
      <c r="D739" s="309">
        <v>987.2</v>
      </c>
      <c r="E739" s="309">
        <v>0</v>
      </c>
      <c r="F739" s="309">
        <v>20.9</v>
      </c>
      <c r="G739" s="309">
        <v>69.8</v>
      </c>
      <c r="H739" s="306">
        <v>3</v>
      </c>
      <c r="I739" s="306">
        <v>161.6</v>
      </c>
      <c r="J739" s="306">
        <v>0</v>
      </c>
    </row>
    <row r="740" spans="3:10" x14ac:dyDescent="0.2">
      <c r="C740" s="323">
        <v>44285.958333333328</v>
      </c>
      <c r="D740" s="309">
        <v>986.6</v>
      </c>
      <c r="E740" s="309">
        <v>0</v>
      </c>
      <c r="F740" s="309">
        <v>20.7</v>
      </c>
      <c r="G740" s="309">
        <v>70.400000000000006</v>
      </c>
      <c r="H740" s="306">
        <v>3</v>
      </c>
      <c r="I740" s="306">
        <v>165.9</v>
      </c>
      <c r="J740" s="306">
        <v>0</v>
      </c>
    </row>
    <row r="741" spans="3:10" x14ac:dyDescent="0.2">
      <c r="C741" s="323">
        <v>44286</v>
      </c>
      <c r="D741" s="309">
        <v>986</v>
      </c>
      <c r="E741" s="309">
        <v>0</v>
      </c>
      <c r="F741" s="309">
        <v>20.5</v>
      </c>
      <c r="G741" s="309">
        <v>72.3</v>
      </c>
      <c r="H741" s="306">
        <v>3.5</v>
      </c>
      <c r="I741" s="306">
        <v>163.80000000000001</v>
      </c>
      <c r="J741" s="306">
        <v>0</v>
      </c>
    </row>
    <row r="742" spans="3:10" x14ac:dyDescent="0.2">
      <c r="C742" s="323">
        <v>44286.041666666672</v>
      </c>
      <c r="D742" s="309">
        <v>985.6</v>
      </c>
      <c r="E742" s="309">
        <v>0</v>
      </c>
      <c r="F742" s="309">
        <v>20.399999999999999</v>
      </c>
      <c r="G742" s="309">
        <v>72.5</v>
      </c>
      <c r="H742" s="306">
        <v>2.8</v>
      </c>
      <c r="I742" s="306">
        <v>165.9</v>
      </c>
      <c r="J742" s="306">
        <v>0</v>
      </c>
    </row>
    <row r="743" spans="3:10" x14ac:dyDescent="0.2">
      <c r="C743" s="323">
        <v>44286.083333333328</v>
      </c>
      <c r="D743" s="309">
        <v>985.2</v>
      </c>
      <c r="E743" s="309">
        <v>0</v>
      </c>
      <c r="F743" s="309">
        <v>20.7</v>
      </c>
      <c r="G743" s="309">
        <v>69.5</v>
      </c>
      <c r="H743" s="306">
        <v>2.7</v>
      </c>
      <c r="I743" s="306">
        <v>151.5</v>
      </c>
      <c r="J743" s="306">
        <v>0</v>
      </c>
    </row>
    <row r="744" spans="3:10" x14ac:dyDescent="0.2">
      <c r="C744" s="323">
        <v>44286.125</v>
      </c>
      <c r="D744" s="309">
        <v>984.9</v>
      </c>
      <c r="E744" s="309">
        <v>0</v>
      </c>
      <c r="F744" s="309">
        <v>20.6</v>
      </c>
      <c r="G744" s="309">
        <v>70</v>
      </c>
      <c r="H744" s="306">
        <v>3</v>
      </c>
      <c r="I744" s="306">
        <v>148.4</v>
      </c>
      <c r="J744" s="306">
        <v>0</v>
      </c>
    </row>
    <row r="745" spans="3:10" x14ac:dyDescent="0.2">
      <c r="C745" s="323">
        <v>44286.166666666672</v>
      </c>
      <c r="D745" s="309">
        <v>985</v>
      </c>
      <c r="E745" s="309">
        <v>0</v>
      </c>
      <c r="F745" s="309">
        <v>20.3</v>
      </c>
      <c r="G745" s="309">
        <v>71.8</v>
      </c>
      <c r="H745" s="306">
        <v>3.2</v>
      </c>
      <c r="I745" s="306">
        <v>155.1</v>
      </c>
      <c r="J745" s="306">
        <v>0</v>
      </c>
    </row>
    <row r="746" spans="3:10" x14ac:dyDescent="0.2">
      <c r="C746" s="323">
        <v>44286.208333333328</v>
      </c>
      <c r="D746" s="309">
        <v>985.3</v>
      </c>
      <c r="E746" s="309">
        <v>0</v>
      </c>
      <c r="F746" s="309">
        <v>20.6</v>
      </c>
      <c r="G746" s="309">
        <v>70.8</v>
      </c>
      <c r="H746" s="306">
        <v>2.6</v>
      </c>
      <c r="I746" s="306">
        <v>154.19999999999999</v>
      </c>
      <c r="J746" s="306">
        <v>0.2</v>
      </c>
    </row>
    <row r="747" spans="3:10" x14ac:dyDescent="0.2">
      <c r="C747" s="323">
        <v>44286.25</v>
      </c>
      <c r="D747" s="309">
        <v>985.8</v>
      </c>
      <c r="E747" s="309">
        <v>0</v>
      </c>
      <c r="F747" s="309">
        <v>20.7</v>
      </c>
      <c r="G747" s="309">
        <v>69.900000000000006</v>
      </c>
      <c r="H747" s="306">
        <v>2.4</v>
      </c>
      <c r="I747" s="306">
        <v>152.9</v>
      </c>
      <c r="J747" s="306">
        <v>21.1</v>
      </c>
    </row>
    <row r="748" spans="3:10" x14ac:dyDescent="0.2">
      <c r="C748" s="323">
        <v>44286.291666666672</v>
      </c>
      <c r="D748" s="309">
        <v>986.3</v>
      </c>
      <c r="E748" s="309">
        <v>0</v>
      </c>
      <c r="F748" s="309">
        <v>20.5</v>
      </c>
      <c r="G748" s="309">
        <v>71.099999999999994</v>
      </c>
      <c r="H748" s="306">
        <v>1.9</v>
      </c>
      <c r="I748" s="306">
        <v>179.9</v>
      </c>
      <c r="J748" s="306">
        <v>79.2</v>
      </c>
    </row>
    <row r="749" spans="3:10" x14ac:dyDescent="0.2">
      <c r="C749" s="323">
        <v>44286.333333333328</v>
      </c>
      <c r="D749" s="309">
        <v>986.7</v>
      </c>
      <c r="E749" s="309">
        <v>0</v>
      </c>
      <c r="F749" s="309">
        <v>20.6</v>
      </c>
      <c r="G749" s="309">
        <v>70.599999999999994</v>
      </c>
      <c r="H749" s="306">
        <v>2.2000000000000002</v>
      </c>
      <c r="I749" s="306">
        <v>197.6</v>
      </c>
      <c r="J749" s="306">
        <v>176.3</v>
      </c>
    </row>
    <row r="750" spans="3:10" x14ac:dyDescent="0.2">
      <c r="C750" s="323">
        <v>44286.375</v>
      </c>
      <c r="D750" s="309">
        <v>986.5</v>
      </c>
      <c r="E750" s="309">
        <v>0</v>
      </c>
      <c r="F750" s="309">
        <v>21</v>
      </c>
      <c r="G750" s="309">
        <v>68.400000000000006</v>
      </c>
      <c r="H750" s="306">
        <v>3.1</v>
      </c>
      <c r="I750" s="306">
        <v>195</v>
      </c>
      <c r="J750" s="306">
        <v>291.8</v>
      </c>
    </row>
    <row r="751" spans="3:10" x14ac:dyDescent="0.2">
      <c r="C751" s="323">
        <v>44286.416666666672</v>
      </c>
      <c r="D751" s="309">
        <v>986.2</v>
      </c>
      <c r="E751" s="309">
        <v>0</v>
      </c>
      <c r="F751" s="309">
        <v>21.6</v>
      </c>
      <c r="G751" s="309">
        <v>66.599999999999994</v>
      </c>
      <c r="H751" s="306">
        <v>3.4</v>
      </c>
      <c r="I751" s="306">
        <v>191</v>
      </c>
      <c r="J751" s="306">
        <v>425.9</v>
      </c>
    </row>
    <row r="752" spans="3:10" x14ac:dyDescent="0.2">
      <c r="C752" s="323">
        <v>44286.458333333328</v>
      </c>
      <c r="D752" s="309">
        <v>985.5</v>
      </c>
      <c r="E752" s="309">
        <v>0</v>
      </c>
      <c r="F752" s="309">
        <v>21.4</v>
      </c>
      <c r="G752" s="309">
        <v>67.3</v>
      </c>
      <c r="H752" s="306">
        <v>3.9</v>
      </c>
      <c r="I752" s="306">
        <v>182.4</v>
      </c>
      <c r="J752" s="306">
        <v>471.8</v>
      </c>
    </row>
    <row r="753" spans="3:10" x14ac:dyDescent="0.2">
      <c r="C753" s="323">
        <v>44286.5</v>
      </c>
      <c r="D753" s="309">
        <v>984.9</v>
      </c>
      <c r="E753" s="309">
        <v>0</v>
      </c>
      <c r="F753" s="309">
        <v>21.9</v>
      </c>
      <c r="G753" s="309">
        <v>66.5</v>
      </c>
      <c r="H753" s="306">
        <v>3.5</v>
      </c>
      <c r="I753" s="306">
        <v>184.6</v>
      </c>
      <c r="J753" s="306">
        <v>494.9</v>
      </c>
    </row>
    <row r="754" spans="3:10" x14ac:dyDescent="0.2">
      <c r="C754" s="323">
        <v>44286.541666666672</v>
      </c>
      <c r="D754" s="309">
        <v>984.3</v>
      </c>
      <c r="E754" s="309">
        <v>0</v>
      </c>
      <c r="F754" s="309">
        <v>22.3</v>
      </c>
      <c r="G754" s="309">
        <v>64.2</v>
      </c>
      <c r="H754" s="306">
        <v>3.1</v>
      </c>
      <c r="I754" s="306">
        <v>190.2</v>
      </c>
      <c r="J754" s="306">
        <v>393.5</v>
      </c>
    </row>
    <row r="755" spans="3:10" x14ac:dyDescent="0.2">
      <c r="C755" s="323">
        <v>44286.583333333328</v>
      </c>
      <c r="D755" s="309">
        <v>983.8</v>
      </c>
      <c r="E755" s="309">
        <v>0</v>
      </c>
      <c r="F755" s="309">
        <v>22</v>
      </c>
      <c r="G755" s="309">
        <v>65.5</v>
      </c>
      <c r="H755" s="306">
        <v>4.3</v>
      </c>
      <c r="I755" s="306">
        <v>180.4</v>
      </c>
      <c r="J755" s="306">
        <v>332.9</v>
      </c>
    </row>
    <row r="756" spans="3:10" x14ac:dyDescent="0.2">
      <c r="C756" s="323">
        <v>44286.625</v>
      </c>
      <c r="D756" s="309">
        <v>984</v>
      </c>
      <c r="E756" s="309">
        <v>0</v>
      </c>
      <c r="F756" s="309">
        <v>21.5</v>
      </c>
      <c r="G756" s="309">
        <v>68.3</v>
      </c>
      <c r="H756" s="306">
        <v>4.9000000000000004</v>
      </c>
      <c r="I756" s="306">
        <v>169.1</v>
      </c>
      <c r="J756" s="306">
        <v>288.10000000000002</v>
      </c>
    </row>
    <row r="757" spans="3:10" x14ac:dyDescent="0.2">
      <c r="C757" s="323">
        <v>44286.666666666672</v>
      </c>
      <c r="D757" s="309">
        <v>984.2</v>
      </c>
      <c r="E757" s="309">
        <v>0</v>
      </c>
      <c r="F757" s="309">
        <v>21.4</v>
      </c>
      <c r="G757" s="309">
        <v>69</v>
      </c>
      <c r="H757" s="306">
        <v>4.7</v>
      </c>
      <c r="I757" s="306">
        <v>169.6</v>
      </c>
      <c r="J757" s="306">
        <v>159.9</v>
      </c>
    </row>
    <row r="758" spans="3:10" x14ac:dyDescent="0.2">
      <c r="C758" s="323">
        <v>44286.708333333328</v>
      </c>
      <c r="D758" s="309">
        <v>985</v>
      </c>
      <c r="E758" s="309">
        <v>0</v>
      </c>
      <c r="F758" s="309">
        <v>20.8</v>
      </c>
      <c r="G758" s="309">
        <v>70.8</v>
      </c>
      <c r="H758" s="306">
        <v>4.3</v>
      </c>
      <c r="I758" s="306">
        <v>164.7</v>
      </c>
      <c r="J758" s="306">
        <v>12.7</v>
      </c>
    </row>
    <row r="759" spans="3:10" x14ac:dyDescent="0.2">
      <c r="C759" s="323">
        <v>44286.75</v>
      </c>
      <c r="D759" s="309">
        <v>985.6</v>
      </c>
      <c r="E759" s="309">
        <v>0</v>
      </c>
      <c r="F759" s="309">
        <v>20.7</v>
      </c>
      <c r="G759" s="309">
        <v>71.599999999999994</v>
      </c>
      <c r="H759" s="306">
        <v>3.7</v>
      </c>
      <c r="I759" s="306">
        <v>165.8</v>
      </c>
      <c r="J759" s="306">
        <v>0</v>
      </c>
    </row>
    <row r="760" spans="3:10" x14ac:dyDescent="0.2">
      <c r="C760" s="323">
        <v>44286.791666666672</v>
      </c>
      <c r="D760" s="309">
        <v>986.1</v>
      </c>
      <c r="E760" s="309">
        <v>0</v>
      </c>
      <c r="F760" s="309">
        <v>20.6</v>
      </c>
      <c r="G760" s="309">
        <v>72.8</v>
      </c>
      <c r="H760" s="306">
        <v>3.7</v>
      </c>
      <c r="I760" s="306">
        <v>164.2</v>
      </c>
      <c r="J760" s="306">
        <v>0</v>
      </c>
    </row>
    <row r="761" spans="3:10" x14ac:dyDescent="0.2">
      <c r="C761" s="323">
        <v>44286.833333333328</v>
      </c>
      <c r="D761" s="309">
        <v>986.6</v>
      </c>
      <c r="E761" s="309">
        <v>0</v>
      </c>
      <c r="F761" s="309">
        <v>20.5</v>
      </c>
      <c r="G761" s="309">
        <v>73.2</v>
      </c>
      <c r="H761" s="306">
        <v>3.5</v>
      </c>
      <c r="I761" s="306">
        <v>165.4</v>
      </c>
      <c r="J761" s="306">
        <v>0</v>
      </c>
    </row>
    <row r="762" spans="3:10" x14ac:dyDescent="0.2">
      <c r="C762" s="323">
        <v>44286.875</v>
      </c>
      <c r="D762" s="309">
        <v>986.7</v>
      </c>
      <c r="E762" s="309">
        <v>0</v>
      </c>
      <c r="F762" s="309">
        <v>20.5</v>
      </c>
      <c r="G762" s="309">
        <v>73</v>
      </c>
      <c r="H762" s="306">
        <v>3.2</v>
      </c>
      <c r="I762" s="306">
        <v>163.6</v>
      </c>
      <c r="J762" s="306">
        <v>0</v>
      </c>
    </row>
    <row r="763" spans="3:10" x14ac:dyDescent="0.2">
      <c r="C763" s="323">
        <v>44286.916666666672</v>
      </c>
      <c r="D763" s="309">
        <v>986.3</v>
      </c>
      <c r="E763" s="309">
        <v>0</v>
      </c>
      <c r="F763" s="309">
        <v>20.5</v>
      </c>
      <c r="G763" s="309">
        <v>72</v>
      </c>
      <c r="H763" s="306">
        <v>3.2</v>
      </c>
      <c r="I763" s="306">
        <v>158.19999999999999</v>
      </c>
      <c r="J763" s="306">
        <v>0</v>
      </c>
    </row>
    <row r="764" spans="3:10" x14ac:dyDescent="0.2">
      <c r="C764" s="323">
        <v>44286.958333333328</v>
      </c>
      <c r="D764" s="309">
        <v>986.1</v>
      </c>
      <c r="E764" s="309">
        <v>0</v>
      </c>
      <c r="F764" s="309">
        <v>20.6</v>
      </c>
      <c r="G764" s="309">
        <v>71.599999999999994</v>
      </c>
      <c r="H764" s="306">
        <v>2.8</v>
      </c>
      <c r="I764" s="306">
        <v>155.69999999999999</v>
      </c>
      <c r="J764" s="306">
        <v>0</v>
      </c>
    </row>
    <row r="766" spans="3:10" x14ac:dyDescent="0.2">
      <c r="C766" s="348" t="s">
        <v>351</v>
      </c>
    </row>
  </sheetData>
  <mergeCells count="18">
    <mergeCell ref="A237:A260"/>
    <mergeCell ref="A261:A284"/>
    <mergeCell ref="A285:A308"/>
    <mergeCell ref="A309:A332"/>
    <mergeCell ref="A333:A356"/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Garcia</cp:lastModifiedBy>
  <cp:lastPrinted>2020-11-23T22:53:43Z</cp:lastPrinted>
  <dcterms:created xsi:type="dcterms:W3CDTF">2004-09-16T21:53:08Z</dcterms:created>
  <dcterms:modified xsi:type="dcterms:W3CDTF">2021-04-22T14:09:59Z</dcterms:modified>
</cp:coreProperties>
</file>