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Users\Dell\Documents\Archivos de Trabajos\OEFA\Entregables\2022\Octubre\CA-ILO-01\"/>
    </mc:Choice>
  </mc:AlternateContent>
  <xr:revisionPtr revIDLastSave="0" documentId="13_ncr:1_{D2FBD828-218D-4D85-A5D5-AC98CE472F50}" xr6:coauthVersionLast="47" xr6:coauthVersionMax="47" xr10:uidLastSave="{00000000-0000-0000-0000-000000000000}"/>
  <bookViews>
    <workbookView xWindow="-120" yWindow="-120" windowWidth="20730" windowHeight="11160" tabRatio="869" firstSheet="1" activeTab="9" xr2:uid="{00000000-000D-0000-FFFF-FFFF00000000}"/>
  </bookViews>
  <sheets>
    <sheet name="PM10_CA-ILO-01" sheetId="48" r:id="rId1"/>
    <sheet name="PM2.5_CA-ILO-01" sheetId="47" r:id="rId2"/>
    <sheet name="SO2_CA-ILO-01" sheetId="49" r:id="rId3"/>
    <sheet name="SO2_m3h_CA-ILO-01" sheetId="54" r:id="rId4"/>
    <sheet name="H2S_CA-ILO-01" sheetId="50" r:id="rId5"/>
    <sheet name="NO2_CA-ILO-01" sheetId="52" r:id="rId6"/>
    <sheet name="CO_CA-ILO-01" sheetId="51" r:id="rId7"/>
    <sheet name="CO_m8h_CA-ILO-01" sheetId="53" r:id="rId8"/>
    <sheet name="MGT_CA-ILO-01" sheetId="55" state="hidden" r:id="rId9"/>
    <sheet name="Met_CA-ILO-01" sheetId="33" r:id="rId10"/>
    <sheet name="Regresion" sheetId="37" state="hidden" r:id="rId11"/>
    <sheet name="Hoja2" sheetId="46" state="hidden" r:id="rId12"/>
    <sheet name="A.2.1. Promedio meteorologia" sheetId="26" state="hidden" r:id="rId13"/>
    <sheet name="A.2.2. Promedio diarios (T y P)" sheetId="12" state="hidden" r:id="rId14"/>
    <sheet name="A.2.3. Flujo promedio" sheetId="28" state="hidden" r:id="rId15"/>
    <sheet name="A.2.4. Cálculo PM10 y VM" sheetId="16" state="hidden" r:id="rId16"/>
    <sheet name="A.2.5. Cálculo PM 2.5" sheetId="25" state="hidden" r:id="rId17"/>
    <sheet name="A.2.6. Conc. de Metales PM 10" sheetId="19" state="hidden" r:id="rId18"/>
    <sheet name="A.2.7. Cálculo Vol E" sheetId="29" state="hidden" r:id="rId19"/>
    <sheet name="A.2.8. Conc. Metales 10°C" sheetId="30" state="hidden" r:id="rId20"/>
    <sheet name="Resumen" sheetId="31" state="hidden" r:id="rId21"/>
    <sheet name="Fórmula EPA" sheetId="17" state="hidden" r:id="rId22"/>
  </sheets>
  <definedNames>
    <definedName name="_xlnm.Print_Area" localSheetId="12">'A.2.1. Promedio meteorologia'!$D$1:$I$155</definedName>
    <definedName name="_xlnm.Print_Area" localSheetId="13">'A.2.2. Promedio diarios (T y P)'!$A$1:$P$50</definedName>
    <definedName name="_xlnm.Print_Area" localSheetId="14">'A.2.3. Flujo promedio'!$A$1:$K$144</definedName>
    <definedName name="_xlnm.Print_Area" localSheetId="15">'A.2.4. Cálculo PM10 y VM'!$A$1:$N$30</definedName>
    <definedName name="_xlnm.Print_Area" localSheetId="16">'A.2.5. Cálculo PM 2.5'!$A$1:$N$30</definedName>
    <definedName name="_xlnm.Print_Area" localSheetId="17">'A.2.6. Conc. de Metales PM 10'!$A$1:$T$90</definedName>
    <definedName name="_xlnm.Print_Area" localSheetId="19">'A.2.8. Conc. Metales 10°C'!$A$1:$T$91</definedName>
    <definedName name="_xlnm.Print_Area" localSheetId="6">'CO_CA-ILO-01'!$A$2:$AG$45</definedName>
    <definedName name="_xlnm.Print_Area" localSheetId="7">'CO_m8h_CA-ILO-01'!$A$1:$AG$44</definedName>
    <definedName name="_xlnm.Print_Area" localSheetId="4">'H2S_CA-ILO-01'!$A$1:$AG$44</definedName>
    <definedName name="_xlnm.Print_Area" localSheetId="9">'Met_CA-ILO-01'!$B$1:$J$358</definedName>
    <definedName name="_xlnm.Print_Area" localSheetId="8">'MGT_CA-ILO-01'!$A$1:$AG$44</definedName>
    <definedName name="_xlnm.Print_Area" localSheetId="5">'NO2_CA-ILO-01'!$A$1:$AG$45</definedName>
    <definedName name="_xlnm.Print_Area" localSheetId="0">'PM10_CA-ILO-01'!$A$1:$AG$45</definedName>
    <definedName name="_xlnm.Print_Area" localSheetId="1">'PM2.5_CA-ILO-01'!$A$1:$AG$47</definedName>
    <definedName name="_xlnm.Print_Area" localSheetId="2">'SO2_CA-ILO-01'!$A$2:$AG$45</definedName>
    <definedName name="_xlnm.Print_Area" localSheetId="3">'SO2_m3h_CA-ILO-01'!$A$2:$AG$46</definedName>
    <definedName name="_xlnm.Print_Titles" localSheetId="12">'A.2.1. Promedio meteorologia'!$1:$4</definedName>
    <definedName name="_xlnm.Print_Titles" localSheetId="13">'A.2.2. Promedio diarios (T y P)'!$1:$5</definedName>
    <definedName name="_xlnm.Print_Titles" localSheetId="14">'A.2.3. Flujo promedio'!$1:$6</definedName>
    <definedName name="_xlnm.Print_Titles" localSheetId="15">'A.2.4. Cálculo PM10 y VM'!$1:$6</definedName>
    <definedName name="_xlnm.Print_Titles" localSheetId="16">'A.2.5. Cálculo PM 2.5'!$11:$11</definedName>
    <definedName name="_xlnm.Print_Titles" localSheetId="17">'A.2.6. Conc. de Metales PM 10'!$1:$7</definedName>
    <definedName name="_xlnm.Print_Titles" localSheetId="9">'Met_CA-ILO-01'!$1:$20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6" i="55" l="1"/>
  <c r="F6" i="54" l="1"/>
  <c r="F6" i="47" l="1"/>
  <c r="F6" i="49"/>
  <c r="F6" i="50"/>
  <c r="F6" i="52"/>
  <c r="F6" i="51"/>
  <c r="F6" i="53"/>
  <c r="D6" i="33"/>
  <c r="I2" i="37" l="1"/>
  <c r="H2" i="37"/>
  <c r="D2" i="37"/>
  <c r="B2" i="37"/>
  <c r="P2" i="37" l="1"/>
  <c r="O2" i="37"/>
  <c r="E59" i="19" l="1"/>
  <c r="F59" i="19"/>
  <c r="G59" i="19"/>
  <c r="H59" i="19"/>
  <c r="I59" i="19"/>
  <c r="E66" i="19"/>
  <c r="F66" i="19"/>
  <c r="G66" i="19"/>
  <c r="H66" i="19"/>
  <c r="I66" i="19"/>
  <c r="E74" i="19"/>
  <c r="F74" i="19"/>
  <c r="H74" i="19"/>
  <c r="F83" i="19"/>
  <c r="G83" i="19"/>
  <c r="E85" i="19"/>
  <c r="F85" i="19"/>
  <c r="G85" i="19"/>
  <c r="H85" i="19"/>
  <c r="B15" i="31" l="1"/>
  <c r="C15" i="31"/>
  <c r="D15" i="31"/>
  <c r="B16" i="31"/>
  <c r="C16" i="31"/>
  <c r="D16" i="31"/>
  <c r="B17" i="31"/>
  <c r="C17" i="31"/>
  <c r="D17" i="31"/>
  <c r="D14" i="31"/>
  <c r="D13" i="31"/>
  <c r="C14" i="31"/>
  <c r="C13" i="31"/>
  <c r="B14" i="31"/>
  <c r="B13" i="31"/>
  <c r="D19" i="31" l="1"/>
  <c r="M56" i="28" l="1"/>
  <c r="M48" i="28"/>
  <c r="M40" i="28"/>
  <c r="M32" i="28"/>
  <c r="M24" i="28"/>
  <c r="A19" i="26"/>
  <c r="N22" i="28" l="1"/>
  <c r="A20" i="26"/>
  <c r="E9" i="30"/>
  <c r="E7" i="30"/>
  <c r="E7" i="29"/>
  <c r="E7" i="25"/>
  <c r="I9" i="19"/>
  <c r="E9" i="19"/>
  <c r="E7" i="19"/>
  <c r="J9" i="16"/>
  <c r="E9" i="16"/>
  <c r="E7" i="16"/>
  <c r="D7" i="28"/>
  <c r="A21" i="26" l="1"/>
  <c r="D9" i="12"/>
  <c r="D7" i="12"/>
  <c r="A22" i="26" l="1"/>
  <c r="A23" i="26" l="1"/>
  <c r="M22" i="26"/>
  <c r="N22" i="26"/>
  <c r="O22" i="26"/>
  <c r="L22" i="26"/>
  <c r="L21" i="26"/>
  <c r="L23" i="26" l="1"/>
  <c r="A24" i="26"/>
  <c r="O21" i="26"/>
  <c r="O23" i="26" s="1"/>
  <c r="N21" i="26"/>
  <c r="N23" i="26" s="1"/>
  <c r="M21" i="26"/>
  <c r="M23" i="26" s="1"/>
  <c r="O20" i="26"/>
  <c r="N20" i="26"/>
  <c r="M20" i="26"/>
  <c r="L20" i="26"/>
  <c r="O19" i="26"/>
  <c r="N19" i="26"/>
  <c r="M19" i="26"/>
  <c r="L19" i="26"/>
  <c r="O18" i="26"/>
  <c r="N18" i="26"/>
  <c r="M18" i="26"/>
  <c r="L18" i="26"/>
  <c r="A25" i="26" l="1"/>
  <c r="D13" i="29"/>
  <c r="D14" i="29"/>
  <c r="D15" i="29"/>
  <c r="D16" i="29"/>
  <c r="D12" i="29"/>
  <c r="A26" i="26" l="1"/>
  <c r="A27" i="26" l="1"/>
  <c r="S54" i="30"/>
  <c r="S87" i="30" s="1"/>
  <c r="R54" i="30"/>
  <c r="R86" i="30" s="1"/>
  <c r="Q54" i="30"/>
  <c r="Q79" i="30" s="1"/>
  <c r="P54" i="30"/>
  <c r="P78" i="30" s="1"/>
  <c r="O54" i="30"/>
  <c r="O78" i="30" s="1"/>
  <c r="N54" i="30"/>
  <c r="N84" i="30" s="1"/>
  <c r="M54" i="30"/>
  <c r="M83" i="30" s="1"/>
  <c r="L54" i="30"/>
  <c r="L83" i="30" s="1"/>
  <c r="K54" i="30"/>
  <c r="K87" i="30" s="1"/>
  <c r="J54" i="30"/>
  <c r="J86" i="30" s="1"/>
  <c r="E52" i="30"/>
  <c r="M26" i="29"/>
  <c r="G26" i="29"/>
  <c r="M25" i="29"/>
  <c r="G25" i="29"/>
  <c r="M24" i="29"/>
  <c r="G24" i="29"/>
  <c r="M23" i="29"/>
  <c r="G23" i="29"/>
  <c r="M22" i="29"/>
  <c r="G22" i="29"/>
  <c r="M21" i="29"/>
  <c r="G21" i="29"/>
  <c r="M20" i="29"/>
  <c r="G20" i="29"/>
  <c r="M19" i="29"/>
  <c r="G19" i="29"/>
  <c r="M18" i="29"/>
  <c r="G18" i="29"/>
  <c r="M17" i="29"/>
  <c r="G17" i="29"/>
  <c r="J55" i="30" l="1"/>
  <c r="O58" i="30"/>
  <c r="R77" i="30"/>
  <c r="J79" i="30"/>
  <c r="R55" i="30"/>
  <c r="A28" i="26"/>
  <c r="O60" i="30"/>
  <c r="O66" i="30"/>
  <c r="J61" i="30"/>
  <c r="R71" i="30"/>
  <c r="R63" i="30"/>
  <c r="O74" i="30"/>
  <c r="O56" i="30"/>
  <c r="J64" i="30"/>
  <c r="R56" i="30"/>
  <c r="R64" i="30"/>
  <c r="J71" i="30"/>
  <c r="J72" i="30"/>
  <c r="O77" i="30"/>
  <c r="M58" i="30"/>
  <c r="O55" i="30"/>
  <c r="L61" i="30"/>
  <c r="M64" i="30"/>
  <c r="K65" i="30"/>
  <c r="O68" i="30"/>
  <c r="K72" i="30"/>
  <c r="R79" i="30"/>
  <c r="O82" i="30"/>
  <c r="M56" i="30"/>
  <c r="L55" i="30"/>
  <c r="L79" i="30"/>
  <c r="Q55" i="30"/>
  <c r="S56" i="30"/>
  <c r="M59" i="30"/>
  <c r="O61" i="30"/>
  <c r="L65" i="30"/>
  <c r="J69" i="30"/>
  <c r="M72" i="30"/>
  <c r="M75" i="30"/>
  <c r="K80" i="30"/>
  <c r="O84" i="30"/>
  <c r="K57" i="30"/>
  <c r="O59" i="30"/>
  <c r="R61" i="30"/>
  <c r="S64" i="30"/>
  <c r="S65" i="30"/>
  <c r="O69" i="30"/>
  <c r="R72" i="30"/>
  <c r="O76" i="30"/>
  <c r="M80" i="30"/>
  <c r="L87" i="30"/>
  <c r="K64" i="30"/>
  <c r="M82" i="30"/>
  <c r="J56" i="30"/>
  <c r="L57" i="30"/>
  <c r="J63" i="30"/>
  <c r="L66" i="30"/>
  <c r="R69" i="30"/>
  <c r="S72" i="30"/>
  <c r="J77" i="30"/>
  <c r="S80" i="30"/>
  <c r="K56" i="30"/>
  <c r="S57" i="30"/>
  <c r="L63" i="30"/>
  <c r="M66" i="30"/>
  <c r="L73" i="30"/>
  <c r="L56" i="30"/>
  <c r="L58" i="30"/>
  <c r="L71" i="30"/>
  <c r="L74" i="30"/>
  <c r="L81" i="30"/>
  <c r="M67" i="30"/>
  <c r="M74" i="30"/>
  <c r="L82" i="30"/>
  <c r="N59" i="30"/>
  <c r="P61" i="30"/>
  <c r="N75" i="30"/>
  <c r="P77" i="30"/>
  <c r="Q78" i="30"/>
  <c r="N83" i="30"/>
  <c r="K86" i="30"/>
  <c r="S86" i="30"/>
  <c r="K55" i="30"/>
  <c r="S55" i="30"/>
  <c r="M57" i="30"/>
  <c r="N58" i="30"/>
  <c r="P60" i="30"/>
  <c r="Q61" i="30"/>
  <c r="J62" i="30"/>
  <c r="R62" i="30"/>
  <c r="K63" i="30"/>
  <c r="S63" i="30"/>
  <c r="L64" i="30"/>
  <c r="M65" i="30"/>
  <c r="N66" i="30"/>
  <c r="O67" i="30"/>
  <c r="P68" i="30"/>
  <c r="Q69" i="30"/>
  <c r="J70" i="30"/>
  <c r="R70" i="30"/>
  <c r="K71" i="30"/>
  <c r="S71" i="30"/>
  <c r="L72" i="30"/>
  <c r="M73" i="30"/>
  <c r="N74" i="30"/>
  <c r="O75" i="30"/>
  <c r="P76" i="30"/>
  <c r="Q77" i="30"/>
  <c r="J78" i="30"/>
  <c r="R78" i="30"/>
  <c r="K79" i="30"/>
  <c r="S79" i="30"/>
  <c r="L80" i="30"/>
  <c r="M81" i="30"/>
  <c r="N82" i="30"/>
  <c r="O83" i="30"/>
  <c r="P84" i="30"/>
  <c r="L86" i="30"/>
  <c r="M87" i="30"/>
  <c r="N65" i="30"/>
  <c r="P67" i="30"/>
  <c r="K70" i="30"/>
  <c r="N81" i="30"/>
  <c r="Q84" i="30"/>
  <c r="N67" i="30"/>
  <c r="P69" i="30"/>
  <c r="N57" i="30"/>
  <c r="K62" i="30"/>
  <c r="N73" i="30"/>
  <c r="Q76" i="30"/>
  <c r="P83" i="30"/>
  <c r="M86" i="30"/>
  <c r="N87" i="30"/>
  <c r="M55" i="30"/>
  <c r="N56" i="30"/>
  <c r="O57" i="30"/>
  <c r="P58" i="30"/>
  <c r="Q59" i="30"/>
  <c r="J60" i="30"/>
  <c r="R60" i="30"/>
  <c r="K61" i="30"/>
  <c r="S61" i="30"/>
  <c r="L62" i="30"/>
  <c r="M63" i="30"/>
  <c r="N64" i="30"/>
  <c r="O65" i="30"/>
  <c r="P66" i="30"/>
  <c r="Q67" i="30"/>
  <c r="J68" i="30"/>
  <c r="R68" i="30"/>
  <c r="K69" i="30"/>
  <c r="S69" i="30"/>
  <c r="L70" i="30"/>
  <c r="M71" i="30"/>
  <c r="N72" i="30"/>
  <c r="O73" i="30"/>
  <c r="P74" i="30"/>
  <c r="Q75" i="30"/>
  <c r="J76" i="30"/>
  <c r="R76" i="30"/>
  <c r="K77" i="30"/>
  <c r="S77" i="30"/>
  <c r="L78" i="30"/>
  <c r="M79" i="30"/>
  <c r="N80" i="30"/>
  <c r="O81" i="30"/>
  <c r="P82" i="30"/>
  <c r="Q83" i="30"/>
  <c r="J84" i="30"/>
  <c r="R84" i="30"/>
  <c r="N86" i="30"/>
  <c r="O87" i="30"/>
  <c r="P59" i="30"/>
  <c r="Q68" i="30"/>
  <c r="K78" i="30"/>
  <c r="Q58" i="30"/>
  <c r="J59" i="30"/>
  <c r="R59" i="30"/>
  <c r="K60" i="30"/>
  <c r="S60" i="30"/>
  <c r="M62" i="30"/>
  <c r="N63" i="30"/>
  <c r="O64" i="30"/>
  <c r="P65" i="30"/>
  <c r="Q66" i="30"/>
  <c r="J67" i="30"/>
  <c r="R67" i="30"/>
  <c r="K68" i="30"/>
  <c r="S68" i="30"/>
  <c r="L69" i="30"/>
  <c r="M70" i="30"/>
  <c r="N71" i="30"/>
  <c r="O72" i="30"/>
  <c r="P73" i="30"/>
  <c r="Q74" i="30"/>
  <c r="J75" i="30"/>
  <c r="R75" i="30"/>
  <c r="K76" i="30"/>
  <c r="S76" i="30"/>
  <c r="L77" i="30"/>
  <c r="M78" i="30"/>
  <c r="N79" i="30"/>
  <c r="O80" i="30"/>
  <c r="P81" i="30"/>
  <c r="Q82" i="30"/>
  <c r="J83" i="30"/>
  <c r="R83" i="30"/>
  <c r="K84" i="30"/>
  <c r="S84" i="30"/>
  <c r="O86" i="30"/>
  <c r="P87" i="30"/>
  <c r="P56" i="30"/>
  <c r="Q57" i="30"/>
  <c r="J58" i="30"/>
  <c r="R58" i="30"/>
  <c r="K59" i="30"/>
  <c r="S59" i="30"/>
  <c r="L60" i="30"/>
  <c r="M61" i="30"/>
  <c r="N62" i="30"/>
  <c r="O63" i="30"/>
  <c r="P64" i="30"/>
  <c r="Q65" i="30"/>
  <c r="J66" i="30"/>
  <c r="R66" i="30"/>
  <c r="K67" i="30"/>
  <c r="S67" i="30"/>
  <c r="L68" i="30"/>
  <c r="M69" i="30"/>
  <c r="N70" i="30"/>
  <c r="O71" i="30"/>
  <c r="P72" i="30"/>
  <c r="Q73" i="30"/>
  <c r="J74" i="30"/>
  <c r="R74" i="30"/>
  <c r="K75" i="30"/>
  <c r="S75" i="30"/>
  <c r="L76" i="30"/>
  <c r="M77" i="30"/>
  <c r="N78" i="30"/>
  <c r="O79" i="30"/>
  <c r="P80" i="30"/>
  <c r="Q81" i="30"/>
  <c r="J82" i="30"/>
  <c r="R82" i="30"/>
  <c r="K83" i="30"/>
  <c r="S83" i="30"/>
  <c r="L84" i="30"/>
  <c r="P86" i="30"/>
  <c r="Q87" i="30"/>
  <c r="N60" i="30"/>
  <c r="Q62" i="30"/>
  <c r="Q70" i="30"/>
  <c r="Q60" i="30"/>
  <c r="S62" i="30"/>
  <c r="S70" i="30"/>
  <c r="P75" i="30"/>
  <c r="S78" i="30"/>
  <c r="N55" i="30"/>
  <c r="P57" i="30"/>
  <c r="P55" i="30"/>
  <c r="Q56" i="30"/>
  <c r="J57" i="30"/>
  <c r="R57" i="30"/>
  <c r="K58" i="30"/>
  <c r="S58" i="30"/>
  <c r="L59" i="30"/>
  <c r="M60" i="30"/>
  <c r="N61" i="30"/>
  <c r="O62" i="30"/>
  <c r="P63" i="30"/>
  <c r="Q64" i="30"/>
  <c r="J65" i="30"/>
  <c r="R65" i="30"/>
  <c r="K66" i="30"/>
  <c r="S66" i="30"/>
  <c r="L67" i="30"/>
  <c r="M68" i="30"/>
  <c r="N69" i="30"/>
  <c r="O70" i="30"/>
  <c r="P71" i="30"/>
  <c r="Q72" i="30"/>
  <c r="J73" i="30"/>
  <c r="R73" i="30"/>
  <c r="K74" i="30"/>
  <c r="S74" i="30"/>
  <c r="L75" i="30"/>
  <c r="M76" i="30"/>
  <c r="N77" i="30"/>
  <c r="P79" i="30"/>
  <c r="Q80" i="30"/>
  <c r="J81" i="30"/>
  <c r="R81" i="30"/>
  <c r="K82" i="30"/>
  <c r="S82" i="30"/>
  <c r="M84" i="30"/>
  <c r="Q86" i="30"/>
  <c r="J87" i="30"/>
  <c r="R87" i="30"/>
  <c r="P62" i="30"/>
  <c r="Q63" i="30"/>
  <c r="N68" i="30"/>
  <c r="P70" i="30"/>
  <c r="Q71" i="30"/>
  <c r="K73" i="30"/>
  <c r="S73" i="30"/>
  <c r="N76" i="30"/>
  <c r="J80" i="30"/>
  <c r="R80" i="30"/>
  <c r="K81" i="30"/>
  <c r="S81" i="30"/>
  <c r="A29" i="26" l="1"/>
  <c r="E70" i="28"/>
  <c r="I70" i="28"/>
  <c r="B76" i="28"/>
  <c r="C76" i="28" s="1"/>
  <c r="D76" i="28"/>
  <c r="F76" i="28"/>
  <c r="H75" i="28" s="1"/>
  <c r="G75" i="28" s="1"/>
  <c r="I76" i="28" s="1"/>
  <c r="E78" i="28"/>
  <c r="I78" i="28"/>
  <c r="B84" i="28"/>
  <c r="C84" i="28" s="1"/>
  <c r="D84" i="28"/>
  <c r="F84" i="28"/>
  <c r="H83" i="28" s="1"/>
  <c r="E86" i="28"/>
  <c r="I86" i="28"/>
  <c r="B92" i="28"/>
  <c r="C92" i="28" s="1"/>
  <c r="D92" i="28"/>
  <c r="F92" i="28"/>
  <c r="H91" i="28" s="1"/>
  <c r="G91" i="28" s="1"/>
  <c r="I92" i="28" s="1"/>
  <c r="E94" i="28"/>
  <c r="I94" i="28"/>
  <c r="B100" i="28"/>
  <c r="C100" i="28" s="1"/>
  <c r="D100" i="28"/>
  <c r="F100" i="28"/>
  <c r="H99" i="28" s="1"/>
  <c r="E102" i="28"/>
  <c r="I102" i="28"/>
  <c r="B108" i="28"/>
  <c r="C108" i="28" s="1"/>
  <c r="D108" i="28"/>
  <c r="F108" i="28"/>
  <c r="H107" i="28" s="1"/>
  <c r="G107" i="28" s="1"/>
  <c r="I108" i="28" s="1"/>
  <c r="E110" i="28"/>
  <c r="I110" i="28"/>
  <c r="B116" i="28"/>
  <c r="C116" i="28" s="1"/>
  <c r="D116" i="28"/>
  <c r="F116" i="28"/>
  <c r="H115" i="28" s="1"/>
  <c r="E118" i="28"/>
  <c r="I118" i="28"/>
  <c r="B124" i="28"/>
  <c r="C124" i="28" s="1"/>
  <c r="D124" i="28"/>
  <c r="F124" i="28"/>
  <c r="H123" i="28" s="1"/>
  <c r="G123" i="28" s="1"/>
  <c r="I124" i="28" s="1"/>
  <c r="E126" i="28"/>
  <c r="I126" i="28"/>
  <c r="B132" i="28"/>
  <c r="C132" i="28" s="1"/>
  <c r="D132" i="28"/>
  <c r="F132" i="28"/>
  <c r="H131" i="28" s="1"/>
  <c r="E134" i="28"/>
  <c r="I134" i="28"/>
  <c r="B140" i="28"/>
  <c r="C140" i="28" s="1"/>
  <c r="D140" i="28"/>
  <c r="F140" i="28"/>
  <c r="H139" i="28" s="1"/>
  <c r="G139" i="28" s="1"/>
  <c r="I140" i="28" s="1"/>
  <c r="E84" i="28" l="1"/>
  <c r="A30" i="26"/>
  <c r="E108" i="28"/>
  <c r="E116" i="28"/>
  <c r="E124" i="28"/>
  <c r="E76" i="28"/>
  <c r="E140" i="28"/>
  <c r="E92" i="28"/>
  <c r="E100" i="28"/>
  <c r="E132" i="28"/>
  <c r="G115" i="28"/>
  <c r="I116" i="28" s="1"/>
  <c r="G83" i="28"/>
  <c r="I84" i="28" s="1"/>
  <c r="G131" i="28"/>
  <c r="I132" i="28" s="1"/>
  <c r="G99" i="28"/>
  <c r="I100" i="28" s="1"/>
  <c r="J13" i="12"/>
  <c r="A31" i="26" l="1"/>
  <c r="E52" i="19"/>
  <c r="H9" i="12"/>
  <c r="A32" i="26" l="1"/>
  <c r="G17" i="25"/>
  <c r="G18" i="25"/>
  <c r="G19" i="25"/>
  <c r="G20" i="25"/>
  <c r="G21" i="25"/>
  <c r="G22" i="25"/>
  <c r="G23" i="25"/>
  <c r="G24" i="25"/>
  <c r="G25" i="25"/>
  <c r="G26" i="25"/>
  <c r="A33" i="26" l="1"/>
  <c r="B28" i="28"/>
  <c r="C28" i="28" s="1"/>
  <c r="B68" i="28"/>
  <c r="C68" i="28" s="1"/>
  <c r="I62" i="28"/>
  <c r="E62" i="28"/>
  <c r="B60" i="28"/>
  <c r="C60" i="28" s="1"/>
  <c r="I54" i="28"/>
  <c r="E54" i="28"/>
  <c r="B52" i="28"/>
  <c r="C52" i="28" s="1"/>
  <c r="I46" i="28"/>
  <c r="E46" i="28"/>
  <c r="B44" i="28"/>
  <c r="C44" i="28" s="1"/>
  <c r="I38" i="28"/>
  <c r="E38" i="28"/>
  <c r="B36" i="28"/>
  <c r="C36" i="28" s="1"/>
  <c r="I30" i="28"/>
  <c r="E30" i="28"/>
  <c r="I22" i="28"/>
  <c r="E22" i="28"/>
  <c r="J9" i="28"/>
  <c r="H9" i="28"/>
  <c r="D9" i="28"/>
  <c r="A34" i="26" l="1"/>
  <c r="E9" i="25"/>
  <c r="E9" i="29"/>
  <c r="J9" i="25"/>
  <c r="I9" i="30"/>
  <c r="J9" i="29"/>
  <c r="D68" i="28"/>
  <c r="E68" i="28" s="1"/>
  <c r="F154" i="26"/>
  <c r="G154" i="26"/>
  <c r="H154" i="26"/>
  <c r="E154" i="26"/>
  <c r="F98" i="26"/>
  <c r="G98" i="26"/>
  <c r="H98" i="26"/>
  <c r="E98" i="26"/>
  <c r="F126" i="26"/>
  <c r="G126" i="26"/>
  <c r="H126" i="26"/>
  <c r="E126" i="26"/>
  <c r="E42" i="26"/>
  <c r="F42" i="26"/>
  <c r="G42" i="26"/>
  <c r="E70" i="26"/>
  <c r="F70" i="26"/>
  <c r="G70" i="26"/>
  <c r="H70" i="26"/>
  <c r="H42" i="26"/>
  <c r="A35" i="26" l="1"/>
  <c r="E45" i="12"/>
  <c r="F60" i="28" s="1"/>
  <c r="H59" i="28" s="1"/>
  <c r="G59" i="28" s="1"/>
  <c r="I60" i="28" s="1"/>
  <c r="H16" i="29"/>
  <c r="H45" i="12"/>
  <c r="D60" i="28" s="1"/>
  <c r="E60" i="28" s="1"/>
  <c r="J16" i="29" s="1"/>
  <c r="I16" i="29"/>
  <c r="E38" i="12"/>
  <c r="F52" i="28" s="1"/>
  <c r="H51" i="28" s="1"/>
  <c r="G51" i="28" s="1"/>
  <c r="H15" i="29"/>
  <c r="H38" i="12"/>
  <c r="D52" i="28" s="1"/>
  <c r="E52" i="28" s="1"/>
  <c r="J15" i="29" s="1"/>
  <c r="I15" i="29"/>
  <c r="E31" i="12"/>
  <c r="F44" i="28" s="1"/>
  <c r="H43" i="28" s="1"/>
  <c r="G43" i="28" s="1"/>
  <c r="I44" i="28" s="1"/>
  <c r="H14" i="29"/>
  <c r="H31" i="12"/>
  <c r="D44" i="28" s="1"/>
  <c r="E44" i="28" s="1"/>
  <c r="J14" i="29" s="1"/>
  <c r="I14" i="29"/>
  <c r="E24" i="12"/>
  <c r="F36" i="28" s="1"/>
  <c r="H35" i="28" s="1"/>
  <c r="G35" i="28" s="1"/>
  <c r="I36" i="28" s="1"/>
  <c r="H13" i="29"/>
  <c r="H24" i="12"/>
  <c r="D36" i="28" s="1"/>
  <c r="E36" i="28" s="1"/>
  <c r="J13" i="29" s="1"/>
  <c r="I13" i="29"/>
  <c r="E17" i="12"/>
  <c r="F28" i="28" s="1"/>
  <c r="H27" i="28" s="1"/>
  <c r="G27" i="28" s="1"/>
  <c r="I28" i="28" s="1"/>
  <c r="H12" i="29"/>
  <c r="H17" i="12"/>
  <c r="D28" i="28" s="1"/>
  <c r="E28" i="28" s="1"/>
  <c r="J12" i="29" s="1"/>
  <c r="I12" i="29"/>
  <c r="F68" i="28"/>
  <c r="H67" i="28" s="1"/>
  <c r="G67" i="28" s="1"/>
  <c r="I68" i="28" s="1"/>
  <c r="K12" i="29" l="1"/>
  <c r="I12" i="16"/>
  <c r="A36" i="26"/>
  <c r="I16" i="16"/>
  <c r="K16" i="29"/>
  <c r="I52" i="28"/>
  <c r="I14" i="16"/>
  <c r="K14" i="29"/>
  <c r="I13" i="16"/>
  <c r="K13" i="29"/>
  <c r="A37" i="26" l="1"/>
  <c r="I15" i="16"/>
  <c r="K15" i="29"/>
  <c r="M17" i="25"/>
  <c r="M18" i="25"/>
  <c r="M19" i="25"/>
  <c r="M20" i="25"/>
  <c r="M21" i="25"/>
  <c r="M22" i="25"/>
  <c r="M23" i="25"/>
  <c r="M24" i="25"/>
  <c r="M25" i="25"/>
  <c r="M26" i="25"/>
  <c r="E13" i="16"/>
  <c r="M17" i="16"/>
  <c r="M18" i="16"/>
  <c r="M19" i="16"/>
  <c r="M20" i="16"/>
  <c r="M21" i="16"/>
  <c r="M22" i="16"/>
  <c r="M23" i="16"/>
  <c r="M24" i="16"/>
  <c r="M25" i="16"/>
  <c r="M26" i="16"/>
  <c r="F26" i="16"/>
  <c r="F25" i="16"/>
  <c r="F24" i="16"/>
  <c r="F23" i="16"/>
  <c r="F22" i="16"/>
  <c r="F21" i="16"/>
  <c r="F20" i="16"/>
  <c r="E26" i="16"/>
  <c r="E25" i="16"/>
  <c r="E24" i="16"/>
  <c r="E23" i="16"/>
  <c r="E22" i="16"/>
  <c r="E21" i="16"/>
  <c r="E20" i="16"/>
  <c r="J20" i="12"/>
  <c r="E22" i="12" s="1"/>
  <c r="A38" i="26" l="1"/>
  <c r="E13" i="29"/>
  <c r="B4" i="31"/>
  <c r="P13" i="19"/>
  <c r="P13" i="30"/>
  <c r="P53" i="30"/>
  <c r="Q53" i="19"/>
  <c r="Q13" i="30"/>
  <c r="Q53" i="30"/>
  <c r="R13" i="19"/>
  <c r="R53" i="30"/>
  <c r="R13" i="30"/>
  <c r="S53" i="19"/>
  <c r="S53" i="30"/>
  <c r="S13" i="30"/>
  <c r="O53" i="19"/>
  <c r="O13" i="30"/>
  <c r="O53" i="30"/>
  <c r="M13" i="19"/>
  <c r="M53" i="30"/>
  <c r="M13" i="30"/>
  <c r="N13" i="19"/>
  <c r="N13" i="30"/>
  <c r="N53" i="30"/>
  <c r="F53" i="19"/>
  <c r="F13" i="30"/>
  <c r="F53" i="30"/>
  <c r="I59" i="30"/>
  <c r="P53" i="19"/>
  <c r="M53" i="19"/>
  <c r="O13" i="19"/>
  <c r="S13" i="19"/>
  <c r="R53" i="19"/>
  <c r="Q13" i="19"/>
  <c r="N53" i="19"/>
  <c r="A39" i="26" l="1"/>
  <c r="S54" i="19"/>
  <c r="I26" i="16"/>
  <c r="R54" i="19"/>
  <c r="I25" i="16"/>
  <c r="I24" i="16"/>
  <c r="Q54" i="19"/>
  <c r="P54" i="19"/>
  <c r="I23" i="16"/>
  <c r="I22" i="16"/>
  <c r="O54" i="19"/>
  <c r="N54" i="19"/>
  <c r="I21" i="16"/>
  <c r="I20" i="16"/>
  <c r="M54" i="19"/>
  <c r="A40" i="26" l="1"/>
  <c r="S64" i="19"/>
  <c r="S81" i="19"/>
  <c r="S65" i="19"/>
  <c r="S84" i="19"/>
  <c r="S60" i="19"/>
  <c r="S69" i="19"/>
  <c r="S70" i="19"/>
  <c r="S79" i="19"/>
  <c r="S55" i="19"/>
  <c r="S73" i="19"/>
  <c r="S57" i="19"/>
  <c r="S75" i="19"/>
  <c r="S59" i="19"/>
  <c r="S78" i="19"/>
  <c r="S63" i="19"/>
  <c r="S67" i="19"/>
  <c r="S71" i="19"/>
  <c r="S83" i="19"/>
  <c r="S76" i="19"/>
  <c r="S66" i="19"/>
  <c r="S74" i="19"/>
  <c r="S82" i="19"/>
  <c r="S56" i="19"/>
  <c r="S68" i="19"/>
  <c r="S72" i="19"/>
  <c r="S80" i="19"/>
  <c r="S87" i="19"/>
  <c r="S61" i="19"/>
  <c r="S77" i="19"/>
  <c r="S86" i="19"/>
  <c r="S58" i="19"/>
  <c r="S62" i="19"/>
  <c r="R55" i="19"/>
  <c r="R57" i="19"/>
  <c r="R59" i="19"/>
  <c r="R61" i="19"/>
  <c r="R63" i="19"/>
  <c r="R65" i="19"/>
  <c r="R67" i="19"/>
  <c r="R69" i="19"/>
  <c r="R71" i="19"/>
  <c r="R73" i="19"/>
  <c r="R75" i="19"/>
  <c r="R77" i="19"/>
  <c r="R79" i="19"/>
  <c r="R81" i="19"/>
  <c r="R83" i="19"/>
  <c r="R86" i="19"/>
  <c r="R60" i="19"/>
  <c r="R68" i="19"/>
  <c r="R72" i="19"/>
  <c r="R76" i="19"/>
  <c r="R80" i="19"/>
  <c r="R84" i="19"/>
  <c r="R56" i="19"/>
  <c r="R58" i="19"/>
  <c r="R62" i="19"/>
  <c r="R64" i="19"/>
  <c r="R66" i="19"/>
  <c r="R70" i="19"/>
  <c r="R74" i="19"/>
  <c r="R78" i="19"/>
  <c r="R82" i="19"/>
  <c r="R87" i="19"/>
  <c r="Q55" i="19"/>
  <c r="Q59" i="19"/>
  <c r="Q63" i="19"/>
  <c r="Q67" i="19"/>
  <c r="Q71" i="19"/>
  <c r="Q75" i="19"/>
  <c r="Q79" i="19"/>
  <c r="Q83" i="19"/>
  <c r="Q82" i="19"/>
  <c r="Q87" i="19"/>
  <c r="Q68" i="19"/>
  <c r="Q80" i="19"/>
  <c r="Q58" i="19"/>
  <c r="Q62" i="19"/>
  <c r="Q66" i="19"/>
  <c r="Q70" i="19"/>
  <c r="Q74" i="19"/>
  <c r="Q78" i="19"/>
  <c r="Q64" i="19"/>
  <c r="Q84" i="19"/>
  <c r="Q57" i="19"/>
  <c r="Q61" i="19"/>
  <c r="Q65" i="19"/>
  <c r="Q69" i="19"/>
  <c r="Q73" i="19"/>
  <c r="Q77" i="19"/>
  <c r="Q81" i="19"/>
  <c r="Q86" i="19"/>
  <c r="Q56" i="19"/>
  <c r="Q60" i="19"/>
  <c r="Q72" i="19"/>
  <c r="Q76" i="19"/>
  <c r="P55" i="19"/>
  <c r="P58" i="19"/>
  <c r="P60" i="19"/>
  <c r="P62" i="19"/>
  <c r="P65" i="19"/>
  <c r="P67" i="19"/>
  <c r="P70" i="19"/>
  <c r="P73" i="19"/>
  <c r="P76" i="19"/>
  <c r="P79" i="19"/>
  <c r="P82" i="19"/>
  <c r="P86" i="19"/>
  <c r="P56" i="19"/>
  <c r="P59" i="19"/>
  <c r="P61" i="19"/>
  <c r="P63" i="19"/>
  <c r="P66" i="19"/>
  <c r="P69" i="19"/>
  <c r="P71" i="19"/>
  <c r="P74" i="19"/>
  <c r="P77" i="19"/>
  <c r="P78" i="19"/>
  <c r="P81" i="19"/>
  <c r="P84" i="19"/>
  <c r="P57" i="19"/>
  <c r="P64" i="19"/>
  <c r="P68" i="19"/>
  <c r="P72" i="19"/>
  <c r="P75" i="19"/>
  <c r="P80" i="19"/>
  <c r="P83" i="19"/>
  <c r="P87" i="19"/>
  <c r="O55" i="19"/>
  <c r="O59" i="19"/>
  <c r="O63" i="19"/>
  <c r="O67" i="19"/>
  <c r="O71" i="19"/>
  <c r="O75" i="19"/>
  <c r="O79" i="19"/>
  <c r="O83" i="19"/>
  <c r="O58" i="19"/>
  <c r="O70" i="19"/>
  <c r="O82" i="19"/>
  <c r="O56" i="19"/>
  <c r="O60" i="19"/>
  <c r="O64" i="19"/>
  <c r="O68" i="19"/>
  <c r="O72" i="19"/>
  <c r="O76" i="19"/>
  <c r="O80" i="19"/>
  <c r="O84" i="19"/>
  <c r="O62" i="19"/>
  <c r="O74" i="19"/>
  <c r="O87" i="19"/>
  <c r="O57" i="19"/>
  <c r="O61" i="19"/>
  <c r="O65" i="19"/>
  <c r="O69" i="19"/>
  <c r="O73" i="19"/>
  <c r="O77" i="19"/>
  <c r="O81" i="19"/>
  <c r="O86" i="19"/>
  <c r="O66" i="19"/>
  <c r="O78" i="19"/>
  <c r="N55" i="19"/>
  <c r="N57" i="19"/>
  <c r="N59" i="19"/>
  <c r="N61" i="19"/>
  <c r="N63" i="19"/>
  <c r="N65" i="19"/>
  <c r="N67" i="19"/>
  <c r="N69" i="19"/>
  <c r="N71" i="19"/>
  <c r="N73" i="19"/>
  <c r="N75" i="19"/>
  <c r="N77" i="19"/>
  <c r="N79" i="19"/>
  <c r="N81" i="19"/>
  <c r="N83" i="19"/>
  <c r="N86" i="19"/>
  <c r="N56" i="19"/>
  <c r="N62" i="19"/>
  <c r="N66" i="19"/>
  <c r="N68" i="19"/>
  <c r="N74" i="19"/>
  <c r="N76" i="19"/>
  <c r="N80" i="19"/>
  <c r="N87" i="19"/>
  <c r="N58" i="19"/>
  <c r="N60" i="19"/>
  <c r="N64" i="19"/>
  <c r="N70" i="19"/>
  <c r="N72" i="19"/>
  <c r="N78" i="19"/>
  <c r="N82" i="19"/>
  <c r="N84" i="19"/>
  <c r="M55" i="19"/>
  <c r="M59" i="19"/>
  <c r="M63" i="19"/>
  <c r="M67" i="19"/>
  <c r="M71" i="19"/>
  <c r="M75" i="19"/>
  <c r="M79" i="19"/>
  <c r="M83" i="19"/>
  <c r="M87" i="19"/>
  <c r="M64" i="19"/>
  <c r="M76" i="19"/>
  <c r="M84" i="19"/>
  <c r="M58" i="19"/>
  <c r="M62" i="19"/>
  <c r="M66" i="19"/>
  <c r="M70" i="19"/>
  <c r="M74" i="19"/>
  <c r="M78" i="19"/>
  <c r="M82" i="19"/>
  <c r="M68" i="19"/>
  <c r="M57" i="19"/>
  <c r="M61" i="19"/>
  <c r="M65" i="19"/>
  <c r="M69" i="19"/>
  <c r="M73" i="19"/>
  <c r="M77" i="19"/>
  <c r="M81" i="19"/>
  <c r="M86" i="19"/>
  <c r="M56" i="19"/>
  <c r="M60" i="19"/>
  <c r="M72" i="19"/>
  <c r="M80" i="19"/>
  <c r="A41" i="26" l="1"/>
  <c r="F19" i="16"/>
  <c r="F17" i="16"/>
  <c r="F18" i="16"/>
  <c r="E19" i="16"/>
  <c r="E18" i="16"/>
  <c r="E17" i="16"/>
  <c r="J53" i="30" l="1"/>
  <c r="J13" i="30"/>
  <c r="K53" i="30"/>
  <c r="K13" i="30"/>
  <c r="L53" i="30"/>
  <c r="L13" i="30"/>
  <c r="L13" i="19"/>
  <c r="L53" i="19"/>
  <c r="J13" i="19"/>
  <c r="J53" i="19"/>
  <c r="K53" i="19"/>
  <c r="K13" i="19"/>
  <c r="J41" i="12"/>
  <c r="E43" i="12" s="1"/>
  <c r="J34" i="12"/>
  <c r="E36" i="12" s="1"/>
  <c r="J27" i="12"/>
  <c r="E29" i="12" s="1"/>
  <c r="E15" i="12"/>
  <c r="A46" i="26" l="1"/>
  <c r="I19" i="16"/>
  <c r="I18" i="16"/>
  <c r="A47" i="26" l="1"/>
  <c r="K54" i="19"/>
  <c r="G25" i="16"/>
  <c r="K25" i="16" s="1"/>
  <c r="G22" i="16"/>
  <c r="K22" i="16" s="1"/>
  <c r="G24" i="16"/>
  <c r="K24" i="16" s="1"/>
  <c r="G23" i="16"/>
  <c r="K23" i="16" s="1"/>
  <c r="G21" i="16"/>
  <c r="K21" i="16" s="1"/>
  <c r="G20" i="16"/>
  <c r="K20" i="16" s="1"/>
  <c r="G26" i="16"/>
  <c r="K26" i="16" s="1"/>
  <c r="G18" i="16"/>
  <c r="G19" i="16"/>
  <c r="K19" i="16" s="1"/>
  <c r="A48" i="26" l="1"/>
  <c r="K55" i="19"/>
  <c r="K56" i="19"/>
  <c r="K71" i="19"/>
  <c r="K84" i="19"/>
  <c r="K60" i="19"/>
  <c r="K81" i="19"/>
  <c r="K72" i="19"/>
  <c r="K58" i="19"/>
  <c r="K57" i="19"/>
  <c r="K73" i="19"/>
  <c r="K61" i="19"/>
  <c r="K67" i="19"/>
  <c r="K79" i="19"/>
  <c r="K59" i="19"/>
  <c r="K63" i="19"/>
  <c r="K75" i="19"/>
  <c r="K66" i="19"/>
  <c r="K87" i="19"/>
  <c r="K64" i="19"/>
  <c r="K62" i="19"/>
  <c r="K74" i="19"/>
  <c r="K83" i="19"/>
  <c r="K65" i="19"/>
  <c r="K76" i="19"/>
  <c r="K80" i="19"/>
  <c r="K78" i="19"/>
  <c r="K77" i="19"/>
  <c r="K68" i="19"/>
  <c r="K82" i="19"/>
  <c r="K70" i="19"/>
  <c r="K69" i="19"/>
  <c r="K86" i="19"/>
  <c r="L54" i="19"/>
  <c r="K18" i="16"/>
  <c r="M13" i="12"/>
  <c r="A49" i="26" l="1"/>
  <c r="L75" i="19"/>
  <c r="L60" i="19"/>
  <c r="L79" i="19"/>
  <c r="L77" i="19"/>
  <c r="L76" i="19"/>
  <c r="L59" i="19"/>
  <c r="L61" i="19"/>
  <c r="L68" i="19"/>
  <c r="L69" i="19"/>
  <c r="L71" i="19"/>
  <c r="L72" i="19"/>
  <c r="L55" i="19"/>
  <c r="L70" i="19"/>
  <c r="L78" i="19"/>
  <c r="L80" i="19"/>
  <c r="L56" i="19"/>
  <c r="L63" i="19"/>
  <c r="L83" i="19"/>
  <c r="L65" i="19"/>
  <c r="L66" i="19"/>
  <c r="L81" i="19"/>
  <c r="L57" i="19"/>
  <c r="L82" i="19"/>
  <c r="L73" i="19"/>
  <c r="L64" i="19"/>
  <c r="L74" i="19"/>
  <c r="L58" i="19"/>
  <c r="L84" i="19"/>
  <c r="L62" i="19"/>
  <c r="L86" i="19"/>
  <c r="L67" i="19"/>
  <c r="L87" i="19"/>
  <c r="A50" i="26" l="1"/>
  <c r="I17" i="16"/>
  <c r="F14" i="16"/>
  <c r="F15" i="16"/>
  <c r="F16" i="16"/>
  <c r="F13" i="16"/>
  <c r="F12" i="16"/>
  <c r="E16" i="16"/>
  <c r="E15" i="16"/>
  <c r="E14" i="16"/>
  <c r="E14" i="29" l="1"/>
  <c r="B5" i="31"/>
  <c r="E15" i="29"/>
  <c r="B6" i="31"/>
  <c r="F16" i="29"/>
  <c r="C7" i="31"/>
  <c r="E16" i="29"/>
  <c r="B7" i="31"/>
  <c r="F12" i="29"/>
  <c r="C3" i="31"/>
  <c r="F14" i="29"/>
  <c r="C5" i="31"/>
  <c r="F13" i="29"/>
  <c r="G13" i="29" s="1"/>
  <c r="L13" i="29" s="1"/>
  <c r="C4" i="31"/>
  <c r="F15" i="29"/>
  <c r="C6" i="31"/>
  <c r="A51" i="26"/>
  <c r="I53" i="19"/>
  <c r="I13" i="30"/>
  <c r="I53" i="30"/>
  <c r="H13" i="30"/>
  <c r="H53" i="30"/>
  <c r="G53" i="19"/>
  <c r="G13" i="30"/>
  <c r="G53" i="30"/>
  <c r="H53" i="19"/>
  <c r="H13" i="19"/>
  <c r="I13" i="19"/>
  <c r="G13" i="19"/>
  <c r="M13" i="29" l="1"/>
  <c r="F54" i="30" s="1"/>
  <c r="F65" i="30" s="1"/>
  <c r="G15" i="29"/>
  <c r="M15" i="29" s="1"/>
  <c r="H54" i="30" s="1"/>
  <c r="H65" i="30" s="1"/>
  <c r="G16" i="29"/>
  <c r="L16" i="29" s="1"/>
  <c r="G14" i="29"/>
  <c r="L14" i="29" s="1"/>
  <c r="F61" i="30"/>
  <c r="A52" i="26"/>
  <c r="F57" i="30"/>
  <c r="F70" i="30"/>
  <c r="Z70" i="30" s="1"/>
  <c r="F58" i="30"/>
  <c r="F66" i="30"/>
  <c r="F71" i="30"/>
  <c r="F79" i="30"/>
  <c r="F74" i="30"/>
  <c r="F59" i="30"/>
  <c r="F86" i="30"/>
  <c r="F55" i="30"/>
  <c r="F83" i="30"/>
  <c r="F85" i="30"/>
  <c r="F64" i="30"/>
  <c r="F60" i="30"/>
  <c r="F63" i="30"/>
  <c r="F80" i="30"/>
  <c r="F67" i="30"/>
  <c r="J54" i="19"/>
  <c r="G17" i="16"/>
  <c r="M14" i="29" l="1"/>
  <c r="G54" i="30" s="1"/>
  <c r="M16" i="29"/>
  <c r="I54" i="30" s="1"/>
  <c r="I61" i="30" s="1"/>
  <c r="F76" i="30"/>
  <c r="F84" i="30"/>
  <c r="F75" i="30"/>
  <c r="F56" i="30"/>
  <c r="F68" i="30"/>
  <c r="F77" i="30"/>
  <c r="F82" i="30"/>
  <c r="F62" i="30"/>
  <c r="Z62" i="30" s="1"/>
  <c r="F87" i="30"/>
  <c r="F81" i="30"/>
  <c r="F72" i="30"/>
  <c r="F69" i="30"/>
  <c r="F73" i="30"/>
  <c r="F78" i="30"/>
  <c r="Z78" i="30" s="1"/>
  <c r="L15" i="29"/>
  <c r="I65" i="30"/>
  <c r="G75" i="30"/>
  <c r="G65" i="30"/>
  <c r="A53" i="26"/>
  <c r="G82" i="30"/>
  <c r="G71" i="30"/>
  <c r="G67" i="30"/>
  <c r="G69" i="30"/>
  <c r="G85" i="30"/>
  <c r="G77" i="30"/>
  <c r="G79" i="30"/>
  <c r="G56" i="30"/>
  <c r="G55" i="30"/>
  <c r="G73" i="30"/>
  <c r="G84" i="30"/>
  <c r="G78" i="30"/>
  <c r="G60" i="30"/>
  <c r="G80" i="30"/>
  <c r="G72" i="30"/>
  <c r="G70" i="30"/>
  <c r="AA70" i="30" s="1"/>
  <c r="G83" i="30"/>
  <c r="G57" i="30"/>
  <c r="G64" i="30"/>
  <c r="G87" i="30"/>
  <c r="G61" i="30"/>
  <c r="G74" i="30"/>
  <c r="G59" i="30"/>
  <c r="G62" i="30"/>
  <c r="G86" i="30"/>
  <c r="G58" i="30"/>
  <c r="G63" i="30"/>
  <c r="G66" i="30"/>
  <c r="G68" i="30"/>
  <c r="G76" i="30"/>
  <c r="G81" i="30"/>
  <c r="I73" i="30"/>
  <c r="I80" i="30"/>
  <c r="I58" i="30"/>
  <c r="I75" i="30"/>
  <c r="I76" i="30"/>
  <c r="I57" i="30"/>
  <c r="I63" i="30"/>
  <c r="I68" i="30"/>
  <c r="I87" i="30"/>
  <c r="I66" i="30"/>
  <c r="I86" i="30"/>
  <c r="I78" i="30"/>
  <c r="I79" i="30"/>
  <c r="I55" i="30"/>
  <c r="I69" i="30"/>
  <c r="I83" i="30"/>
  <c r="H59" i="30"/>
  <c r="H55" i="30"/>
  <c r="H56" i="30"/>
  <c r="H86" i="30"/>
  <c r="H79" i="30"/>
  <c r="H67" i="30"/>
  <c r="H84" i="30"/>
  <c r="H63" i="30"/>
  <c r="H83" i="30"/>
  <c r="H82" i="30"/>
  <c r="H58" i="30"/>
  <c r="H74" i="30"/>
  <c r="H81" i="30"/>
  <c r="H70" i="30"/>
  <c r="AB70" i="30" s="1"/>
  <c r="H76" i="30"/>
  <c r="H66" i="30"/>
  <c r="H71" i="30"/>
  <c r="H78" i="30"/>
  <c r="H73" i="30"/>
  <c r="H61" i="30"/>
  <c r="H80" i="30"/>
  <c r="H72" i="30"/>
  <c r="H68" i="30"/>
  <c r="H87" i="30"/>
  <c r="H60" i="30"/>
  <c r="H75" i="30"/>
  <c r="H64" i="30"/>
  <c r="H77" i="30"/>
  <c r="H85" i="30"/>
  <c r="H62" i="30"/>
  <c r="H69" i="30"/>
  <c r="H57" i="30"/>
  <c r="J87" i="19"/>
  <c r="J58" i="19"/>
  <c r="J72" i="19"/>
  <c r="J80" i="19"/>
  <c r="J62" i="19"/>
  <c r="J57" i="19"/>
  <c r="J73" i="19"/>
  <c r="J78" i="19"/>
  <c r="J55" i="19"/>
  <c r="J70" i="19"/>
  <c r="J76" i="19"/>
  <c r="J66" i="19"/>
  <c r="J86" i="19"/>
  <c r="J74" i="19"/>
  <c r="J59" i="19"/>
  <c r="J61" i="19"/>
  <c r="J65" i="19"/>
  <c r="J69" i="19"/>
  <c r="J56" i="19"/>
  <c r="J64" i="19"/>
  <c r="J83" i="19"/>
  <c r="J77" i="19"/>
  <c r="J81" i="19"/>
  <c r="J82" i="19"/>
  <c r="J71" i="19"/>
  <c r="J84" i="19"/>
  <c r="J60" i="19"/>
  <c r="J67" i="19"/>
  <c r="J68" i="19"/>
  <c r="J75" i="19"/>
  <c r="J63" i="19"/>
  <c r="J79" i="19"/>
  <c r="G12" i="16"/>
  <c r="K12" i="16" s="1"/>
  <c r="K17" i="16"/>
  <c r="H4" i="31" l="1"/>
  <c r="F4" i="31"/>
  <c r="I81" i="30"/>
  <c r="I64" i="30"/>
  <c r="I70" i="30"/>
  <c r="AC70" i="30" s="1"/>
  <c r="I71" i="30"/>
  <c r="I72" i="30"/>
  <c r="I67" i="30"/>
  <c r="I84" i="30"/>
  <c r="I74" i="30"/>
  <c r="I77" i="30"/>
  <c r="I82" i="30"/>
  <c r="I60" i="30"/>
  <c r="I56" i="30"/>
  <c r="I62" i="30"/>
  <c r="AC62" i="30" s="1"/>
  <c r="I85" i="30"/>
  <c r="F7" i="31"/>
  <c r="AC78" i="30"/>
  <c r="H5" i="31"/>
  <c r="AA62" i="30"/>
  <c r="F5" i="31"/>
  <c r="AA78" i="30"/>
  <c r="H6" i="31"/>
  <c r="AB62" i="30"/>
  <c r="F6" i="31"/>
  <c r="AB78" i="30"/>
  <c r="A54" i="26"/>
  <c r="M12" i="16"/>
  <c r="D3" i="31" s="1"/>
  <c r="E54" i="19"/>
  <c r="F13" i="19"/>
  <c r="H7" i="31" l="1"/>
  <c r="E56" i="19"/>
  <c r="E60" i="19"/>
  <c r="E64" i="19"/>
  <c r="E68" i="19"/>
  <c r="E72" i="19"/>
  <c r="E76" i="19"/>
  <c r="E80" i="19"/>
  <c r="E84" i="19"/>
  <c r="E55" i="19"/>
  <c r="E67" i="19"/>
  <c r="E71" i="19"/>
  <c r="E83" i="19"/>
  <c r="E57" i="19"/>
  <c r="E61" i="19"/>
  <c r="E65" i="19"/>
  <c r="E69" i="19"/>
  <c r="E73" i="19"/>
  <c r="E77" i="19"/>
  <c r="E81" i="19"/>
  <c r="E58" i="19"/>
  <c r="E62" i="19"/>
  <c r="E70" i="19"/>
  <c r="E78" i="19"/>
  <c r="E82" i="19"/>
  <c r="E86" i="19"/>
  <c r="E63" i="19"/>
  <c r="E75" i="19"/>
  <c r="E79" i="19"/>
  <c r="E87" i="19"/>
  <c r="A55" i="26"/>
  <c r="E12" i="16"/>
  <c r="A56" i="26" l="1"/>
  <c r="H13" i="31"/>
  <c r="E12" i="29"/>
  <c r="G12" i="29" s="1"/>
  <c r="L12" i="29" s="1"/>
  <c r="B3" i="31"/>
  <c r="F13" i="31"/>
  <c r="E53" i="19"/>
  <c r="E53" i="30"/>
  <c r="E13" i="30"/>
  <c r="E13" i="19"/>
  <c r="M12" i="29" l="1"/>
  <c r="E54" i="30" s="1"/>
  <c r="E70" i="30" s="1"/>
  <c r="A57" i="26"/>
  <c r="E59" i="30"/>
  <c r="V59" i="30" s="1"/>
  <c r="W59" i="30" s="1"/>
  <c r="E58" i="30"/>
  <c r="V58" i="30" s="1"/>
  <c r="W58" i="30" s="1"/>
  <c r="E77" i="30"/>
  <c r="V77" i="30" s="1"/>
  <c r="W77" i="30" s="1"/>
  <c r="E62" i="30"/>
  <c r="E71" i="30"/>
  <c r="V71" i="30" s="1"/>
  <c r="W71" i="30" s="1"/>
  <c r="E66" i="30"/>
  <c r="V66" i="30" s="1"/>
  <c r="W66" i="30" s="1"/>
  <c r="E84" i="30"/>
  <c r="V84" i="30" s="1"/>
  <c r="W84" i="30" s="1"/>
  <c r="E85" i="30"/>
  <c r="V85" i="30" s="1"/>
  <c r="W85" i="30" s="1"/>
  <c r="E56" i="30"/>
  <c r="V56" i="30" s="1"/>
  <c r="W56" i="30" s="1"/>
  <c r="E74" i="30"/>
  <c r="V74" i="30" s="1"/>
  <c r="W74" i="30" s="1"/>
  <c r="E78" i="30"/>
  <c r="E67" i="30"/>
  <c r="V67" i="30" s="1"/>
  <c r="W67" i="30" s="1"/>
  <c r="E63" i="30"/>
  <c r="V63" i="30" s="1"/>
  <c r="W63" i="30" s="1"/>
  <c r="M27" i="12"/>
  <c r="M34" i="12"/>
  <c r="M20" i="12"/>
  <c r="E72" i="30" l="1"/>
  <c r="V72" i="30" s="1"/>
  <c r="W72" i="30" s="1"/>
  <c r="E60" i="30"/>
  <c r="V60" i="30" s="1"/>
  <c r="W60" i="30" s="1"/>
  <c r="E81" i="30"/>
  <c r="V81" i="30" s="1"/>
  <c r="W81" i="30" s="1"/>
  <c r="E55" i="30"/>
  <c r="V55" i="30" s="1"/>
  <c r="W55" i="30" s="1"/>
  <c r="E69" i="30"/>
  <c r="V69" i="30" s="1"/>
  <c r="W69" i="30" s="1"/>
  <c r="E57" i="30"/>
  <c r="V57" i="30" s="1"/>
  <c r="W57" i="30" s="1"/>
  <c r="E87" i="30"/>
  <c r="V87" i="30" s="1"/>
  <c r="W87" i="30" s="1"/>
  <c r="E86" i="30"/>
  <c r="V86" i="30" s="1"/>
  <c r="W86" i="30" s="1"/>
  <c r="E79" i="30"/>
  <c r="V79" i="30" s="1"/>
  <c r="W79" i="30" s="1"/>
  <c r="E80" i="30"/>
  <c r="V80" i="30" s="1"/>
  <c r="W80" i="30" s="1"/>
  <c r="E82" i="30"/>
  <c r="V82" i="30" s="1"/>
  <c r="W82" i="30" s="1"/>
  <c r="E61" i="30"/>
  <c r="V61" i="30" s="1"/>
  <c r="W61" i="30" s="1"/>
  <c r="E76" i="30"/>
  <c r="V76" i="30" s="1"/>
  <c r="W76" i="30" s="1"/>
  <c r="E65" i="30"/>
  <c r="V65" i="30" s="1"/>
  <c r="W65" i="30" s="1"/>
  <c r="E68" i="30"/>
  <c r="V68" i="30" s="1"/>
  <c r="W68" i="30" s="1"/>
  <c r="E64" i="30"/>
  <c r="V64" i="30" s="1"/>
  <c r="W64" i="30" s="1"/>
  <c r="E83" i="30"/>
  <c r="V83" i="30" s="1"/>
  <c r="W83" i="30" s="1"/>
  <c r="E75" i="30"/>
  <c r="V75" i="30" s="1"/>
  <c r="W75" i="30" s="1"/>
  <c r="E73" i="30"/>
  <c r="V73" i="30" s="1"/>
  <c r="W73" i="30" s="1"/>
  <c r="F3" i="31"/>
  <c r="V78" i="30"/>
  <c r="W78" i="30" s="1"/>
  <c r="Y78" i="30"/>
  <c r="AD78" i="30" s="1"/>
  <c r="X78" i="30"/>
  <c r="H3" i="31"/>
  <c r="Y62" i="30"/>
  <c r="AD62" i="30" s="1"/>
  <c r="X62" i="30"/>
  <c r="V62" i="30"/>
  <c r="W62" i="30" s="1"/>
  <c r="V70" i="30"/>
  <c r="W70" i="30" s="1"/>
  <c r="Y70" i="30"/>
  <c r="AD70" i="30" s="1"/>
  <c r="X70" i="30"/>
  <c r="A58" i="26"/>
  <c r="G14" i="16"/>
  <c r="G13" i="16"/>
  <c r="G15" i="16"/>
  <c r="M41" i="12"/>
  <c r="A59" i="26" l="1"/>
  <c r="H9" i="31"/>
  <c r="J3" i="31"/>
  <c r="F9" i="31"/>
  <c r="J2" i="31"/>
  <c r="K14" i="16"/>
  <c r="K13" i="16"/>
  <c r="G16" i="16"/>
  <c r="K15" i="16"/>
  <c r="A60" i="26" l="1"/>
  <c r="M13" i="16"/>
  <c r="D4" i="31" s="1"/>
  <c r="F54" i="19"/>
  <c r="H54" i="19"/>
  <c r="M15" i="16"/>
  <c r="D6" i="31" s="1"/>
  <c r="G54" i="19"/>
  <c r="M14" i="16"/>
  <c r="D5" i="31" s="1"/>
  <c r="K16" i="16"/>
  <c r="H57" i="19" l="1"/>
  <c r="H61" i="19"/>
  <c r="H65" i="19"/>
  <c r="H69" i="19"/>
  <c r="H73" i="19"/>
  <c r="H77" i="19"/>
  <c r="H81" i="19"/>
  <c r="H83" i="19"/>
  <c r="H55" i="19"/>
  <c r="H60" i="19"/>
  <c r="H68" i="19"/>
  <c r="H72" i="19"/>
  <c r="H84" i="19"/>
  <c r="H58" i="19"/>
  <c r="H62" i="19"/>
  <c r="H16" i="31" s="1"/>
  <c r="H70" i="19"/>
  <c r="H78" i="19"/>
  <c r="F16" i="31" s="1"/>
  <c r="H82" i="19"/>
  <c r="H86" i="19"/>
  <c r="H63" i="19"/>
  <c r="H67" i="19"/>
  <c r="H71" i="19"/>
  <c r="H75" i="19"/>
  <c r="H79" i="19"/>
  <c r="H87" i="19"/>
  <c r="H56" i="19"/>
  <c r="H64" i="19"/>
  <c r="H76" i="19"/>
  <c r="H80" i="19"/>
  <c r="F63" i="19"/>
  <c r="F67" i="19"/>
  <c r="F71" i="19"/>
  <c r="F75" i="19"/>
  <c r="F79" i="19"/>
  <c r="F87" i="19"/>
  <c r="F55" i="19"/>
  <c r="F62" i="19"/>
  <c r="F70" i="19"/>
  <c r="F78" i="19"/>
  <c r="F86" i="19"/>
  <c r="F56" i="19"/>
  <c r="F60" i="19"/>
  <c r="F64" i="19"/>
  <c r="F68" i="19"/>
  <c r="F72" i="19"/>
  <c r="F76" i="19"/>
  <c r="F80" i="19"/>
  <c r="F84" i="19"/>
  <c r="F57" i="19"/>
  <c r="F61" i="19"/>
  <c r="F65" i="19"/>
  <c r="F69" i="19"/>
  <c r="F73" i="19"/>
  <c r="F77" i="19"/>
  <c r="F81" i="19"/>
  <c r="F58" i="19"/>
  <c r="F82" i="19"/>
  <c r="G58" i="19"/>
  <c r="G62" i="19"/>
  <c r="H15" i="31" s="1"/>
  <c r="G70" i="19"/>
  <c r="G74" i="19"/>
  <c r="G78" i="19"/>
  <c r="F15" i="31" s="1"/>
  <c r="G82" i="19"/>
  <c r="G86" i="19"/>
  <c r="G57" i="19"/>
  <c r="G65" i="19"/>
  <c r="G77" i="19"/>
  <c r="G81" i="19"/>
  <c r="G55" i="19"/>
  <c r="G63" i="19"/>
  <c r="G67" i="19"/>
  <c r="G71" i="19"/>
  <c r="G75" i="19"/>
  <c r="G79" i="19"/>
  <c r="G87" i="19"/>
  <c r="G56" i="19"/>
  <c r="G60" i="19"/>
  <c r="G64" i="19"/>
  <c r="G68" i="19"/>
  <c r="G72" i="19"/>
  <c r="G76" i="19"/>
  <c r="G80" i="19"/>
  <c r="G84" i="19"/>
  <c r="G61" i="19"/>
  <c r="G69" i="19"/>
  <c r="G73" i="19"/>
  <c r="A61" i="26"/>
  <c r="I54" i="19"/>
  <c r="M16" i="16"/>
  <c r="D7" i="31" s="1"/>
  <c r="D9" i="31" s="1"/>
  <c r="I56" i="19" l="1"/>
  <c r="I60" i="19"/>
  <c r="I64" i="19"/>
  <c r="I68" i="19"/>
  <c r="I72" i="19"/>
  <c r="I76" i="19"/>
  <c r="I80" i="19"/>
  <c r="I84" i="19"/>
  <c r="I86" i="19"/>
  <c r="I63" i="19"/>
  <c r="I75" i="19"/>
  <c r="I79" i="19"/>
  <c r="I57" i="19"/>
  <c r="I61" i="19"/>
  <c r="I65" i="19"/>
  <c r="I69" i="19"/>
  <c r="I73" i="19"/>
  <c r="I77" i="19"/>
  <c r="I81" i="19"/>
  <c r="I85" i="19"/>
  <c r="I55" i="19"/>
  <c r="I58" i="19"/>
  <c r="I62" i="19"/>
  <c r="H17" i="31" s="1"/>
  <c r="I70" i="19"/>
  <c r="I74" i="19"/>
  <c r="I78" i="19"/>
  <c r="F17" i="31" s="1"/>
  <c r="I82" i="19"/>
  <c r="I67" i="19"/>
  <c r="I71" i="19"/>
  <c r="I83" i="19"/>
  <c r="I87" i="19"/>
  <c r="F14" i="31"/>
  <c r="A62" i="26"/>
  <c r="H14" i="31"/>
  <c r="Y78" i="19" l="1"/>
  <c r="Y62" i="19"/>
  <c r="A63" i="26"/>
  <c r="W62" i="19"/>
  <c r="W78" i="19"/>
  <c r="H19" i="31"/>
  <c r="F19" i="31"/>
  <c r="A64" i="26" l="1"/>
  <c r="X62" i="19"/>
  <c r="Z62" i="19"/>
  <c r="X78" i="19"/>
  <c r="Z78" i="19"/>
  <c r="A65" i="26" l="1"/>
  <c r="A66" i="26" l="1"/>
  <c r="A67" i="26" l="1"/>
  <c r="A68" i="26" l="1"/>
  <c r="A69" i="26" l="1"/>
  <c r="A74" i="26" l="1"/>
  <c r="A75" i="26" l="1"/>
  <c r="A76" i="26" l="1"/>
  <c r="A77" i="26" l="1"/>
  <c r="A78" i="26" l="1"/>
  <c r="A79" i="26" l="1"/>
  <c r="A80" i="26" l="1"/>
  <c r="A81" i="26" l="1"/>
  <c r="A82" i="26" l="1"/>
  <c r="A83" i="26" l="1"/>
  <c r="A84" i="26" l="1"/>
  <c r="A85" i="26" l="1"/>
  <c r="A86" i="26" l="1"/>
  <c r="A87" i="26" l="1"/>
  <c r="A88" i="26" l="1"/>
  <c r="A89" i="26" l="1"/>
  <c r="A90" i="26" l="1"/>
  <c r="A91" i="26" l="1"/>
  <c r="A92" i="26" l="1"/>
  <c r="A93" i="26" l="1"/>
  <c r="A94" i="26" l="1"/>
  <c r="A95" i="26" l="1"/>
  <c r="A96" i="26" l="1"/>
  <c r="A97" i="26" l="1"/>
  <c r="A102" i="26" l="1"/>
  <c r="A103" i="26" l="1"/>
  <c r="A104" i="26" l="1"/>
  <c r="A105" i="26" l="1"/>
  <c r="A106" i="26" l="1"/>
  <c r="A107" i="26" l="1"/>
  <c r="A108" i="26" l="1"/>
  <c r="A109" i="26" l="1"/>
  <c r="A110" i="26" l="1"/>
  <c r="A111" i="26" l="1"/>
  <c r="A112" i="26" l="1"/>
  <c r="A113" i="26" l="1"/>
  <c r="A114" i="26" l="1"/>
  <c r="A115" i="26" l="1"/>
  <c r="A116" i="26" l="1"/>
  <c r="A117" i="26" l="1"/>
  <c r="A118" i="26" l="1"/>
  <c r="A119" i="26" l="1"/>
  <c r="A120" i="26" l="1"/>
  <c r="A121" i="26" l="1"/>
  <c r="A122" i="26" l="1"/>
  <c r="A123" i="26" l="1"/>
  <c r="A124" i="26" l="1"/>
  <c r="A125" i="26" l="1"/>
  <c r="A130" i="26" l="1"/>
  <c r="A131" i="26" l="1"/>
  <c r="A132" i="26" l="1"/>
  <c r="A133" i="26" l="1"/>
  <c r="A134" i="26" l="1"/>
  <c r="A135" i="26" l="1"/>
  <c r="A136" i="26" l="1"/>
  <c r="A137" i="26" l="1"/>
  <c r="A138" i="26" l="1"/>
  <c r="A139" i="26" l="1"/>
  <c r="A140" i="26" l="1"/>
  <c r="A141" i="26" l="1"/>
  <c r="A142" i="26" l="1"/>
  <c r="A143" i="26" l="1"/>
  <c r="A144" i="26" l="1"/>
  <c r="A145" i="26" l="1"/>
  <c r="A146" i="26" l="1"/>
  <c r="A147" i="26" l="1"/>
  <c r="A148" i="26" l="1"/>
  <c r="A149" i="26" l="1"/>
  <c r="A150" i="26" l="1"/>
  <c r="A151" i="26" l="1"/>
  <c r="A152" i="26" l="1"/>
  <c r="A153" i="26" l="1"/>
</calcChain>
</file>

<file path=xl/sharedStrings.xml><?xml version="1.0" encoding="utf-8"?>
<sst xmlns="http://schemas.openxmlformats.org/spreadsheetml/2006/main" count="2870" uniqueCount="373">
  <si>
    <t>T (°C) superior</t>
  </si>
  <si>
    <t xml:space="preserve">T (°C) inferior </t>
  </si>
  <si>
    <t>Parámetro</t>
  </si>
  <si>
    <t>PM-10</t>
  </si>
  <si>
    <t>FINAL:</t>
  </si>
  <si>
    <t>PERIODO :</t>
  </si>
  <si>
    <t>horas</t>
  </si>
  <si>
    <t>min</t>
  </si>
  <si>
    <t>MARCA:</t>
  </si>
  <si>
    <t>MODELO:</t>
  </si>
  <si>
    <t>SERIE:</t>
  </si>
  <si>
    <t>Temperatura (°C):</t>
  </si>
  <si>
    <t>Datos horarios registrados:</t>
  </si>
  <si>
    <t>OBSERVACIONES:</t>
  </si>
  <si>
    <t>THERMO SCIENTIFIC</t>
  </si>
  <si>
    <t>DATOS DE LOS EQUIPOS</t>
  </si>
  <si>
    <t>Venturi PM-10</t>
  </si>
  <si>
    <t>Barómetro</t>
  </si>
  <si>
    <t>CÁLCULOS</t>
  </si>
  <si>
    <r>
      <t>T</t>
    </r>
    <r>
      <rPr>
        <b/>
        <vertAlign val="subscript"/>
        <sz val="8"/>
        <rFont val="Arial"/>
        <family val="2"/>
      </rPr>
      <t xml:space="preserve">a </t>
    </r>
    <r>
      <rPr>
        <b/>
        <sz val="8"/>
        <rFont val="Arial"/>
        <family val="2"/>
      </rPr>
      <t>(°C)</t>
    </r>
  </si>
  <si>
    <r>
      <t>P</t>
    </r>
    <r>
      <rPr>
        <b/>
        <vertAlign val="subscript"/>
        <sz val="8"/>
        <rFont val="Arial"/>
        <family val="2"/>
      </rPr>
      <t>o</t>
    </r>
    <r>
      <rPr>
        <b/>
        <sz val="8"/>
        <rFont val="Arial"/>
        <family val="2"/>
      </rPr>
      <t>/P</t>
    </r>
    <r>
      <rPr>
        <b/>
        <vertAlign val="subscript"/>
        <sz val="8"/>
        <rFont val="Arial"/>
        <family val="2"/>
      </rPr>
      <t>a</t>
    </r>
  </si>
  <si>
    <t>Presión inicial:</t>
  </si>
  <si>
    <t>Presión final:</t>
  </si>
  <si>
    <r>
      <t>Δh 
(pulg H</t>
    </r>
    <r>
      <rPr>
        <b/>
        <vertAlign val="subscript"/>
        <sz val="8"/>
        <rFont val="Arial"/>
        <family val="2"/>
      </rPr>
      <t>2</t>
    </r>
    <r>
      <rPr>
        <b/>
        <sz val="8"/>
        <rFont val="Arial"/>
        <family val="2"/>
      </rPr>
      <t>O)</t>
    </r>
  </si>
  <si>
    <t xml:space="preserve">N° </t>
  </si>
  <si>
    <t>Fecha Inicio:</t>
  </si>
  <si>
    <t>Fecha Final:</t>
  </si>
  <si>
    <t>Fecha Inicio</t>
  </si>
  <si>
    <t>Fecha Final</t>
  </si>
  <si>
    <t>Periodo (minutos)</t>
  </si>
  <si>
    <r>
      <t>Concentración de partículas (µg/m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)</t>
    </r>
  </si>
  <si>
    <t>N° Filtro</t>
  </si>
  <si>
    <t>DESCRIPCIÓN:</t>
  </si>
  <si>
    <t>EQUIPO:</t>
  </si>
  <si>
    <r>
      <t>Flujo prom (m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/min)</t>
    </r>
  </si>
  <si>
    <t>De acuerdo a Compendium EPA Method IO-2.1 SAMPLING OF AMBIENT AIR FOR TOTAL SUSPENDED PARTICULATE MATTER (SPM) AND PM10 USING HIGH VOLUME (HV) SAMPLER</t>
  </si>
  <si>
    <t>Dónde:</t>
  </si>
  <si>
    <t>Tstd:</t>
  </si>
  <si>
    <t>Velocidad del flujo del volumen real</t>
  </si>
  <si>
    <t>Qstd (m³/min std):</t>
  </si>
  <si>
    <t>Velocidad del flujo del volumen estándar</t>
  </si>
  <si>
    <t>Presión barométrica estándar según EPA (760 mm Hg)</t>
  </si>
  <si>
    <t>Pstd (mm Hg):</t>
  </si>
  <si>
    <t xml:space="preserve">Presión barométrica ambiental </t>
  </si>
  <si>
    <t>Pa (mm Hg):</t>
  </si>
  <si>
    <t>Ta (°K):</t>
  </si>
  <si>
    <t xml:space="preserve">Temperatura ambiental </t>
  </si>
  <si>
    <t>Temperatura estándar según EPA (298 °K)</t>
  </si>
  <si>
    <r>
      <t>Qa (m</t>
    </r>
    <r>
      <rPr>
        <b/>
        <sz val="10"/>
        <rFont val="Calibri"/>
        <family val="2"/>
      </rPr>
      <t>³</t>
    </r>
    <r>
      <rPr>
        <b/>
        <sz val="10"/>
        <rFont val="Arial"/>
        <family val="2"/>
      </rPr>
      <t>/min):</t>
    </r>
  </si>
  <si>
    <t>1.- Calcular el flujo promedio del periodo de muestreo corregido a las condiciones estándar</t>
  </si>
  <si>
    <t>2.- Calcular el volumen total de aire muestreado</t>
  </si>
  <si>
    <r>
      <t>Vstd (m</t>
    </r>
    <r>
      <rPr>
        <b/>
        <sz val="10"/>
        <rFont val="Calibri"/>
        <family val="2"/>
      </rPr>
      <t>³</t>
    </r>
    <r>
      <rPr>
        <b/>
        <sz val="10"/>
        <rFont val="Arial"/>
        <family val="2"/>
      </rPr>
      <t>std):</t>
    </r>
  </si>
  <si>
    <t>Volumen total de aire muestreado en condiciones estándar</t>
  </si>
  <si>
    <t>t (min):</t>
  </si>
  <si>
    <t>Tiempo de muestreo</t>
  </si>
  <si>
    <t>3.- Calcular la concentración de material particulado</t>
  </si>
  <si>
    <t>Concentración de PM-10</t>
  </si>
  <si>
    <t>PM10 (µg/m3 std):</t>
  </si>
  <si>
    <t>Wf, Wi (g):</t>
  </si>
  <si>
    <t>Pesos final e inicial de partículas de PM-10 colectadas en el filtro</t>
  </si>
  <si>
    <t>10E6:</t>
  </si>
  <si>
    <t>Conversión de g a µg</t>
  </si>
  <si>
    <t>pulg H2O</t>
  </si>
  <si>
    <r>
      <t>P</t>
    </r>
    <r>
      <rPr>
        <b/>
        <vertAlign val="subscript"/>
        <sz val="8"/>
        <rFont val="Arial"/>
        <family val="2"/>
      </rPr>
      <t xml:space="preserve">f 
</t>
    </r>
    <r>
      <rPr>
        <b/>
        <sz val="8"/>
        <rFont val="Arial"/>
        <family val="2"/>
      </rPr>
      <t>(mm Hg)</t>
    </r>
  </si>
  <si>
    <r>
      <t>P</t>
    </r>
    <r>
      <rPr>
        <b/>
        <vertAlign val="subscript"/>
        <sz val="8"/>
        <rFont val="Arial"/>
        <family val="2"/>
      </rPr>
      <t xml:space="preserve">a 
</t>
    </r>
    <r>
      <rPr>
        <b/>
        <sz val="8"/>
        <rFont val="Arial"/>
        <family val="2"/>
      </rPr>
      <t>(mm Hg)</t>
    </r>
  </si>
  <si>
    <t>Presión (mm Hg):</t>
  </si>
  <si>
    <t>INICIO:</t>
  </si>
  <si>
    <t>HI VOL</t>
  </si>
  <si>
    <t>Hg</t>
  </si>
  <si>
    <t>Mercurio</t>
  </si>
  <si>
    <t>Zn</t>
  </si>
  <si>
    <t>Zinc</t>
  </si>
  <si>
    <t>V</t>
  </si>
  <si>
    <t>Vanadio</t>
  </si>
  <si>
    <t>Tl</t>
  </si>
  <si>
    <t>Talio</t>
  </si>
  <si>
    <t>Se</t>
  </si>
  <si>
    <t>Selenio</t>
  </si>
  <si>
    <t>Sb</t>
  </si>
  <si>
    <t>Antimonio</t>
  </si>
  <si>
    <t>Pb</t>
  </si>
  <si>
    <t>Plomo</t>
  </si>
  <si>
    <t>Ni</t>
  </si>
  <si>
    <t>Mo</t>
  </si>
  <si>
    <t>Molibdeno</t>
  </si>
  <si>
    <t>Mn</t>
  </si>
  <si>
    <t>Manganeso</t>
  </si>
  <si>
    <t>Cu</t>
  </si>
  <si>
    <t>Cobre</t>
  </si>
  <si>
    <t>Cr</t>
  </si>
  <si>
    <t>Cromo</t>
  </si>
  <si>
    <t>Co</t>
  </si>
  <si>
    <t>Cobalto</t>
  </si>
  <si>
    <t>Cd</t>
  </si>
  <si>
    <t>Cadmio</t>
  </si>
  <si>
    <t>Be</t>
  </si>
  <si>
    <t>Berilio</t>
  </si>
  <si>
    <t>Ba</t>
  </si>
  <si>
    <t>Bario</t>
  </si>
  <si>
    <t>As</t>
  </si>
  <si>
    <t>Al</t>
  </si>
  <si>
    <t>Aluminio</t>
  </si>
  <si>
    <t>Ag</t>
  </si>
  <si>
    <t>Plata</t>
  </si>
  <si>
    <t>Unidad</t>
  </si>
  <si>
    <t>RESULTADOS DE LABORATORIO</t>
  </si>
  <si>
    <t>Bismuto</t>
  </si>
  <si>
    <t>Boro</t>
  </si>
  <si>
    <t>Calcio</t>
  </si>
  <si>
    <t>Estaño</t>
  </si>
  <si>
    <t>Estroncio</t>
  </si>
  <si>
    <t>Hierro</t>
  </si>
  <si>
    <t>Litio</t>
  </si>
  <si>
    <t>Magnesio</t>
  </si>
  <si>
    <t>Potasio</t>
  </si>
  <si>
    <t>Silicio</t>
  </si>
  <si>
    <t>Sodio</t>
  </si>
  <si>
    <t>Titanio</t>
  </si>
  <si>
    <t>Bi</t>
  </si>
  <si>
    <t>B</t>
  </si>
  <si>
    <t>P</t>
  </si>
  <si>
    <t>Ca</t>
  </si>
  <si>
    <t>Sn</t>
  </si>
  <si>
    <t>Sr</t>
  </si>
  <si>
    <t>Fe</t>
  </si>
  <si>
    <t>Li</t>
  </si>
  <si>
    <t>Mg</t>
  </si>
  <si>
    <t>K</t>
  </si>
  <si>
    <t>Si</t>
  </si>
  <si>
    <t>Na</t>
  </si>
  <si>
    <t>Ti</t>
  </si>
  <si>
    <t>-</t>
  </si>
  <si>
    <t>µg/mtra</t>
  </si>
  <si>
    <t>N.D.:</t>
  </si>
  <si>
    <t>No detectable</t>
  </si>
  <si>
    <r>
      <t>µg/m</t>
    </r>
    <r>
      <rPr>
        <vertAlign val="superscript"/>
        <sz val="9"/>
        <color theme="1"/>
        <rFont val="Arial"/>
        <family val="2"/>
      </rPr>
      <t>3</t>
    </r>
  </si>
  <si>
    <t>MEDICIONES PROMEDIO (DATOS DÍARIOS)</t>
  </si>
  <si>
    <t>DÍA 1</t>
  </si>
  <si>
    <t>DÍA 2</t>
  </si>
  <si>
    <t>DÍA 3</t>
  </si>
  <si>
    <t>DÍA 4</t>
  </si>
  <si>
    <t>DÍA 5</t>
  </si>
  <si>
    <t>DÍA 6</t>
  </si>
  <si>
    <t>DÍA 7</t>
  </si>
  <si>
    <t>DÍA 8</t>
  </si>
  <si>
    <t>Debajo del límite de detección</t>
  </si>
  <si>
    <t>PUNTO DE MONITOREO:</t>
  </si>
  <si>
    <t>Arsénico</t>
  </si>
  <si>
    <t>Fósforo</t>
  </si>
  <si>
    <r>
      <t>PM</t>
    </r>
    <r>
      <rPr>
        <vertAlign val="subscript"/>
        <sz val="8"/>
        <rFont val="Arial"/>
        <family val="2"/>
      </rPr>
      <t>2,5</t>
    </r>
  </si>
  <si>
    <t>Níquel</t>
  </si>
  <si>
    <t>Fecha</t>
  </si>
  <si>
    <t>Hora</t>
  </si>
  <si>
    <t>Humedad relativa (%)</t>
  </si>
  <si>
    <t>Velocidad de Viento (m/s)</t>
  </si>
  <si>
    <t>DÍA 9</t>
  </si>
  <si>
    <t>DÍA 10</t>
  </si>
  <si>
    <t>DÍA 11</t>
  </si>
  <si>
    <t>DÍA 12</t>
  </si>
  <si>
    <t>DÍA 13</t>
  </si>
  <si>
    <t>DÍA 14</t>
  </si>
  <si>
    <t>DÍA 15</t>
  </si>
  <si>
    <r>
      <t>PM</t>
    </r>
    <r>
      <rPr>
        <vertAlign val="subscript"/>
        <sz val="8"/>
        <rFont val="Arial"/>
        <family val="2"/>
      </rPr>
      <t>10</t>
    </r>
  </si>
  <si>
    <t>DIA 1</t>
  </si>
  <si>
    <t>DIA 2</t>
  </si>
  <si>
    <t>Promedio DIA 2</t>
  </si>
  <si>
    <t>Promedio DIA 3</t>
  </si>
  <si>
    <t>DIA 3</t>
  </si>
  <si>
    <t>DIA 4</t>
  </si>
  <si>
    <t>Promedio DIA 4</t>
  </si>
  <si>
    <t>DIA 5</t>
  </si>
  <si>
    <t>Promedio DIA 5</t>
  </si>
  <si>
    <t>Promedio DIA 1</t>
  </si>
  <si>
    <t>"-" : No aplica.</t>
  </si>
  <si>
    <t xml:space="preserve">
</t>
  </si>
  <si>
    <t>CANTIDAD DE DÍAS</t>
  </si>
  <si>
    <t>DÍAS DE MONITOREO:</t>
  </si>
  <si>
    <t>PRESIÓN ATMOSFÉRICA</t>
  </si>
  <si>
    <t>Tiempo o periodo de muestreo en minutos (t)</t>
  </si>
  <si>
    <t>Flujo de muestreo, en m3/min (Qa)</t>
  </si>
  <si>
    <t>Tabla A.2.2. Promedios diarios de temperatura y presión para el cálculo de concentración</t>
  </si>
  <si>
    <t>Presión atmosférica
(mmHg)</t>
  </si>
  <si>
    <t>Temperatura ambiental
(°C)</t>
  </si>
  <si>
    <r>
      <t>ΔPeso (</t>
    </r>
    <r>
      <rPr>
        <b/>
        <sz val="8"/>
        <rFont val="Calibri"/>
        <family val="2"/>
      </rPr>
      <t>µ</t>
    </r>
    <r>
      <rPr>
        <b/>
        <sz val="8"/>
        <rFont val="Arial"/>
        <family val="2"/>
      </rPr>
      <t>g) **</t>
    </r>
  </si>
  <si>
    <r>
      <t>Volumen de  muestreo (m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)*</t>
    </r>
  </si>
  <si>
    <t>Flujo de muestreo, en L/min (Q)*</t>
  </si>
  <si>
    <r>
      <t>Volumen de muestreo en m</t>
    </r>
    <r>
      <rPr>
        <b/>
        <vertAlign val="superscript"/>
        <sz val="8"/>
        <rFont val="Arial"/>
        <family val="2"/>
      </rPr>
      <t xml:space="preserve">3 </t>
    </r>
    <r>
      <rPr>
        <b/>
        <sz val="8"/>
        <rFont val="Arial"/>
        <family val="2"/>
      </rPr>
      <t>(Va)*</t>
    </r>
  </si>
  <si>
    <r>
      <t>Volumen de muestreo, en m</t>
    </r>
    <r>
      <rPr>
        <b/>
        <vertAlign val="superscript"/>
        <sz val="9"/>
        <color theme="1"/>
        <rFont val="Arial"/>
        <family val="2"/>
      </rPr>
      <t xml:space="preserve">3 </t>
    </r>
    <r>
      <rPr>
        <b/>
        <sz val="9"/>
        <color theme="1"/>
        <rFont val="Arial"/>
        <family val="2"/>
      </rPr>
      <t>(Va)</t>
    </r>
  </si>
  <si>
    <t>TÍTULO DEL ESTUDIO:</t>
  </si>
  <si>
    <t>CÓDIGO DE ACCIÓN:</t>
  </si>
  <si>
    <r>
      <t>Metal medido en PM</t>
    </r>
    <r>
      <rPr>
        <b/>
        <vertAlign val="subscript"/>
        <sz val="9"/>
        <color theme="1"/>
        <rFont val="Arial"/>
        <family val="2"/>
      </rPr>
      <t>10</t>
    </r>
  </si>
  <si>
    <t>ESTACIÓN METEOROLÓGICA</t>
  </si>
  <si>
    <t>DAVIS</t>
  </si>
  <si>
    <t>VANTAGE PRO 2</t>
  </si>
  <si>
    <t>Uranio</t>
  </si>
  <si>
    <t>U</t>
  </si>
  <si>
    <t>CONCENTRACIÓN DE METALES</t>
  </si>
  <si>
    <t>Temperatura ambiental (°C)</t>
  </si>
  <si>
    <t>Po/Pa</t>
  </si>
  <si>
    <r>
      <t>Flujo de muestreo (m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/min)</t>
    </r>
  </si>
  <si>
    <r>
      <t>Volumen muestreado real (m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)</t>
    </r>
  </si>
  <si>
    <t>Presión ambiental
(mm Hg)</t>
  </si>
  <si>
    <r>
      <t>Metales en
PM</t>
    </r>
    <r>
      <rPr>
        <vertAlign val="subscript"/>
        <sz val="8"/>
        <rFont val="Arial"/>
        <family val="2"/>
      </rPr>
      <t>10</t>
    </r>
  </si>
  <si>
    <t>CA-VMP-6</t>
  </si>
  <si>
    <t>BB180411015</t>
  </si>
  <si>
    <t>P9328X</t>
  </si>
  <si>
    <r>
      <t>(*) El flujo y volumen de muestreo para material particulado PM</t>
    </r>
    <r>
      <rPr>
        <vertAlign val="subscript"/>
        <sz val="8"/>
        <rFont val="Arial"/>
        <family val="2"/>
      </rPr>
      <t>2,5</t>
    </r>
    <r>
      <rPr>
        <sz val="8"/>
        <rFont val="Arial"/>
        <family val="2"/>
      </rPr>
      <t xml:space="preserve"> son registrados por el equipo muestreador de bajo volumen.
"-" : No aplica.</t>
    </r>
  </si>
  <si>
    <t>Mínimo</t>
  </si>
  <si>
    <t>Máximo</t>
  </si>
  <si>
    <t>Promedio</t>
  </si>
  <si>
    <t>Desv Est</t>
  </si>
  <si>
    <t>n</t>
  </si>
  <si>
    <t>SE</t>
  </si>
  <si>
    <t>&lt; 0,010</t>
  </si>
  <si>
    <t>&lt; 2,082</t>
  </si>
  <si>
    <t>Promedio:</t>
  </si>
  <si>
    <t>Tabla A.2.1 Promedio de datos meteorológicos</t>
  </si>
  <si>
    <t>DATOS DEL EQUIPO</t>
  </si>
  <si>
    <t>Fecha y hora</t>
  </si>
  <si>
    <t>Tabla A.2.3. Flujo de muestreo promedio para muestreadores de alto volumen</t>
  </si>
  <si>
    <r>
      <t>Tabla A.2.4. Concentración de PM</t>
    </r>
    <r>
      <rPr>
        <b/>
        <vertAlign val="subscript"/>
        <sz val="12"/>
        <color theme="0"/>
        <rFont val="Arial"/>
        <family val="2"/>
      </rPr>
      <t>10</t>
    </r>
    <r>
      <rPr>
        <b/>
        <sz val="12"/>
        <color theme="0"/>
        <rFont val="Arial"/>
        <family val="2"/>
      </rPr>
      <t xml:space="preserve"> y el volumen muestreado de metales - alto volumen</t>
    </r>
  </si>
  <si>
    <r>
      <t>Tabla A.2.5. Concentraciones de metales en PM</t>
    </r>
    <r>
      <rPr>
        <b/>
        <vertAlign val="subscript"/>
        <sz val="12"/>
        <color theme="0"/>
        <rFont val="Arial"/>
        <family val="2"/>
      </rPr>
      <t xml:space="preserve">10 </t>
    </r>
    <r>
      <rPr>
        <b/>
        <sz val="12"/>
        <color theme="0"/>
        <rFont val="Arial"/>
        <family val="2"/>
      </rPr>
      <t>a temperatura ambiente</t>
    </r>
  </si>
  <si>
    <r>
      <t>Tabla A.2.7. Volumen muestreado para metales en PM</t>
    </r>
    <r>
      <rPr>
        <b/>
        <vertAlign val="subscript"/>
        <sz val="12"/>
        <color theme="0"/>
        <rFont val="Arial"/>
        <family val="2"/>
      </rPr>
      <t>10</t>
    </r>
    <r>
      <rPr>
        <b/>
        <sz val="12"/>
        <color theme="0"/>
        <rFont val="Arial"/>
        <family val="2"/>
      </rPr>
      <t xml:space="preserve"> a temperatura de 10°C</t>
    </r>
  </si>
  <si>
    <r>
      <t>Tabla A.2.6. Concentración de PM</t>
    </r>
    <r>
      <rPr>
        <b/>
        <vertAlign val="subscript"/>
        <sz val="12"/>
        <color theme="0"/>
        <rFont val="Arial"/>
        <family val="2"/>
      </rPr>
      <t>2,5</t>
    </r>
    <r>
      <rPr>
        <b/>
        <sz val="12"/>
        <color theme="0"/>
        <rFont val="Arial"/>
        <family val="2"/>
      </rPr>
      <t xml:space="preserve"> - bajo volumen</t>
    </r>
  </si>
  <si>
    <r>
      <t>Tabla A.2.8. Concentraciones de metales en PM</t>
    </r>
    <r>
      <rPr>
        <b/>
        <vertAlign val="subscript"/>
        <sz val="12"/>
        <color theme="0"/>
        <rFont val="Arial"/>
        <family val="2"/>
      </rPr>
      <t>10</t>
    </r>
    <r>
      <rPr>
        <b/>
        <sz val="12"/>
        <color theme="0"/>
        <rFont val="Arial"/>
        <family val="2"/>
      </rPr>
      <t xml:space="preserve"> a temperatura de 10°C</t>
    </r>
  </si>
  <si>
    <r>
      <t>(1) El cálculo de volumen muestrado para metales en PM</t>
    </r>
    <r>
      <rPr>
        <vertAlign val="subscript"/>
        <sz val="8"/>
        <rFont val="Arial"/>
        <family val="2"/>
      </rPr>
      <t>10</t>
    </r>
    <r>
      <rPr>
        <sz val="8"/>
        <rFont val="Arial"/>
        <family val="2"/>
      </rPr>
      <t>, se realizó en base a las condiciones de temperatura 10°C (283,15 °K) y presión estándar (760 mmHg ó 1013,25 mBar), establecidas en la Norma referencial ONTARIO’S AMBIENT AIR QUALITY CRITERIA.
"-" : No aplica.</t>
    </r>
  </si>
  <si>
    <r>
      <t>(1) La concentración de metales en PM</t>
    </r>
    <r>
      <rPr>
        <vertAlign val="subscript"/>
        <sz val="8"/>
        <rFont val="Arial"/>
        <family val="2"/>
      </rPr>
      <t>10</t>
    </r>
    <r>
      <rPr>
        <sz val="8"/>
        <rFont val="Arial"/>
        <family val="2"/>
      </rPr>
      <t>, se realizó en base a las condiciones de temperatura T= 10°C (283.15 °K) y presión estándar (760 mmHg ó 1013,25 mBar). 
N.D. : No detectable.</t>
    </r>
  </si>
  <si>
    <t>T</t>
  </si>
  <si>
    <t>HR</t>
  </si>
  <si>
    <t>WS</t>
  </si>
  <si>
    <r>
      <rPr>
        <b/>
        <sz val="10"/>
        <color theme="1"/>
        <rFont val="Lucida Sans"/>
        <family val="2"/>
      </rPr>
      <t>∆</t>
    </r>
    <r>
      <rPr>
        <b/>
        <sz val="10"/>
        <color theme="1"/>
        <rFont val="Arial"/>
        <family val="2"/>
      </rPr>
      <t xml:space="preserve"> Flujo:</t>
    </r>
  </si>
  <si>
    <r>
      <t>ECA</t>
    </r>
    <r>
      <rPr>
        <b/>
        <vertAlign val="subscript"/>
        <sz val="9"/>
        <color theme="1"/>
        <rFont val="Arial"/>
        <family val="2"/>
      </rPr>
      <t xml:space="preserve"> Mensual</t>
    </r>
    <r>
      <rPr>
        <b/>
        <sz val="9"/>
        <color theme="1"/>
        <rFont val="Arial"/>
        <family val="2"/>
      </rPr>
      <t>:</t>
    </r>
  </si>
  <si>
    <t>Estado:</t>
  </si>
  <si>
    <t>Cantidad:</t>
  </si>
  <si>
    <r>
      <t>(*) En el caso del material particulado y las sustancias que deben analizarse en la fase de partículas (metales, iones, carbonáceas</t>
    </r>
    <r>
      <rPr>
        <sz val="8"/>
        <color theme="1"/>
        <rFont val="Arial"/>
        <family val="2"/>
      </rPr>
      <t>, otros</t>
    </r>
    <r>
      <rPr>
        <sz val="8"/>
        <rFont val="Arial"/>
        <family val="2"/>
      </rPr>
      <t xml:space="preserve">), el </t>
    </r>
    <r>
      <rPr>
        <b/>
        <sz val="8"/>
        <rFont val="Arial"/>
        <family val="2"/>
      </rPr>
      <t>volumen de muestreo</t>
    </r>
    <r>
      <rPr>
        <sz val="8"/>
        <rFont val="Arial"/>
        <family val="2"/>
      </rPr>
      <t xml:space="preserve"> se debe expresar en las condiciones ambientales (volumen actual) en términos de temperatura ambiental y presión atmosférica promedio, medidas durante el período de muestreo. (Sección L.1.3 Cálculo de concentraciones señalada en el Protocolo de Monitoreo de la Calidad del aire del MINAM - D.S. N° 010-2019-MINAM).
(**) Fuente: Informe de Ensayo N.° 13036/2020, 13042/2020 y 14275/2020 del laboratorio ALS LS Perú S.A.C.
"-" : No aplica.</t>
    </r>
  </si>
  <si>
    <r>
      <t>Volumen muestreado a 10°C (m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)</t>
    </r>
  </si>
  <si>
    <t>ESTACIÓN DE MONITOREO:</t>
  </si>
  <si>
    <t>Maximo:</t>
  </si>
  <si>
    <r>
      <t>Flujo de muestreo, en 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/min (Qa)</t>
    </r>
  </si>
  <si>
    <r>
      <t>PM</t>
    </r>
    <r>
      <rPr>
        <b/>
        <vertAlign val="subscript"/>
        <sz val="9"/>
        <rFont val="Arial"/>
        <family val="2"/>
      </rPr>
      <t>10</t>
    </r>
    <r>
      <rPr>
        <b/>
        <sz val="9"/>
        <rFont val="Arial"/>
        <family val="2"/>
      </rPr>
      <t xml:space="preserve"> (µg/m</t>
    </r>
    <r>
      <rPr>
        <b/>
        <vertAlign val="superscript"/>
        <sz val="9"/>
        <rFont val="Arial"/>
        <family val="2"/>
      </rPr>
      <t>3</t>
    </r>
    <r>
      <rPr>
        <b/>
        <sz val="9"/>
        <rFont val="Arial"/>
        <family val="2"/>
      </rPr>
      <t>)</t>
    </r>
  </si>
  <si>
    <r>
      <t>Pb en PM</t>
    </r>
    <r>
      <rPr>
        <b/>
        <vertAlign val="subscript"/>
        <sz val="9"/>
        <color theme="1"/>
        <rFont val="Calibri"/>
        <family val="2"/>
        <scheme val="minor"/>
      </rPr>
      <t>10</t>
    </r>
    <r>
      <rPr>
        <b/>
        <sz val="9"/>
        <color theme="1"/>
        <rFont val="Calibri"/>
        <family val="2"/>
        <scheme val="minor"/>
      </rPr>
      <t xml:space="preserve"> (24 horas)</t>
    </r>
  </si>
  <si>
    <r>
      <t>Cd en PM</t>
    </r>
    <r>
      <rPr>
        <b/>
        <vertAlign val="subscript"/>
        <sz val="9"/>
        <color theme="1"/>
        <rFont val="Calibri"/>
        <family val="2"/>
        <scheme val="minor"/>
      </rPr>
      <t>10</t>
    </r>
    <r>
      <rPr>
        <b/>
        <sz val="9"/>
        <color theme="1"/>
        <rFont val="Calibri"/>
        <family val="2"/>
        <scheme val="minor"/>
      </rPr>
      <t xml:space="preserve"> (24 horas)</t>
    </r>
  </si>
  <si>
    <t>a 10°C</t>
  </si>
  <si>
    <r>
      <t>PM</t>
    </r>
    <r>
      <rPr>
        <b/>
        <vertAlign val="subscript"/>
        <sz val="9"/>
        <rFont val="Arial"/>
        <family val="2"/>
      </rPr>
      <t>2,5</t>
    </r>
    <r>
      <rPr>
        <b/>
        <sz val="9"/>
        <rFont val="Arial"/>
        <family val="2"/>
      </rPr>
      <t xml:space="preserve"> (µg/m</t>
    </r>
    <r>
      <rPr>
        <b/>
        <vertAlign val="superscript"/>
        <sz val="9"/>
        <rFont val="Arial"/>
        <family val="2"/>
      </rPr>
      <t>3</t>
    </r>
    <r>
      <rPr>
        <b/>
        <sz val="9"/>
        <rFont val="Arial"/>
        <family val="2"/>
      </rPr>
      <t>)</t>
    </r>
  </si>
  <si>
    <r>
      <t>Pb en PM</t>
    </r>
    <r>
      <rPr>
        <b/>
        <vertAlign val="subscript"/>
        <sz val="9"/>
        <color theme="1"/>
        <rFont val="Calibri"/>
        <family val="2"/>
        <scheme val="minor"/>
      </rPr>
      <t>10</t>
    </r>
    <r>
      <rPr>
        <b/>
        <sz val="9"/>
        <color theme="1"/>
        <rFont val="Calibri"/>
        <family val="2"/>
        <scheme val="minor"/>
      </rPr>
      <t xml:space="preserve"> (mensual)</t>
    </r>
  </si>
  <si>
    <r>
      <t>Cd en PM</t>
    </r>
    <r>
      <rPr>
        <b/>
        <vertAlign val="subscript"/>
        <sz val="9"/>
        <color theme="1"/>
        <rFont val="Calibri"/>
        <family val="2"/>
        <scheme val="minor"/>
      </rPr>
      <t>10</t>
    </r>
    <r>
      <rPr>
        <b/>
        <sz val="9"/>
        <color theme="1"/>
        <rFont val="Calibri"/>
        <family val="2"/>
        <scheme val="minor"/>
      </rPr>
      <t xml:space="preserve"> (mensual)</t>
    </r>
  </si>
  <si>
    <t>a T de muestreo</t>
  </si>
  <si>
    <t>Promedios:</t>
  </si>
  <si>
    <r>
      <t>AAQC</t>
    </r>
    <r>
      <rPr>
        <b/>
        <vertAlign val="subscript"/>
        <sz val="9"/>
        <color theme="1"/>
        <rFont val="Arial"/>
        <family val="2"/>
      </rPr>
      <t xml:space="preserve"> 24 horas</t>
    </r>
    <r>
      <rPr>
        <b/>
        <sz val="9"/>
        <color theme="1"/>
        <rFont val="Arial"/>
        <family val="2"/>
      </rPr>
      <t>:</t>
    </r>
  </si>
  <si>
    <t>---</t>
  </si>
  <si>
    <t>EVALUACIÓN DE SEGUIMIENTO DE LA CALIDAD DEL AIRE EN EL ÁMBITO DE LA ZONA INDUSTRIAL DE VENTANILLA - MI PERÚ, UBICADO EN LOS DISTRITOS DE VENTANILLA Y MI PERÚ, PROVINCIA CONSTITUCIONAL DEL CALLAO, DURANTE JULIO DE 2020</t>
  </si>
  <si>
    <t>0001-7-2020-411</t>
  </si>
  <si>
    <t>&lt; 0,021</t>
  </si>
  <si>
    <t>&lt; 0,008</t>
  </si>
  <si>
    <t>&lt; 0,0071</t>
  </si>
  <si>
    <t>Fuente: Informe de Ensayo N.° 35995/2020 del laboratorio ALS LS Perú S.A.C.</t>
  </si>
  <si>
    <r>
      <t xml:space="preserve">&lt;: </t>
    </r>
    <r>
      <rPr>
        <sz val="9"/>
        <color theme="1"/>
        <rFont val="Arial"/>
        <family val="2"/>
      </rPr>
      <t>Debajo del límite de detección</t>
    </r>
  </si>
  <si>
    <t>Hora\Día</t>
  </si>
  <si>
    <t>Monitor automático de partículas</t>
  </si>
  <si>
    <t>Promedio de PM₁₀ en 24 h</t>
  </si>
  <si>
    <t>ECA aire de PM₁₀</t>
  </si>
  <si>
    <t>100 µg/m³ en periodo de 24 horas</t>
  </si>
  <si>
    <t>Estación meteorológica</t>
  </si>
  <si>
    <t>FECHA Y HORA</t>
  </si>
  <si>
    <t>Precipitación
(mm)</t>
  </si>
  <si>
    <t>Humedad relativa
(%)</t>
  </si>
  <si>
    <t>Velocidad de Viento
(m/s)</t>
  </si>
  <si>
    <t>Dirección de Viento
(°)</t>
  </si>
  <si>
    <t>&lt; 191,7</t>
  </si>
  <si>
    <t>&lt; 0,421</t>
  </si>
  <si>
    <t>&lt; 0,067</t>
  </si>
  <si>
    <t>&lt; 0,09</t>
  </si>
  <si>
    <t>&lt; 0,071</t>
  </si>
  <si>
    <t>Plata (Ag)</t>
  </si>
  <si>
    <t>Aluminio (Al)</t>
  </si>
  <si>
    <t>Arsenico (As)</t>
  </si>
  <si>
    <t>Boro (B)</t>
  </si>
  <si>
    <t>Bario (Ba)</t>
  </si>
  <si>
    <t>Berilio (Be)</t>
  </si>
  <si>
    <t>Bismuto (Bi)</t>
  </si>
  <si>
    <t>Calcio (Ca)</t>
  </si>
  <si>
    <t>Cadmio (Cd)</t>
  </si>
  <si>
    <t>Cobalto (Co)</t>
  </si>
  <si>
    <t>Cromo (Cr)</t>
  </si>
  <si>
    <t>Cobre (Cu)</t>
  </si>
  <si>
    <t>Hierro (Fe)</t>
  </si>
  <si>
    <t>Mercurio (Hg)</t>
  </si>
  <si>
    <t>Potasio (K)</t>
  </si>
  <si>
    <t>Litio (Li)</t>
  </si>
  <si>
    <t>Magnesio (Mg)</t>
  </si>
  <si>
    <t>Manganeso (Mn)</t>
  </si>
  <si>
    <t>Molibdeno (Mo)</t>
  </si>
  <si>
    <t>Sodio (Na)</t>
  </si>
  <si>
    <t>Níquel (Ni)</t>
  </si>
  <si>
    <t>Fósforo (P)</t>
  </si>
  <si>
    <t>Plomo (Pb)</t>
  </si>
  <si>
    <t>Antimonio (Sb)</t>
  </si>
  <si>
    <t>Selenio (Se)</t>
  </si>
  <si>
    <t>Silicio (Si)</t>
  </si>
  <si>
    <t>Estaño (Sn)</t>
  </si>
  <si>
    <t>Estroncio (Sr)</t>
  </si>
  <si>
    <t>Titanio (Ti)</t>
  </si>
  <si>
    <t>Talio (Tl)</t>
  </si>
  <si>
    <t>Uranio (U)</t>
  </si>
  <si>
    <t>Vanadio (V)</t>
  </si>
  <si>
    <t>Zinc (Zn)</t>
  </si>
  <si>
    <t>EDM180</t>
  </si>
  <si>
    <t>50 µg/m³ en periodo de 24 horas</t>
  </si>
  <si>
    <t>Promedio de PM₂,₅ en 24 h</t>
  </si>
  <si>
    <t>ECA aire de PM₂,₅</t>
  </si>
  <si>
    <t>CA-ILO-01</t>
  </si>
  <si>
    <t>GRIMM AEROSOL TECHNIK</t>
  </si>
  <si>
    <t>18A19094</t>
  </si>
  <si>
    <t>Analizador de dióxido de azufre</t>
  </si>
  <si>
    <t>43i</t>
  </si>
  <si>
    <t>Analizador sulfuro de hidrógeno</t>
  </si>
  <si>
    <t>450i</t>
  </si>
  <si>
    <t>CM19490141</t>
  </si>
  <si>
    <t>Analizador monóxido de carbono</t>
  </si>
  <si>
    <t>48i</t>
  </si>
  <si>
    <t>Analizador dióxido de nitrógeno</t>
  </si>
  <si>
    <t>42i</t>
  </si>
  <si>
    <t>Promedio de SO₂ en 24 h</t>
  </si>
  <si>
    <t>ECA aire de SO₂</t>
  </si>
  <si>
    <t>250 µg/m³ en periodo de 24 horas</t>
  </si>
  <si>
    <t>Promedio de H₂S en 24 h</t>
  </si>
  <si>
    <t>ECA aire de H₂S</t>
  </si>
  <si>
    <t>150 µg/m³ en periodo de 24 horas</t>
  </si>
  <si>
    <t>ECA aire de CO</t>
  </si>
  <si>
    <t>30000 µg/m³ en periodo de 1 hora</t>
  </si>
  <si>
    <t>ECA aire de NO₂</t>
  </si>
  <si>
    <t>200 µg/m³ en periodo de 1 hora</t>
  </si>
  <si>
    <t>ECA aire de CO m8h</t>
  </si>
  <si>
    <t>10000 µg/m³ en periodo de 8 horas</t>
  </si>
  <si>
    <t>WM174403</t>
  </si>
  <si>
    <t>BPA11351</t>
  </si>
  <si>
    <t>TB00015747</t>
  </si>
  <si>
    <t>SENSOR:</t>
  </si>
  <si>
    <t>Diversas</t>
  </si>
  <si>
    <t>Velocidad y dirección de viento</t>
  </si>
  <si>
    <t>Temperatura y humedad relativa</t>
  </si>
  <si>
    <t>Presión barométrica</t>
  </si>
  <si>
    <t>Precipitación</t>
  </si>
  <si>
    <t>No Aplica</t>
  </si>
  <si>
    <t>Radiación Solar (W/m²)</t>
  </si>
  <si>
    <t>Tabla 3.2. Concentraciones horarias de PM₂,₅</t>
  </si>
  <si>
    <t>Tabla 3.3. Concentraciones horarias de SO₂</t>
  </si>
  <si>
    <t>Radiación solar</t>
  </si>
  <si>
    <t>Estado de cuidado de SO₂</t>
  </si>
  <si>
    <t>500 µg/m³ en periodo de 3 horas móviles</t>
  </si>
  <si>
    <t>Presión atmosférica
(hPa)</t>
  </si>
  <si>
    <t>ID</t>
  </si>
  <si>
    <t>ID: Insuficiencia de data</t>
  </si>
  <si>
    <t>2000 ng/m³ en periodo de 24 horas</t>
  </si>
  <si>
    <t>Promedio de MGT en 24 h</t>
  </si>
  <si>
    <t>ECA aire de MGT</t>
  </si>
  <si>
    <t>Analizador automático de Mercurio Gaseoso Total</t>
  </si>
  <si>
    <t>UT-3000</t>
  </si>
  <si>
    <t>Mercury Instruments</t>
  </si>
  <si>
    <t>0919/2425</t>
  </si>
  <si>
    <t>Tabla 3.4. Concentraciones horarias de SO₂</t>
  </si>
  <si>
    <t>Tabla 3.5. Concentraciones horarias de H₂S</t>
  </si>
  <si>
    <t>Tabla 3.6. Concentraciones horarias de NO₂</t>
  </si>
  <si>
    <t>Tabla 3.7. Concentraciones horarias de CO</t>
  </si>
  <si>
    <t>Tabla 3.8. Concentraciones horarias de CO m8h</t>
  </si>
  <si>
    <t>Tabla 3.9. Concentraciones horarias de Mercurio Gaseoso Total (MGT)</t>
  </si>
  <si>
    <t xml:space="preserve">Tabla 3.10. Datos Meteorológicos </t>
  </si>
  <si>
    <r>
      <t>Tabla 3.1. Concentraciones horarias de PM</t>
    </r>
    <r>
      <rPr>
        <b/>
        <sz val="12"/>
        <rFont val="Calibri"/>
        <family val="2"/>
      </rPr>
      <t>₁₀</t>
    </r>
  </si>
  <si>
    <t>MA</t>
  </si>
  <si>
    <t>FT</t>
  </si>
  <si>
    <t>MA: Mantenimiento Correctivo</t>
  </si>
  <si>
    <t>FT: Falla Tecnica</t>
  </si>
  <si>
    <t>Evaluación de seguimiento de la calidad del aire en la I.E. Francisco Bolognesi, distrito Ilo, provincia Ilo, departamento Moquegua, en octubre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</si>
</sst>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0.000"/>
    <numFmt numFmtId="165" formatCode="0.0"/>
    <numFmt numFmtId="166" formatCode="\&lt;#0.00"/>
    <numFmt numFmtId="167" formatCode="[h]:mm"/>
    <numFmt numFmtId="168" formatCode="[h]"/>
    <numFmt numFmtId="169" formatCode="0.0000"/>
    <numFmt numFmtId="170" formatCode="0.00000"/>
    <numFmt numFmtId="171" formatCode="0.0%"/>
    <numFmt numFmtId="172" formatCode="yyyy/mm/dd\ hh:mm"/>
  </numFmts>
  <fonts count="5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8"/>
      <name val="Arial"/>
      <family val="2"/>
    </font>
    <font>
      <b/>
      <sz val="10"/>
      <color theme="0"/>
      <name val="Arial"/>
      <family val="2"/>
    </font>
    <font>
      <b/>
      <sz val="12"/>
      <color theme="0"/>
      <name val="Arial"/>
      <family val="2"/>
    </font>
    <font>
      <b/>
      <sz val="10"/>
      <name val="Calibri"/>
      <family val="2"/>
    </font>
    <font>
      <b/>
      <vertAlign val="subscript"/>
      <sz val="8"/>
      <name val="Arial"/>
      <family val="2"/>
    </font>
    <font>
      <b/>
      <vertAlign val="superscript"/>
      <sz val="8"/>
      <name val="Arial"/>
      <family val="2"/>
    </font>
    <font>
      <b/>
      <sz val="9"/>
      <name val="Arial"/>
      <family val="2"/>
    </font>
    <font>
      <b/>
      <sz val="8"/>
      <name val="Calibri"/>
      <family val="2"/>
    </font>
    <font>
      <b/>
      <sz val="9"/>
      <color theme="1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b/>
      <sz val="9"/>
      <color theme="0"/>
      <name val="Arial"/>
      <family val="2"/>
    </font>
    <font>
      <sz val="9"/>
      <color rgb="FF000000"/>
      <name val="Arial"/>
      <family val="2"/>
    </font>
    <font>
      <b/>
      <vertAlign val="superscript"/>
      <sz val="9"/>
      <color theme="1"/>
      <name val="Arial"/>
      <family val="2"/>
    </font>
    <font>
      <vertAlign val="superscript"/>
      <sz val="9"/>
      <color theme="1"/>
      <name val="Arial"/>
      <family val="2"/>
    </font>
    <font>
      <b/>
      <vertAlign val="subscript"/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10"/>
      <color indexed="10"/>
      <name val="Arial"/>
      <family val="2"/>
    </font>
    <font>
      <sz val="9"/>
      <color indexed="8"/>
      <name val="Arial"/>
      <family val="2"/>
    </font>
    <font>
      <vertAlign val="subscript"/>
      <sz val="8"/>
      <name val="Arial"/>
      <family val="2"/>
    </font>
    <font>
      <b/>
      <vertAlign val="subscript"/>
      <sz val="12"/>
      <color theme="0"/>
      <name val="Arial"/>
      <family val="2"/>
    </font>
    <font>
      <sz val="8"/>
      <color theme="0" tint="-0.499984740745262"/>
      <name val="Arial"/>
      <family val="2"/>
    </font>
    <font>
      <sz val="9"/>
      <color theme="0" tint="-0.499984740745262"/>
      <name val="Arial"/>
      <family val="2"/>
    </font>
    <font>
      <sz val="10"/>
      <name val="Arial"/>
      <family val="2"/>
    </font>
    <font>
      <b/>
      <sz val="10"/>
      <color theme="1"/>
      <name val="Lucida Sans"/>
      <family val="2"/>
    </font>
    <font>
      <b/>
      <sz val="10"/>
      <color rgb="FFFF0000"/>
      <name val="Arial"/>
      <family val="2"/>
    </font>
    <font>
      <sz val="9"/>
      <color theme="0" tint="-0.34998626667073579"/>
      <name val="Arial"/>
      <family val="2"/>
    </font>
    <font>
      <b/>
      <vertAlign val="subscript"/>
      <sz val="9"/>
      <name val="Arial"/>
      <family val="2"/>
    </font>
    <font>
      <b/>
      <vertAlign val="superscript"/>
      <sz val="9"/>
      <name val="Arial"/>
      <family val="2"/>
    </font>
    <font>
      <b/>
      <sz val="9"/>
      <color theme="1"/>
      <name val="Calibri"/>
      <family val="2"/>
      <scheme val="minor"/>
    </font>
    <font>
      <b/>
      <vertAlign val="subscript"/>
      <sz val="9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9"/>
      <color rgb="FFFF0000"/>
      <name val="Arial"/>
      <family val="2"/>
    </font>
    <font>
      <sz val="10"/>
      <color theme="1"/>
      <name val="Calibri"/>
      <family val="2"/>
      <scheme val="minor"/>
    </font>
    <font>
      <b/>
      <sz val="12"/>
      <name val="Arial"/>
      <family val="2"/>
    </font>
    <font>
      <sz val="9"/>
      <color theme="1"/>
      <name val="Calibri"/>
      <family val="2"/>
      <scheme val="minor"/>
    </font>
    <font>
      <b/>
      <sz val="9"/>
      <color rgb="FF000000"/>
      <name val="Arial"/>
      <family val="2"/>
    </font>
    <font>
      <i/>
      <sz val="9"/>
      <color theme="1"/>
      <name val="Arial"/>
      <family val="2"/>
    </font>
    <font>
      <i/>
      <sz val="9"/>
      <name val="Arial"/>
      <family val="2"/>
    </font>
    <font>
      <sz val="10"/>
      <name val="Arial"/>
    </font>
    <font>
      <sz val="10"/>
      <name val="Calibri"/>
      <family val="2"/>
      <scheme val="minor"/>
    </font>
    <font>
      <b/>
      <sz val="12"/>
      <name val="Calibri"/>
      <family val="2"/>
    </font>
    <font>
      <sz val="9"/>
      <name val="Calibri"/>
      <family val="2"/>
      <scheme val="minor"/>
    </font>
    <font>
      <sz val="11"/>
      <name val="Calibri"/>
      <family val="2"/>
      <scheme val="minor"/>
    </font>
    <font>
      <i/>
      <sz val="8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theme="0"/>
        <bgColor theme="0"/>
      </patternFill>
    </fill>
    <fill>
      <patternFill patternType="solid">
        <fgColor theme="6"/>
        <bgColor theme="0"/>
      </patternFill>
    </fill>
    <fill>
      <patternFill patternType="solid">
        <fgColor theme="6" tint="0.79998168889431442"/>
        <bgColor theme="0"/>
      </patternFill>
    </fill>
    <fill>
      <patternFill patternType="solid">
        <fgColor theme="6" tint="0.39997558519241921"/>
        <bgColor theme="0"/>
      </patternFill>
    </fill>
    <fill>
      <patternFill patternType="solid">
        <fgColor rgb="FFFFFFFF"/>
        <bgColor theme="0"/>
      </patternFill>
    </fill>
    <fill>
      <patternFill patternType="solid">
        <fgColor theme="6" tint="-0.249977111117893"/>
        <bgColor theme="0"/>
      </patternFill>
    </fill>
    <fill>
      <patternFill patternType="solid">
        <fgColor rgb="FFFFFFCC"/>
        <bgColor theme="0"/>
      </patternFill>
    </fill>
    <fill>
      <patternFill patternType="solid">
        <fgColor theme="6" tint="0.59999389629810485"/>
        <bgColor theme="0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76933C"/>
        <bgColor theme="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FFFF00"/>
        <bgColor indexed="64"/>
      </patternFill>
    </fill>
  </fills>
  <borders count="9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rgb="FF00B050"/>
      </right>
      <top style="medium">
        <color rgb="FF00B050"/>
      </top>
      <bottom/>
      <diagonal/>
    </border>
    <border>
      <left/>
      <right style="medium">
        <color rgb="FF00B050"/>
      </right>
      <top/>
      <bottom/>
      <diagonal/>
    </border>
    <border>
      <left/>
      <right style="medium">
        <color rgb="FF00B050"/>
      </right>
      <top/>
      <bottom style="medium">
        <color rgb="FF00B050"/>
      </bottom>
      <diagonal/>
    </border>
    <border>
      <left/>
      <right/>
      <top style="medium">
        <color rgb="FF00B050"/>
      </top>
      <bottom/>
      <diagonal/>
    </border>
    <border>
      <left/>
      <right/>
      <top/>
      <bottom style="medium">
        <color rgb="FF00B050"/>
      </bottom>
      <diagonal/>
    </border>
    <border>
      <left style="medium">
        <color rgb="FF00B050"/>
      </left>
      <right style="medium">
        <color rgb="FF00B050"/>
      </right>
      <top style="medium">
        <color rgb="FF00B050"/>
      </top>
      <bottom/>
      <diagonal/>
    </border>
    <border>
      <left style="medium">
        <color rgb="FF00B050"/>
      </left>
      <right style="medium">
        <color rgb="FF00B050"/>
      </right>
      <top/>
      <bottom/>
      <diagonal/>
    </border>
    <border>
      <left style="medium">
        <color rgb="FF00B050"/>
      </left>
      <right style="medium">
        <color rgb="FF00B050"/>
      </right>
      <top/>
      <bottom style="medium">
        <color rgb="FF00B050"/>
      </bottom>
      <diagonal/>
    </border>
    <border>
      <left style="medium">
        <color rgb="FF00B050"/>
      </left>
      <right/>
      <top style="medium">
        <color rgb="FF00B050"/>
      </top>
      <bottom/>
      <diagonal/>
    </border>
    <border>
      <left style="medium">
        <color rgb="FF00B050"/>
      </left>
      <right/>
      <top/>
      <bottom/>
      <diagonal/>
    </border>
    <border>
      <left style="medium">
        <color rgb="FF00B050"/>
      </left>
      <right/>
      <top/>
      <bottom style="medium">
        <color rgb="FF00B05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rgb="FF00B050"/>
      </right>
      <top style="medium">
        <color rgb="FF00B050"/>
      </top>
      <bottom/>
      <diagonal/>
    </border>
    <border>
      <left/>
      <right style="thin">
        <color rgb="FF00B050"/>
      </right>
      <top/>
      <bottom/>
      <diagonal/>
    </border>
    <border>
      <left/>
      <right style="thin">
        <color rgb="FF00B050"/>
      </right>
      <top/>
      <bottom style="medium">
        <color rgb="FF00B050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rgb="FF00B050"/>
      </bottom>
      <diagonal/>
    </border>
    <border>
      <left style="thin">
        <color rgb="FF00B050"/>
      </left>
      <right/>
      <top/>
      <bottom/>
      <diagonal/>
    </border>
    <border>
      <left style="thin">
        <color rgb="FF00B050"/>
      </left>
      <right/>
      <top style="thin">
        <color rgb="FF00B050"/>
      </top>
      <bottom/>
      <diagonal/>
    </border>
    <border>
      <left/>
      <right/>
      <top style="thin">
        <color rgb="FF00B050"/>
      </top>
      <bottom/>
      <diagonal/>
    </border>
    <border>
      <left style="thin">
        <color rgb="FF00B050"/>
      </left>
      <right/>
      <top/>
      <bottom style="thin">
        <color rgb="FF00B050"/>
      </bottom>
      <diagonal/>
    </border>
    <border>
      <left style="medium">
        <color rgb="FF92D050"/>
      </left>
      <right/>
      <top style="medium">
        <color rgb="FF92D050"/>
      </top>
      <bottom/>
      <diagonal/>
    </border>
    <border>
      <left/>
      <right/>
      <top style="medium">
        <color rgb="FF92D050"/>
      </top>
      <bottom/>
      <diagonal/>
    </border>
    <border>
      <left/>
      <right style="medium">
        <color rgb="FF92D050"/>
      </right>
      <top style="medium">
        <color rgb="FF92D050"/>
      </top>
      <bottom/>
      <diagonal/>
    </border>
    <border>
      <left style="medium">
        <color rgb="FF92D050"/>
      </left>
      <right/>
      <top/>
      <bottom/>
      <diagonal/>
    </border>
    <border>
      <left/>
      <right style="medium">
        <color rgb="FF92D050"/>
      </right>
      <top/>
      <bottom/>
      <diagonal/>
    </border>
    <border>
      <left style="medium">
        <color rgb="FF92D050"/>
      </left>
      <right/>
      <top/>
      <bottom style="medium">
        <color rgb="FF92D050"/>
      </bottom>
      <diagonal/>
    </border>
    <border>
      <left/>
      <right/>
      <top/>
      <bottom style="medium">
        <color rgb="FF92D050"/>
      </bottom>
      <diagonal/>
    </border>
    <border>
      <left/>
      <right style="medium">
        <color rgb="FF92D050"/>
      </right>
      <top/>
      <bottom style="medium">
        <color rgb="FF92D050"/>
      </bottom>
      <diagonal/>
    </border>
    <border>
      <left/>
      <right style="thin">
        <color rgb="FF00B050"/>
      </right>
      <top style="thin">
        <color rgb="FF00B050"/>
      </top>
      <bottom/>
      <diagonal/>
    </border>
    <border>
      <left/>
      <right style="thin">
        <color rgb="FF00B050"/>
      </right>
      <top/>
      <bottom style="thin">
        <color rgb="FF00B05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rgb="FFF2F2F2"/>
      </bottom>
      <diagonal/>
    </border>
  </borders>
  <cellStyleXfs count="10">
    <xf numFmtId="0" fontId="0" fillId="0" borderId="0"/>
    <xf numFmtId="0" fontId="8" fillId="0" borderId="0"/>
    <xf numFmtId="0" fontId="31" fillId="0" borderId="0">
      <alignment vertical="top"/>
    </xf>
    <xf numFmtId="9" fontId="37" fillId="0" borderId="0" applyFont="0" applyFill="0" applyBorder="0" applyAlignment="0" applyProtection="0"/>
    <xf numFmtId="0" fontId="6" fillId="0" borderId="0"/>
    <xf numFmtId="0" fontId="6" fillId="0" borderId="0"/>
    <xf numFmtId="0" fontId="5" fillId="0" borderId="0"/>
    <xf numFmtId="9" fontId="8" fillId="0" borderId="0" applyFont="0" applyFill="0" applyBorder="0" applyAlignment="0" applyProtection="0"/>
    <xf numFmtId="0" fontId="4" fillId="0" borderId="0"/>
    <xf numFmtId="0" fontId="3" fillId="0" borderId="0"/>
  </cellStyleXfs>
  <cellXfs count="558">
    <xf numFmtId="0" fontId="0" fillId="0" borderId="0" xfId="0"/>
    <xf numFmtId="0" fontId="8" fillId="0" borderId="0" xfId="1"/>
    <xf numFmtId="0" fontId="8" fillId="2" borderId="0" xfId="1" applyFill="1"/>
    <xf numFmtId="0" fontId="7" fillId="0" borderId="0" xfId="1" applyFont="1"/>
    <xf numFmtId="0" fontId="11" fillId="0" borderId="0" xfId="1" applyFont="1" applyAlignment="1">
      <alignment horizontal="center" vertical="center"/>
    </xf>
    <xf numFmtId="0" fontId="8" fillId="0" borderId="0" xfId="0" applyFont="1"/>
    <xf numFmtId="0" fontId="7" fillId="0" borderId="0" xfId="1" applyFont="1" applyAlignment="1">
      <alignment vertical="center"/>
    </xf>
    <xf numFmtId="0" fontId="11" fillId="0" borderId="0" xfId="0" applyFont="1" applyAlignment="1">
      <alignment horizontal="right"/>
    </xf>
    <xf numFmtId="0" fontId="8" fillId="0" borderId="0" xfId="1" applyAlignment="1">
      <alignment horizontal="center" vertical="center"/>
    </xf>
    <xf numFmtId="0" fontId="23" fillId="0" borderId="0" xfId="0" applyFont="1"/>
    <xf numFmtId="0" fontId="23" fillId="0" borderId="0" xfId="0" applyFont="1" applyAlignment="1">
      <alignment horizontal="center"/>
    </xf>
    <xf numFmtId="0" fontId="23" fillId="0" borderId="0" xfId="0" applyFont="1" applyAlignment="1">
      <alignment horizontal="center" vertical="center"/>
    </xf>
    <xf numFmtId="0" fontId="22" fillId="0" borderId="0" xfId="0" applyFont="1"/>
    <xf numFmtId="0" fontId="21" fillId="0" borderId="0" xfId="0" applyFont="1"/>
    <xf numFmtId="0" fontId="22" fillId="0" borderId="0" xfId="0" applyFont="1" applyAlignment="1">
      <alignment vertical="center"/>
    </xf>
    <xf numFmtId="0" fontId="7" fillId="0" borderId="0" xfId="0" applyFont="1"/>
    <xf numFmtId="0" fontId="23" fillId="3" borderId="0" xfId="0" applyFont="1" applyFill="1"/>
    <xf numFmtId="0" fontId="23" fillId="3" borderId="0" xfId="0" applyFont="1" applyFill="1" applyAlignment="1">
      <alignment horizontal="center"/>
    </xf>
    <xf numFmtId="0" fontId="23" fillId="3" borderId="0" xfId="0" applyFont="1" applyFill="1" applyAlignment="1">
      <alignment horizontal="center" vertical="center"/>
    </xf>
    <xf numFmtId="0" fontId="22" fillId="3" borderId="0" xfId="0" applyFont="1" applyFill="1"/>
    <xf numFmtId="0" fontId="22" fillId="4" borderId="10" xfId="0" applyFont="1" applyFill="1" applyBorder="1" applyAlignment="1">
      <alignment horizontal="center"/>
    </xf>
    <xf numFmtId="0" fontId="22" fillId="4" borderId="5" xfId="0" applyFont="1" applyFill="1" applyBorder="1" applyAlignment="1">
      <alignment horizontal="center"/>
    </xf>
    <xf numFmtId="0" fontId="22" fillId="4" borderId="11" xfId="0" applyFont="1" applyFill="1" applyBorder="1" applyAlignment="1">
      <alignment horizontal="center"/>
    </xf>
    <xf numFmtId="0" fontId="22" fillId="4" borderId="0" xfId="0" applyFont="1" applyFill="1" applyAlignment="1">
      <alignment horizontal="center"/>
    </xf>
    <xf numFmtId="0" fontId="22" fillId="4" borderId="12" xfId="0" applyFont="1" applyFill="1" applyBorder="1" applyAlignment="1">
      <alignment horizontal="center"/>
    </xf>
    <xf numFmtId="0" fontId="22" fillId="4" borderId="6" xfId="0" applyFont="1" applyFill="1" applyBorder="1" applyAlignment="1">
      <alignment horizontal="center"/>
    </xf>
    <xf numFmtId="0" fontId="22" fillId="3" borderId="0" xfId="0" applyFont="1" applyFill="1" applyAlignment="1">
      <alignment vertical="center"/>
    </xf>
    <xf numFmtId="0" fontId="22" fillId="3" borderId="0" xfId="0" applyFont="1" applyFill="1" applyAlignment="1">
      <alignment horizontal="center" vertical="center"/>
    </xf>
    <xf numFmtId="0" fontId="24" fillId="3" borderId="0" xfId="0" applyFont="1" applyFill="1" applyAlignment="1">
      <alignment horizontal="center" vertical="center" wrapText="1"/>
    </xf>
    <xf numFmtId="0" fontId="22" fillId="4" borderId="0" xfId="0" applyFont="1" applyFill="1"/>
    <xf numFmtId="0" fontId="21" fillId="3" borderId="0" xfId="0" applyFont="1" applyFill="1"/>
    <xf numFmtId="14" fontId="21" fillId="7" borderId="13" xfId="0" applyNumberFormat="1" applyFont="1" applyFill="1" applyBorder="1" applyAlignment="1">
      <alignment horizontal="center" vertical="center" wrapText="1"/>
    </xf>
    <xf numFmtId="0" fontId="25" fillId="3" borderId="13" xfId="0" applyFont="1" applyFill="1" applyBorder="1" applyAlignment="1">
      <alignment horizontal="center" vertical="center" wrapText="1"/>
    </xf>
    <xf numFmtId="0" fontId="23" fillId="3" borderId="13" xfId="0" applyFont="1" applyFill="1" applyBorder="1" applyAlignment="1">
      <alignment horizontal="center"/>
    </xf>
    <xf numFmtId="0" fontId="32" fillId="3" borderId="13" xfId="0" applyFont="1" applyFill="1" applyBorder="1" applyAlignment="1">
      <alignment horizontal="center" vertical="center"/>
    </xf>
    <xf numFmtId="0" fontId="25" fillId="8" borderId="0" xfId="0" applyFont="1" applyFill="1" applyAlignment="1">
      <alignment horizontal="center" vertical="center" wrapText="1"/>
    </xf>
    <xf numFmtId="0" fontId="25" fillId="3" borderId="0" xfId="0" applyFont="1" applyFill="1" applyAlignment="1">
      <alignment horizontal="center" vertical="center" wrapText="1"/>
    </xf>
    <xf numFmtId="0" fontId="25" fillId="8" borderId="0" xfId="0" applyFont="1" applyFill="1" applyAlignment="1">
      <alignment horizontal="center" vertical="center"/>
    </xf>
    <xf numFmtId="0" fontId="21" fillId="3" borderId="0" xfId="0" quotePrefix="1" applyFont="1" applyFill="1" applyAlignment="1">
      <alignment horizontal="right" vertical="center"/>
    </xf>
    <xf numFmtId="166" fontId="25" fillId="3" borderId="0" xfId="0" applyNumberFormat="1" applyFont="1" applyFill="1" applyAlignment="1">
      <alignment horizontal="center" vertical="center" wrapText="1"/>
    </xf>
    <xf numFmtId="2" fontId="21" fillId="7" borderId="13" xfId="0" applyNumberFormat="1" applyFont="1" applyFill="1" applyBorder="1" applyAlignment="1">
      <alignment horizontal="center" vertical="center"/>
    </xf>
    <xf numFmtId="169" fontId="25" fillId="3" borderId="13" xfId="0" applyNumberFormat="1" applyFont="1" applyFill="1" applyBorder="1" applyAlignment="1">
      <alignment horizontal="center" vertical="center" wrapText="1"/>
    </xf>
    <xf numFmtId="165" fontId="25" fillId="3" borderId="0" xfId="0" applyNumberFormat="1" applyFont="1" applyFill="1" applyAlignment="1">
      <alignment horizontal="center" vertical="center" wrapText="1"/>
    </xf>
    <xf numFmtId="0" fontId="21" fillId="3" borderId="0" xfId="0" applyFont="1" applyFill="1" applyAlignment="1">
      <alignment horizontal="right" vertical="center"/>
    </xf>
    <xf numFmtId="0" fontId="23" fillId="3" borderId="0" xfId="0" applyFont="1" applyFill="1" applyAlignment="1">
      <alignment vertical="top" wrapText="1"/>
    </xf>
    <xf numFmtId="0" fontId="8" fillId="4" borderId="0" xfId="1" applyFill="1"/>
    <xf numFmtId="0" fontId="8" fillId="4" borderId="0" xfId="1" applyFill="1" applyAlignment="1">
      <alignment horizontal="center" vertical="center"/>
    </xf>
    <xf numFmtId="0" fontId="8" fillId="3" borderId="0" xfId="1" applyFill="1"/>
    <xf numFmtId="0" fontId="8" fillId="4" borderId="0" xfId="1" applyFill="1" applyAlignment="1">
      <alignment horizontal="center"/>
    </xf>
    <xf numFmtId="0" fontId="8" fillId="3" borderId="0" xfId="1" applyFill="1" applyAlignment="1">
      <alignment horizontal="center" vertical="center"/>
    </xf>
    <xf numFmtId="0" fontId="11" fillId="4" borderId="0" xfId="1" applyFont="1" applyFill="1" applyAlignment="1">
      <alignment vertical="center" wrapText="1"/>
    </xf>
    <xf numFmtId="0" fontId="10" fillId="6" borderId="13" xfId="1" applyFont="1" applyFill="1" applyBorder="1" applyAlignment="1">
      <alignment vertical="center"/>
    </xf>
    <xf numFmtId="0" fontId="9" fillId="10" borderId="13" xfId="1" applyFont="1" applyFill="1" applyBorder="1" applyAlignment="1">
      <alignment horizontal="center" vertical="center"/>
    </xf>
    <xf numFmtId="0" fontId="12" fillId="4" borderId="0" xfId="1" applyFont="1" applyFill="1" applyAlignment="1">
      <alignment vertical="center"/>
    </xf>
    <xf numFmtId="0" fontId="13" fillId="6" borderId="17" xfId="1" applyFont="1" applyFill="1" applyBorder="1" applyAlignment="1">
      <alignment horizontal="center" vertical="center"/>
    </xf>
    <xf numFmtId="0" fontId="12" fillId="4" borderId="0" xfId="1" applyFont="1" applyFill="1" applyAlignment="1">
      <alignment horizontal="center" vertical="center"/>
    </xf>
    <xf numFmtId="0" fontId="11" fillId="4" borderId="0" xfId="1" applyFont="1" applyFill="1" applyAlignment="1">
      <alignment horizontal="center" vertical="center"/>
    </xf>
    <xf numFmtId="0" fontId="7" fillId="10" borderId="18" xfId="1" applyFont="1" applyFill="1" applyBorder="1"/>
    <xf numFmtId="0" fontId="7" fillId="10" borderId="19" xfId="1" applyFont="1" applyFill="1" applyBorder="1"/>
    <xf numFmtId="0" fontId="7" fillId="3" borderId="0" xfId="1" applyFont="1" applyFill="1"/>
    <xf numFmtId="165" fontId="7" fillId="10" borderId="18" xfId="1" applyNumberFormat="1" applyFont="1" applyFill="1" applyBorder="1" applyAlignment="1">
      <alignment vertical="center"/>
    </xf>
    <xf numFmtId="0" fontId="7" fillId="10" borderId="19" xfId="1" applyFont="1" applyFill="1" applyBorder="1" applyAlignment="1">
      <alignment vertical="center"/>
    </xf>
    <xf numFmtId="0" fontId="13" fillId="7" borderId="13" xfId="1" applyFont="1" applyFill="1" applyBorder="1" applyAlignment="1">
      <alignment horizontal="center" vertical="center" wrapText="1"/>
    </xf>
    <xf numFmtId="0" fontId="13" fillId="7" borderId="17" xfId="1" applyFont="1" applyFill="1" applyBorder="1" applyAlignment="1">
      <alignment horizontal="center" vertical="center" wrapText="1"/>
    </xf>
    <xf numFmtId="165" fontId="7" fillId="6" borderId="13" xfId="1" applyNumberFormat="1" applyFont="1" applyFill="1" applyBorder="1" applyAlignment="1">
      <alignment horizontal="center" vertical="center" wrapText="1"/>
    </xf>
    <xf numFmtId="165" fontId="7" fillId="6" borderId="17" xfId="1" applyNumberFormat="1" applyFont="1" applyFill="1" applyBorder="1" applyAlignment="1">
      <alignment horizontal="center" vertical="center" wrapText="1"/>
    </xf>
    <xf numFmtId="165" fontId="7" fillId="6" borderId="13" xfId="1" applyNumberFormat="1" applyFont="1" applyFill="1" applyBorder="1" applyAlignment="1">
      <alignment horizontal="center" vertical="center"/>
    </xf>
    <xf numFmtId="164" fontId="7" fillId="6" borderId="13" xfId="1" applyNumberFormat="1" applyFont="1" applyFill="1" applyBorder="1" applyAlignment="1">
      <alignment horizontal="center" vertical="center"/>
    </xf>
    <xf numFmtId="0" fontId="7" fillId="10" borderId="13" xfId="1" applyFont="1" applyFill="1" applyBorder="1" applyAlignment="1">
      <alignment horizontal="center" vertical="center"/>
    </xf>
    <xf numFmtId="164" fontId="7" fillId="10" borderId="17" xfId="1" applyNumberFormat="1" applyFont="1" applyFill="1" applyBorder="1" applyAlignment="1">
      <alignment horizontal="center" vertical="center"/>
    </xf>
    <xf numFmtId="165" fontId="7" fillId="10" borderId="18" xfId="1" applyNumberFormat="1" applyFont="1" applyFill="1" applyBorder="1"/>
    <xf numFmtId="164" fontId="7" fillId="10" borderId="13" xfId="1" applyNumberFormat="1" applyFont="1" applyFill="1" applyBorder="1" applyAlignment="1">
      <alignment horizontal="center" vertical="center"/>
    </xf>
    <xf numFmtId="0" fontId="7" fillId="10" borderId="17" xfId="1" applyFont="1" applyFill="1" applyBorder="1" applyAlignment="1">
      <alignment horizontal="center" vertical="center"/>
    </xf>
    <xf numFmtId="0" fontId="8" fillId="4" borderId="0" xfId="0" applyFont="1" applyFill="1"/>
    <xf numFmtId="0" fontId="8" fillId="4" borderId="0" xfId="0" applyFont="1" applyFill="1" applyAlignment="1">
      <alignment horizontal="center" vertical="center"/>
    </xf>
    <xf numFmtId="0" fontId="7" fillId="3" borderId="0" xfId="1" applyFont="1" applyFill="1" applyAlignment="1">
      <alignment vertical="center"/>
    </xf>
    <xf numFmtId="0" fontId="13" fillId="3" borderId="0" xfId="1" applyFont="1" applyFill="1" applyAlignment="1">
      <alignment vertical="center"/>
    </xf>
    <xf numFmtId="0" fontId="7" fillId="3" borderId="24" xfId="1" applyFont="1" applyFill="1" applyBorder="1" applyAlignment="1">
      <alignment horizontal="center" vertical="center"/>
    </xf>
    <xf numFmtId="0" fontId="7" fillId="10" borderId="25" xfId="1" applyFont="1" applyFill="1" applyBorder="1" applyAlignment="1">
      <alignment horizontal="center" vertical="center"/>
    </xf>
    <xf numFmtId="22" fontId="7" fillId="3" borderId="25" xfId="1" applyNumberFormat="1" applyFont="1" applyFill="1" applyBorder="1" applyAlignment="1">
      <alignment horizontal="center" vertical="center"/>
    </xf>
    <xf numFmtId="2" fontId="7" fillId="3" borderId="25" xfId="1" applyNumberFormat="1" applyFont="1" applyFill="1" applyBorder="1" applyAlignment="1">
      <alignment horizontal="center" vertical="center"/>
    </xf>
    <xf numFmtId="0" fontId="7" fillId="3" borderId="27" xfId="1" applyFont="1" applyFill="1" applyBorder="1" applyAlignment="1">
      <alignment horizontal="center" vertical="center"/>
    </xf>
    <xf numFmtId="22" fontId="7" fillId="3" borderId="13" xfId="1" applyNumberFormat="1" applyFont="1" applyFill="1" applyBorder="1" applyAlignment="1">
      <alignment horizontal="center" vertical="center"/>
    </xf>
    <xf numFmtId="2" fontId="7" fillId="3" borderId="13" xfId="1" applyNumberFormat="1" applyFont="1" applyFill="1" applyBorder="1" applyAlignment="1">
      <alignment horizontal="center" vertical="center"/>
    </xf>
    <xf numFmtId="1" fontId="7" fillId="10" borderId="13" xfId="1" applyNumberFormat="1" applyFont="1" applyFill="1" applyBorder="1" applyAlignment="1">
      <alignment horizontal="center"/>
    </xf>
    <xf numFmtId="0" fontId="8" fillId="3" borderId="0" xfId="0" applyFont="1" applyFill="1"/>
    <xf numFmtId="0" fontId="13" fillId="7" borderId="24" xfId="1" applyFont="1" applyFill="1" applyBorder="1" applyAlignment="1">
      <alignment horizontal="center" vertical="center" wrapText="1"/>
    </xf>
    <xf numFmtId="0" fontId="13" fillId="7" borderId="25" xfId="1" applyFont="1" applyFill="1" applyBorder="1" applyAlignment="1">
      <alignment horizontal="center" vertical="center" wrapText="1"/>
    </xf>
    <xf numFmtId="0" fontId="13" fillId="7" borderId="26" xfId="1" applyFont="1" applyFill="1" applyBorder="1" applyAlignment="1">
      <alignment horizontal="center" vertical="center" wrapText="1"/>
    </xf>
    <xf numFmtId="165" fontId="7" fillId="3" borderId="13" xfId="1" applyNumberFormat="1" applyFont="1" applyFill="1" applyBorder="1" applyAlignment="1">
      <alignment horizontal="center" vertical="center"/>
    </xf>
    <xf numFmtId="1" fontId="13" fillId="11" borderId="28" xfId="1" applyNumberFormat="1" applyFont="1" applyFill="1" applyBorder="1" applyAlignment="1">
      <alignment horizontal="center"/>
    </xf>
    <xf numFmtId="1" fontId="7" fillId="3" borderId="13" xfId="1" applyNumberFormat="1" applyFont="1" applyFill="1" applyBorder="1" applyAlignment="1">
      <alignment horizontal="center" vertical="center"/>
    </xf>
    <xf numFmtId="0" fontId="22" fillId="4" borderId="0" xfId="1" applyFont="1" applyFill="1" applyAlignment="1">
      <alignment horizontal="center"/>
    </xf>
    <xf numFmtId="0" fontId="30" fillId="10" borderId="1" xfId="1" applyFont="1" applyFill="1" applyBorder="1" applyAlignment="1">
      <alignment horizontal="center" vertical="center"/>
    </xf>
    <xf numFmtId="0" fontId="30" fillId="10" borderId="1" xfId="1" applyFont="1" applyFill="1" applyBorder="1" applyAlignment="1">
      <alignment vertical="center"/>
    </xf>
    <xf numFmtId="0" fontId="29" fillId="6" borderId="0" xfId="1" applyFont="1" applyFill="1" applyAlignment="1">
      <alignment horizontal="left" vertical="center"/>
    </xf>
    <xf numFmtId="0" fontId="19" fillId="4" borderId="0" xfId="1" applyFont="1" applyFill="1" applyAlignment="1">
      <alignment vertical="center" wrapText="1"/>
    </xf>
    <xf numFmtId="0" fontId="13" fillId="7" borderId="0" xfId="1" applyFont="1" applyFill="1" applyAlignment="1">
      <alignment horizontal="center" vertical="center"/>
    </xf>
    <xf numFmtId="22" fontId="7" fillId="10" borderId="1" xfId="1" applyNumberFormat="1" applyFont="1" applyFill="1" applyBorder="1" applyAlignment="1">
      <alignment vertical="center"/>
    </xf>
    <xf numFmtId="22" fontId="7" fillId="3" borderId="1" xfId="1" applyNumberFormat="1" applyFont="1" applyFill="1" applyBorder="1" applyAlignment="1">
      <alignment vertical="center"/>
    </xf>
    <xf numFmtId="22" fontId="7" fillId="3" borderId="0" xfId="1" applyNumberFormat="1" applyFont="1" applyFill="1" applyAlignment="1">
      <alignment vertical="center"/>
    </xf>
    <xf numFmtId="0" fontId="7" fillId="3" borderId="16" xfId="1" applyFont="1" applyFill="1" applyBorder="1" applyAlignment="1">
      <alignment horizontal="left" vertical="center"/>
    </xf>
    <xf numFmtId="0" fontId="13" fillId="6" borderId="14" xfId="1" applyFont="1" applyFill="1" applyBorder="1" applyAlignment="1">
      <alignment vertical="center"/>
    </xf>
    <xf numFmtId="0" fontId="13" fillId="6" borderId="15" xfId="1" applyFont="1" applyFill="1" applyBorder="1" applyAlignment="1">
      <alignment horizontal="center" vertical="center"/>
    </xf>
    <xf numFmtId="0" fontId="7" fillId="4" borderId="0" xfId="1" applyFont="1" applyFill="1"/>
    <xf numFmtId="0" fontId="13" fillId="3" borderId="0" xfId="1" applyFont="1" applyFill="1" applyAlignment="1">
      <alignment horizontal="center" vertical="center"/>
    </xf>
    <xf numFmtId="22" fontId="7" fillId="3" borderId="0" xfId="1" applyNumberFormat="1" applyFont="1" applyFill="1" applyAlignment="1">
      <alignment horizontal="left" vertical="center"/>
    </xf>
    <xf numFmtId="20" fontId="7" fillId="3" borderId="0" xfId="1" applyNumberFormat="1" applyFont="1" applyFill="1" applyAlignment="1">
      <alignment horizontal="left" vertical="center"/>
    </xf>
    <xf numFmtId="0" fontId="7" fillId="3" borderId="0" xfId="1" applyFont="1" applyFill="1" applyAlignment="1">
      <alignment horizontal="left" vertical="center"/>
    </xf>
    <xf numFmtId="0" fontId="13" fillId="3" borderId="0" xfId="1" applyFont="1" applyFill="1" applyAlignment="1">
      <alignment horizontal="right" vertical="center"/>
    </xf>
    <xf numFmtId="168" fontId="13" fillId="10" borderId="1" xfId="1" applyNumberFormat="1" applyFont="1" applyFill="1" applyBorder="1" applyAlignment="1">
      <alignment horizontal="center" vertical="center"/>
    </xf>
    <xf numFmtId="14" fontId="7" fillId="3" borderId="0" xfId="1" applyNumberFormat="1" applyFont="1" applyFill="1" applyAlignment="1">
      <alignment vertical="center"/>
    </xf>
    <xf numFmtId="14" fontId="13" fillId="3" borderId="0" xfId="1" applyNumberFormat="1" applyFont="1" applyFill="1" applyAlignment="1">
      <alignment horizontal="center" vertical="center"/>
    </xf>
    <xf numFmtId="2" fontId="13" fillId="3" borderId="0" xfId="1" applyNumberFormat="1" applyFont="1" applyFill="1" applyAlignment="1">
      <alignment horizontal="center" vertical="center"/>
    </xf>
    <xf numFmtId="14" fontId="13" fillId="3" borderId="0" xfId="1" applyNumberFormat="1" applyFont="1" applyFill="1" applyAlignment="1">
      <alignment vertical="center"/>
    </xf>
    <xf numFmtId="165" fontId="7" fillId="10" borderId="1" xfId="1" applyNumberFormat="1" applyFont="1" applyFill="1" applyBorder="1"/>
    <xf numFmtId="0" fontId="7" fillId="4" borderId="20" xfId="1" applyFont="1" applyFill="1" applyBorder="1"/>
    <xf numFmtId="0" fontId="7" fillId="4" borderId="0" xfId="1" applyFont="1" applyFill="1" applyAlignment="1">
      <alignment horizontal="center"/>
    </xf>
    <xf numFmtId="0" fontId="7" fillId="10" borderId="1" xfId="1" applyFont="1" applyFill="1" applyBorder="1"/>
    <xf numFmtId="0" fontId="15" fillId="4" borderId="10" xfId="1" applyFont="1" applyFill="1" applyBorder="1" applyAlignment="1">
      <alignment vertical="center" wrapText="1"/>
    </xf>
    <xf numFmtId="0" fontId="15" fillId="4" borderId="11" xfId="1" applyFont="1" applyFill="1" applyBorder="1" applyAlignment="1">
      <alignment vertical="center" wrapText="1"/>
    </xf>
    <xf numFmtId="0" fontId="15" fillId="4" borderId="12" xfId="1" applyFont="1" applyFill="1" applyBorder="1" applyAlignment="1">
      <alignment vertical="center" wrapText="1"/>
    </xf>
    <xf numFmtId="0" fontId="0" fillId="3" borderId="0" xfId="0" applyFill="1"/>
    <xf numFmtId="0" fontId="29" fillId="6" borderId="0" xfId="1" applyFont="1" applyFill="1" applyAlignment="1">
      <alignment vertical="center"/>
    </xf>
    <xf numFmtId="0" fontId="0" fillId="3" borderId="0" xfId="0" applyFill="1" applyAlignment="1">
      <alignment horizontal="left" vertical="center"/>
    </xf>
    <xf numFmtId="0" fontId="13" fillId="5" borderId="21" xfId="0" applyFont="1" applyFill="1" applyBorder="1" applyAlignment="1">
      <alignment horizontal="center" vertical="center" wrapText="1"/>
    </xf>
    <xf numFmtId="0" fontId="13" fillId="5" borderId="13" xfId="0" applyFont="1" applyFill="1" applyBorder="1" applyAlignment="1">
      <alignment horizontal="center" vertical="center" wrapText="1"/>
    </xf>
    <xf numFmtId="14" fontId="7" fillId="4" borderId="13" xfId="0" applyNumberFormat="1" applyFont="1" applyFill="1" applyBorder="1" applyAlignment="1">
      <alignment horizontal="center" vertical="center"/>
    </xf>
    <xf numFmtId="20" fontId="7" fillId="3" borderId="13" xfId="0" applyNumberFormat="1" applyFont="1" applyFill="1" applyBorder="1" applyAlignment="1">
      <alignment horizontal="center" vertical="center"/>
    </xf>
    <xf numFmtId="165" fontId="7" fillId="4" borderId="13" xfId="0" applyNumberFormat="1" applyFont="1" applyFill="1" applyBorder="1" applyAlignment="1">
      <alignment horizontal="center" vertical="center"/>
    </xf>
    <xf numFmtId="165" fontId="7" fillId="3" borderId="13" xfId="0" applyNumberFormat="1" applyFont="1" applyFill="1" applyBorder="1" applyAlignment="1">
      <alignment horizontal="center" vertical="center"/>
    </xf>
    <xf numFmtId="1" fontId="7" fillId="3" borderId="13" xfId="0" applyNumberFormat="1" applyFont="1" applyFill="1" applyBorder="1" applyAlignment="1">
      <alignment horizontal="center" vertical="center"/>
    </xf>
    <xf numFmtId="20" fontId="7" fillId="3" borderId="21" xfId="0" applyNumberFormat="1" applyFont="1" applyFill="1" applyBorder="1" applyAlignment="1">
      <alignment horizontal="center" vertical="center"/>
    </xf>
    <xf numFmtId="165" fontId="13" fillId="10" borderId="13" xfId="1" applyNumberFormat="1" applyFont="1" applyFill="1" applyBorder="1" applyAlignment="1">
      <alignment horizontal="center" vertical="center"/>
    </xf>
    <xf numFmtId="0" fontId="30" fillId="10" borderId="0" xfId="1" applyFont="1" applyFill="1" applyAlignment="1">
      <alignment vertical="center"/>
    </xf>
    <xf numFmtId="0" fontId="35" fillId="0" borderId="0" xfId="1" applyFont="1" applyAlignment="1">
      <alignment vertical="center"/>
    </xf>
    <xf numFmtId="0" fontId="8" fillId="3" borderId="45" xfId="1" applyFill="1" applyBorder="1"/>
    <xf numFmtId="0" fontId="7" fillId="3" borderId="0" xfId="1" applyFont="1" applyFill="1" applyAlignment="1">
      <alignment horizontal="center" vertical="center"/>
    </xf>
    <xf numFmtId="0" fontId="29" fillId="3" borderId="0" xfId="1" applyFont="1" applyFill="1" applyAlignment="1">
      <alignment vertical="center"/>
    </xf>
    <xf numFmtId="0" fontId="29" fillId="3" borderId="0" xfId="1" applyFont="1" applyFill="1" applyAlignment="1">
      <alignment horizontal="left" vertical="center"/>
    </xf>
    <xf numFmtId="0" fontId="30" fillId="3" borderId="0" xfId="1" applyFont="1" applyFill="1" applyAlignment="1">
      <alignment horizontal="left" vertical="center"/>
    </xf>
    <xf numFmtId="0" fontId="30" fillId="3" borderId="0" xfId="1" applyFont="1" applyFill="1" applyAlignment="1">
      <alignment vertical="center"/>
    </xf>
    <xf numFmtId="0" fontId="11" fillId="3" borderId="0" xfId="1" applyFont="1" applyFill="1" applyAlignment="1">
      <alignment horizontal="center" vertical="center"/>
    </xf>
    <xf numFmtId="0" fontId="7" fillId="3" borderId="59" xfId="1" applyFont="1" applyFill="1" applyBorder="1" applyAlignment="1">
      <alignment horizontal="center" vertical="center"/>
    </xf>
    <xf numFmtId="0" fontId="7" fillId="10" borderId="60" xfId="1" applyFont="1" applyFill="1" applyBorder="1" applyAlignment="1">
      <alignment horizontal="center" vertical="center"/>
    </xf>
    <xf numFmtId="22" fontId="7" fillId="3" borderId="60" xfId="1" applyNumberFormat="1" applyFont="1" applyFill="1" applyBorder="1" applyAlignment="1">
      <alignment horizontal="center" vertical="center"/>
    </xf>
    <xf numFmtId="2" fontId="7" fillId="3" borderId="60" xfId="1" applyNumberFormat="1" applyFont="1" applyFill="1" applyBorder="1" applyAlignment="1">
      <alignment horizontal="center" vertical="center"/>
    </xf>
    <xf numFmtId="1" fontId="7" fillId="10" borderId="60" xfId="1" applyNumberFormat="1" applyFont="1" applyFill="1" applyBorder="1" applyAlignment="1">
      <alignment horizontal="center"/>
    </xf>
    <xf numFmtId="1" fontId="13" fillId="11" borderId="61" xfId="1" applyNumberFormat="1" applyFont="1" applyFill="1" applyBorder="1" applyAlignment="1">
      <alignment horizontal="center"/>
    </xf>
    <xf numFmtId="1" fontId="7" fillId="3" borderId="60" xfId="1" applyNumberFormat="1" applyFont="1" applyFill="1" applyBorder="1" applyAlignment="1">
      <alignment horizontal="center" vertical="center"/>
    </xf>
    <xf numFmtId="14" fontId="21" fillId="7" borderId="28" xfId="0" applyNumberFormat="1" applyFont="1" applyFill="1" applyBorder="1" applyAlignment="1">
      <alignment horizontal="center" vertical="center" wrapText="1"/>
    </xf>
    <xf numFmtId="0" fontId="25" fillId="8" borderId="27" xfId="0" applyFont="1" applyFill="1" applyBorder="1" applyAlignment="1">
      <alignment horizontal="center" vertical="center" wrapText="1"/>
    </xf>
    <xf numFmtId="0" fontId="32" fillId="3" borderId="28" xfId="0" applyFont="1" applyFill="1" applyBorder="1" applyAlignment="1">
      <alignment horizontal="center" vertical="center"/>
    </xf>
    <xf numFmtId="0" fontId="25" fillId="8" borderId="59" xfId="0" applyFont="1" applyFill="1" applyBorder="1" applyAlignment="1">
      <alignment horizontal="center" vertical="center" wrapText="1"/>
    </xf>
    <xf numFmtId="0" fontId="25" fillId="3" borderId="60" xfId="0" applyFont="1" applyFill="1" applyBorder="1" applyAlignment="1">
      <alignment horizontal="center" vertical="center" wrapText="1"/>
    </xf>
    <xf numFmtId="0" fontId="23" fillId="3" borderId="60" xfId="0" applyFont="1" applyFill="1" applyBorder="1" applyAlignment="1">
      <alignment horizontal="center"/>
    </xf>
    <xf numFmtId="0" fontId="32" fillId="3" borderId="60" xfId="0" applyFont="1" applyFill="1" applyBorder="1" applyAlignment="1">
      <alignment horizontal="center" vertical="center"/>
    </xf>
    <xf numFmtId="0" fontId="32" fillId="3" borderId="61" xfId="0" applyFont="1" applyFill="1" applyBorder="1" applyAlignment="1">
      <alignment horizontal="center" vertical="center"/>
    </xf>
    <xf numFmtId="2" fontId="21" fillId="7" borderId="28" xfId="0" applyNumberFormat="1" applyFont="1" applyFill="1" applyBorder="1" applyAlignment="1">
      <alignment horizontal="center" vertical="center"/>
    </xf>
    <xf numFmtId="169" fontId="25" fillId="3" borderId="28" xfId="0" applyNumberFormat="1" applyFont="1" applyFill="1" applyBorder="1" applyAlignment="1">
      <alignment horizontal="center" vertical="center" wrapText="1"/>
    </xf>
    <xf numFmtId="169" fontId="25" fillId="3" borderId="60" xfId="0" applyNumberFormat="1" applyFont="1" applyFill="1" applyBorder="1" applyAlignment="1">
      <alignment horizontal="center" vertical="center" wrapText="1"/>
    </xf>
    <xf numFmtId="169" fontId="25" fillId="3" borderId="61" xfId="0" applyNumberFormat="1" applyFont="1" applyFill="1" applyBorder="1" applyAlignment="1">
      <alignment horizontal="center" vertical="center" wrapText="1"/>
    </xf>
    <xf numFmtId="0" fontId="19" fillId="7" borderId="62" xfId="1" applyFont="1" applyFill="1" applyBorder="1" applyAlignment="1">
      <alignment vertical="center"/>
    </xf>
    <xf numFmtId="0" fontId="19" fillId="7" borderId="63" xfId="1" applyFont="1" applyFill="1" applyBorder="1" applyAlignment="1">
      <alignment vertical="center"/>
    </xf>
    <xf numFmtId="0" fontId="19" fillId="7" borderId="64" xfId="1" applyFont="1" applyFill="1" applyBorder="1" applyAlignment="1">
      <alignment vertical="center"/>
    </xf>
    <xf numFmtId="0" fontId="36" fillId="4" borderId="0" xfId="0" applyFont="1" applyFill="1" applyAlignment="1">
      <alignment horizontal="center" vertical="center" wrapText="1"/>
    </xf>
    <xf numFmtId="0" fontId="21" fillId="3" borderId="0" xfId="0" quotePrefix="1" applyFont="1" applyFill="1" applyAlignment="1">
      <alignment horizontal="left" vertical="center"/>
    </xf>
    <xf numFmtId="0" fontId="21" fillId="3" borderId="0" xfId="0" applyFont="1" applyFill="1" applyAlignment="1">
      <alignment horizontal="center" vertical="center"/>
    </xf>
    <xf numFmtId="0" fontId="30" fillId="10" borderId="1" xfId="1" applyFont="1" applyFill="1" applyBorder="1" applyAlignment="1">
      <alignment horizontal="left" vertical="center"/>
    </xf>
    <xf numFmtId="164" fontId="7" fillId="3" borderId="17" xfId="1" applyNumberFormat="1" applyFont="1" applyFill="1" applyBorder="1" applyAlignment="1">
      <alignment horizontal="center" vertical="center"/>
    </xf>
    <xf numFmtId="0" fontId="7" fillId="3" borderId="17" xfId="1" applyFont="1" applyFill="1" applyBorder="1" applyAlignment="1">
      <alignment horizontal="center" vertical="center"/>
    </xf>
    <xf numFmtId="0" fontId="13" fillId="7" borderId="40" xfId="1" applyFont="1" applyFill="1" applyBorder="1" applyAlignment="1">
      <alignment horizontal="center" vertical="center" wrapText="1"/>
    </xf>
    <xf numFmtId="0" fontId="7" fillId="3" borderId="42" xfId="1" applyFont="1" applyFill="1" applyBorder="1" applyAlignment="1">
      <alignment horizontal="center" vertical="center"/>
    </xf>
    <xf numFmtId="0" fontId="13" fillId="7" borderId="72" xfId="1" applyFont="1" applyFill="1" applyBorder="1" applyAlignment="1">
      <alignment horizontal="center" vertical="center" wrapText="1"/>
    </xf>
    <xf numFmtId="0" fontId="13" fillId="7" borderId="34" xfId="1" applyFont="1" applyFill="1" applyBorder="1" applyAlignment="1">
      <alignment horizontal="center" vertical="center" wrapText="1"/>
    </xf>
    <xf numFmtId="0" fontId="13" fillId="7" borderId="75" xfId="1" applyFont="1" applyFill="1" applyBorder="1" applyAlignment="1">
      <alignment horizontal="center" vertical="center" wrapText="1"/>
    </xf>
    <xf numFmtId="0" fontId="7" fillId="3" borderId="76" xfId="1" applyFont="1" applyFill="1" applyBorder="1" applyAlignment="1">
      <alignment vertical="center"/>
    </xf>
    <xf numFmtId="1" fontId="7" fillId="10" borderId="33" xfId="1" applyNumberFormat="1" applyFont="1" applyFill="1" applyBorder="1" applyAlignment="1">
      <alignment horizontal="center"/>
    </xf>
    <xf numFmtId="2" fontId="7" fillId="3" borderId="33" xfId="1" applyNumberFormat="1" applyFont="1" applyFill="1" applyBorder="1" applyAlignment="1">
      <alignment horizontal="center" vertical="center"/>
    </xf>
    <xf numFmtId="22" fontId="7" fillId="3" borderId="33" xfId="1" applyNumberFormat="1" applyFont="1" applyFill="1" applyBorder="1" applyAlignment="1">
      <alignment horizontal="center" vertical="center"/>
    </xf>
    <xf numFmtId="0" fontId="8" fillId="3" borderId="76" xfId="1" applyFill="1" applyBorder="1"/>
    <xf numFmtId="0" fontId="7" fillId="3" borderId="77" xfId="1" applyFont="1" applyFill="1" applyBorder="1" applyAlignment="1">
      <alignment horizontal="center" vertical="center"/>
    </xf>
    <xf numFmtId="0" fontId="23" fillId="3" borderId="22" xfId="0" applyFont="1" applyFill="1" applyBorder="1"/>
    <xf numFmtId="0" fontId="21" fillId="3" borderId="22" xfId="0" applyFont="1" applyFill="1" applyBorder="1"/>
    <xf numFmtId="169" fontId="25" fillId="3" borderId="19" xfId="0" applyNumberFormat="1" applyFont="1" applyFill="1" applyBorder="1" applyAlignment="1">
      <alignment horizontal="center" vertical="center" wrapText="1"/>
    </xf>
    <xf numFmtId="169" fontId="25" fillId="3" borderId="43" xfId="0" applyNumberFormat="1" applyFont="1" applyFill="1" applyBorder="1" applyAlignment="1">
      <alignment horizontal="center" vertical="center" wrapText="1"/>
    </xf>
    <xf numFmtId="2" fontId="8" fillId="0" borderId="0" xfId="1" applyNumberFormat="1"/>
    <xf numFmtId="0" fontId="13" fillId="13" borderId="25" xfId="1" applyFont="1" applyFill="1" applyBorder="1" applyAlignment="1">
      <alignment horizontal="center" vertical="center" wrapText="1"/>
    </xf>
    <xf numFmtId="0" fontId="13" fillId="13" borderId="26" xfId="1" applyFont="1" applyFill="1" applyBorder="1" applyAlignment="1">
      <alignment horizontal="center" vertical="center" wrapText="1"/>
    </xf>
    <xf numFmtId="164" fontId="7" fillId="3" borderId="13" xfId="1" applyNumberFormat="1" applyFont="1" applyFill="1" applyBorder="1" applyAlignment="1">
      <alignment horizontal="center" vertical="center"/>
    </xf>
    <xf numFmtId="2" fontId="7" fillId="0" borderId="13" xfId="1" applyNumberFormat="1" applyFont="1" applyBorder="1" applyAlignment="1">
      <alignment horizontal="center"/>
    </xf>
    <xf numFmtId="2" fontId="7" fillId="0" borderId="60" xfId="1" applyNumberFormat="1" applyFont="1" applyBorder="1" applyAlignment="1">
      <alignment horizontal="center"/>
    </xf>
    <xf numFmtId="2" fontId="13" fillId="0" borderId="28" xfId="1" applyNumberFormat="1" applyFont="1" applyBorder="1" applyAlignment="1">
      <alignment horizontal="center"/>
    </xf>
    <xf numFmtId="0" fontId="7" fillId="6" borderId="66" xfId="1" applyFont="1" applyFill="1" applyBorder="1" applyAlignment="1">
      <alignment vertical="center" wrapText="1"/>
    </xf>
    <xf numFmtId="0" fontId="7" fillId="6" borderId="67" xfId="1" applyFont="1" applyFill="1" applyBorder="1" applyAlignment="1">
      <alignment vertical="center" wrapText="1"/>
    </xf>
    <xf numFmtId="0" fontId="21" fillId="0" borderId="0" xfId="0" applyFont="1" applyAlignment="1">
      <alignment horizontal="center" vertical="center"/>
    </xf>
    <xf numFmtId="22" fontId="7" fillId="3" borderId="19" xfId="1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165" fontId="0" fillId="0" borderId="0" xfId="0" applyNumberFormat="1"/>
    <xf numFmtId="2" fontId="0" fillId="0" borderId="0" xfId="0" applyNumberFormat="1"/>
    <xf numFmtId="1" fontId="0" fillId="0" borderId="0" xfId="0" applyNumberFormat="1"/>
    <xf numFmtId="164" fontId="0" fillId="0" borderId="0" xfId="0" applyNumberFormat="1"/>
    <xf numFmtId="170" fontId="25" fillId="3" borderId="13" xfId="0" applyNumberFormat="1" applyFont="1" applyFill="1" applyBorder="1" applyAlignment="1">
      <alignment horizontal="center" vertical="center" wrapText="1"/>
    </xf>
    <xf numFmtId="165" fontId="13" fillId="11" borderId="26" xfId="1" applyNumberFormat="1" applyFont="1" applyFill="1" applyBorder="1" applyAlignment="1">
      <alignment horizontal="center"/>
    </xf>
    <xf numFmtId="165" fontId="13" fillId="11" borderId="28" xfId="1" applyNumberFormat="1" applyFont="1" applyFill="1" applyBorder="1" applyAlignment="1">
      <alignment horizontal="center"/>
    </xf>
    <xf numFmtId="0" fontId="13" fillId="5" borderId="13" xfId="1" applyFont="1" applyFill="1" applyBorder="1" applyAlignment="1">
      <alignment horizontal="center" vertical="center" wrapText="1"/>
    </xf>
    <xf numFmtId="22" fontId="7" fillId="4" borderId="13" xfId="0" applyNumberFormat="1" applyFont="1" applyFill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2" fontId="10" fillId="0" borderId="0" xfId="1" applyNumberFormat="1" applyFont="1"/>
    <xf numFmtId="165" fontId="39" fillId="0" borderId="0" xfId="1" applyNumberFormat="1" applyFont="1"/>
    <xf numFmtId="0" fontId="23" fillId="0" borderId="0" xfId="0" applyFont="1" applyAlignment="1">
      <alignment vertical="center"/>
    </xf>
    <xf numFmtId="169" fontId="23" fillId="0" borderId="0" xfId="0" applyNumberFormat="1" applyFont="1" applyAlignment="1">
      <alignment vertical="center"/>
    </xf>
    <xf numFmtId="171" fontId="23" fillId="0" borderId="0" xfId="3" applyNumberFormat="1" applyFont="1"/>
    <xf numFmtId="0" fontId="21" fillId="0" borderId="0" xfId="0" applyFont="1" applyAlignment="1">
      <alignment vertical="center"/>
    </xf>
    <xf numFmtId="164" fontId="23" fillId="0" borderId="0" xfId="0" applyNumberFormat="1" applyFont="1" applyAlignment="1">
      <alignment vertical="center"/>
    </xf>
    <xf numFmtId="9" fontId="23" fillId="0" borderId="0" xfId="3" applyFont="1" applyAlignment="1">
      <alignment vertical="center"/>
    </xf>
    <xf numFmtId="9" fontId="40" fillId="0" borderId="0" xfId="0" applyNumberFormat="1" applyFont="1"/>
    <xf numFmtId="0" fontId="40" fillId="0" borderId="0" xfId="0" applyFont="1"/>
    <xf numFmtId="0" fontId="19" fillId="7" borderId="78" xfId="1" applyFont="1" applyFill="1" applyBorder="1" applyAlignment="1">
      <alignment horizontal="center" vertical="center" wrapText="1"/>
    </xf>
    <xf numFmtId="0" fontId="19" fillId="7" borderId="79" xfId="1" applyFont="1" applyFill="1" applyBorder="1" applyAlignment="1">
      <alignment horizontal="center" vertical="center" wrapText="1"/>
    </xf>
    <xf numFmtId="0" fontId="19" fillId="7" borderId="80" xfId="1" applyFont="1" applyFill="1" applyBorder="1" applyAlignment="1">
      <alignment horizontal="center" vertical="center" wrapText="1"/>
    </xf>
    <xf numFmtId="0" fontId="43" fillId="15" borderId="0" xfId="0" applyFont="1" applyFill="1" applyAlignment="1">
      <alignment horizontal="center" vertical="center" wrapText="1"/>
    </xf>
    <xf numFmtId="165" fontId="45" fillId="15" borderId="0" xfId="0" applyNumberFormat="1" applyFont="1" applyFill="1" applyAlignment="1">
      <alignment horizontal="center" vertical="center"/>
    </xf>
    <xf numFmtId="0" fontId="46" fillId="0" borderId="0" xfId="0" applyFont="1" applyAlignment="1">
      <alignment horizontal="center" vertical="center"/>
    </xf>
    <xf numFmtId="22" fontId="22" fillId="0" borderId="81" xfId="0" applyNumberFormat="1" applyFont="1" applyBorder="1" applyAlignment="1">
      <alignment vertical="center"/>
    </xf>
    <xf numFmtId="22" fontId="22" fillId="0" borderId="82" xfId="0" applyNumberFormat="1" applyFont="1" applyBorder="1" applyAlignment="1">
      <alignment vertical="center"/>
    </xf>
    <xf numFmtId="2" fontId="22" fillId="0" borderId="83" xfId="0" applyNumberFormat="1" applyFont="1" applyBorder="1" applyAlignment="1">
      <alignment vertical="center"/>
    </xf>
    <xf numFmtId="169" fontId="22" fillId="0" borderId="0" xfId="0" applyNumberFormat="1" applyFont="1" applyAlignment="1">
      <alignment vertical="center"/>
    </xf>
    <xf numFmtId="22" fontId="22" fillId="0" borderId="22" xfId="0" applyNumberFormat="1" applyFont="1" applyBorder="1" applyAlignment="1">
      <alignment vertical="center"/>
    </xf>
    <xf numFmtId="22" fontId="22" fillId="0" borderId="0" xfId="0" applyNumberFormat="1" applyFont="1" applyAlignment="1">
      <alignment vertical="center"/>
    </xf>
    <xf numFmtId="2" fontId="22" fillId="0" borderId="84" xfId="0" applyNumberFormat="1" applyFont="1" applyBorder="1" applyAlignment="1">
      <alignment vertical="center"/>
    </xf>
    <xf numFmtId="0" fontId="43" fillId="16" borderId="0" xfId="0" applyFont="1" applyFill="1" applyAlignment="1">
      <alignment horizontal="center" vertical="center" wrapText="1"/>
    </xf>
    <xf numFmtId="165" fontId="45" fillId="16" borderId="0" xfId="0" applyNumberFormat="1" applyFont="1" applyFill="1" applyAlignment="1">
      <alignment horizontal="center" vertical="center"/>
    </xf>
    <xf numFmtId="22" fontId="22" fillId="0" borderId="85" xfId="0" applyNumberFormat="1" applyFont="1" applyBorder="1" applyAlignment="1">
      <alignment vertical="center"/>
    </xf>
    <xf numFmtId="22" fontId="22" fillId="0" borderId="86" xfId="0" applyNumberFormat="1" applyFont="1" applyBorder="1" applyAlignment="1">
      <alignment vertical="center"/>
    </xf>
    <xf numFmtId="2" fontId="22" fillId="0" borderId="87" xfId="0" applyNumberFormat="1" applyFont="1" applyBorder="1" applyAlignment="1">
      <alignment vertical="center"/>
    </xf>
    <xf numFmtId="22" fontId="19" fillId="17" borderId="0" xfId="0" applyNumberFormat="1" applyFont="1" applyFill="1" applyAlignment="1">
      <alignment vertical="center"/>
    </xf>
    <xf numFmtId="0" fontId="19" fillId="17" borderId="0" xfId="0" applyFont="1" applyFill="1" applyAlignment="1">
      <alignment vertical="center"/>
    </xf>
    <xf numFmtId="2" fontId="19" fillId="17" borderId="0" xfId="0" applyNumberFormat="1" applyFont="1" applyFill="1" applyAlignment="1">
      <alignment vertical="center"/>
    </xf>
    <xf numFmtId="164" fontId="19" fillId="17" borderId="0" xfId="0" applyNumberFormat="1" applyFont="1" applyFill="1" applyAlignment="1">
      <alignment vertical="center"/>
    </xf>
    <xf numFmtId="22" fontId="19" fillId="18" borderId="0" xfId="0" applyNumberFormat="1" applyFont="1" applyFill="1" applyAlignment="1">
      <alignment vertical="center"/>
    </xf>
    <xf numFmtId="0" fontId="19" fillId="18" borderId="0" xfId="0" applyFont="1" applyFill="1" applyAlignment="1">
      <alignment vertical="center"/>
    </xf>
    <xf numFmtId="0" fontId="21" fillId="18" borderId="0" xfId="0" applyFont="1" applyFill="1" applyAlignment="1">
      <alignment horizontal="center" vertical="center"/>
    </xf>
    <xf numFmtId="2" fontId="19" fillId="18" borderId="0" xfId="0" applyNumberFormat="1" applyFont="1" applyFill="1" applyAlignment="1">
      <alignment vertical="center"/>
    </xf>
    <xf numFmtId="164" fontId="19" fillId="18" borderId="0" xfId="0" applyNumberFormat="1" applyFont="1" applyFill="1" applyAlignment="1">
      <alignment vertical="center"/>
    </xf>
    <xf numFmtId="2" fontId="21" fillId="17" borderId="0" xfId="0" applyNumberFormat="1" applyFont="1" applyFill="1" applyAlignment="1">
      <alignment vertical="center"/>
    </xf>
    <xf numFmtId="0" fontId="22" fillId="18" borderId="0" xfId="0" applyFont="1" applyFill="1" applyAlignment="1">
      <alignment vertical="center"/>
    </xf>
    <xf numFmtId="0" fontId="22" fillId="18" borderId="0" xfId="0" quotePrefix="1" applyFont="1" applyFill="1" applyAlignment="1">
      <alignment horizontal="right" vertical="center"/>
    </xf>
    <xf numFmtId="0" fontId="7" fillId="10" borderId="13" xfId="1" applyFont="1" applyFill="1" applyBorder="1" applyAlignment="1">
      <alignment horizontal="center"/>
    </xf>
    <xf numFmtId="0" fontId="7" fillId="10" borderId="25" xfId="1" applyFont="1" applyFill="1" applyBorder="1" applyAlignment="1">
      <alignment horizontal="center"/>
    </xf>
    <xf numFmtId="0" fontId="7" fillId="10" borderId="60" xfId="1" applyFont="1" applyFill="1" applyBorder="1" applyAlignment="1">
      <alignment horizontal="center"/>
    </xf>
    <xf numFmtId="0" fontId="47" fillId="2" borderId="0" xfId="4" applyFont="1" applyFill="1"/>
    <xf numFmtId="0" fontId="47" fillId="2" borderId="0" xfId="4" applyFont="1" applyFill="1" applyAlignment="1">
      <alignment horizontal="center"/>
    </xf>
    <xf numFmtId="0" fontId="48" fillId="2" borderId="0" xfId="4" applyFont="1" applyFill="1" applyAlignment="1">
      <alignment horizontal="center" vertical="center"/>
    </xf>
    <xf numFmtId="0" fontId="21" fillId="6" borderId="0" xfId="1" applyFont="1" applyFill="1" applyAlignment="1">
      <alignment vertical="center"/>
    </xf>
    <xf numFmtId="0" fontId="22" fillId="10" borderId="0" xfId="1" applyFont="1" applyFill="1" applyAlignment="1">
      <alignment vertical="center"/>
    </xf>
    <xf numFmtId="0" fontId="49" fillId="2" borderId="0" xfId="4" applyFont="1" applyFill="1" applyAlignment="1">
      <alignment horizontal="center"/>
    </xf>
    <xf numFmtId="0" fontId="19" fillId="2" borderId="0" xfId="4" applyFont="1" applyFill="1" applyAlignment="1">
      <alignment horizontal="center" vertical="center"/>
    </xf>
    <xf numFmtId="0" fontId="23" fillId="10" borderId="0" xfId="1" applyFont="1" applyFill="1" applyAlignment="1">
      <alignment vertical="center"/>
    </xf>
    <xf numFmtId="49" fontId="22" fillId="10" borderId="0" xfId="1" applyNumberFormat="1" applyFont="1" applyFill="1" applyAlignment="1">
      <alignment vertical="center"/>
    </xf>
    <xf numFmtId="0" fontId="50" fillId="19" borderId="13" xfId="4" applyFont="1" applyFill="1" applyBorder="1" applyAlignment="1">
      <alignment horizontal="center" vertical="center" wrapText="1"/>
    </xf>
    <xf numFmtId="0" fontId="50" fillId="19" borderId="13" xfId="4" applyFont="1" applyFill="1" applyBorder="1" applyAlignment="1">
      <alignment horizontal="center" vertical="center"/>
    </xf>
    <xf numFmtId="20" fontId="50" fillId="19" borderId="13" xfId="4" applyNumberFormat="1" applyFont="1" applyFill="1" applyBorder="1" applyAlignment="1">
      <alignment horizontal="center" vertical="center"/>
    </xf>
    <xf numFmtId="0" fontId="47" fillId="2" borderId="0" xfId="4" applyFont="1" applyFill="1" applyAlignment="1">
      <alignment vertical="center"/>
    </xf>
    <xf numFmtId="165" fontId="47" fillId="2" borderId="0" xfId="4" applyNumberFormat="1" applyFont="1" applyFill="1"/>
    <xf numFmtId="165" fontId="30" fillId="2" borderId="0" xfId="4" applyNumberFormat="1" applyFont="1" applyFill="1" applyAlignment="1">
      <alignment vertical="center"/>
    </xf>
    <xf numFmtId="0" fontId="7" fillId="10" borderId="0" xfId="1" applyFont="1" applyFill="1" applyAlignment="1">
      <alignment vertical="center"/>
    </xf>
    <xf numFmtId="0" fontId="5" fillId="0" borderId="0" xfId="6"/>
    <xf numFmtId="0" fontId="5" fillId="0" borderId="0" xfId="6" applyAlignment="1">
      <alignment horizontal="center"/>
    </xf>
    <xf numFmtId="164" fontId="5" fillId="0" borderId="0" xfId="6" applyNumberFormat="1"/>
    <xf numFmtId="164" fontId="5" fillId="0" borderId="0" xfId="6" applyNumberFormat="1" applyAlignment="1">
      <alignment horizontal="center"/>
    </xf>
    <xf numFmtId="0" fontId="5" fillId="20" borderId="0" xfId="6" applyFill="1"/>
    <xf numFmtId="164" fontId="5" fillId="20" borderId="0" xfId="6" applyNumberFormat="1" applyFill="1" applyAlignment="1">
      <alignment horizontal="center"/>
    </xf>
    <xf numFmtId="0" fontId="5" fillId="20" borderId="0" xfId="6" applyFill="1" applyAlignment="1">
      <alignment horizontal="center"/>
    </xf>
    <xf numFmtId="1" fontId="5" fillId="0" borderId="0" xfId="6" applyNumberForma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quotePrefix="1" applyAlignment="1">
      <alignment horizontal="center" vertical="center"/>
    </xf>
    <xf numFmtId="0" fontId="51" fillId="10" borderId="0" xfId="1" applyFont="1" applyFill="1" applyAlignment="1">
      <alignment vertical="center"/>
    </xf>
    <xf numFmtId="0" fontId="47" fillId="2" borderId="0" xfId="8" applyFont="1" applyFill="1"/>
    <xf numFmtId="0" fontId="48" fillId="2" borderId="0" xfId="8" applyFont="1" applyFill="1" applyAlignment="1">
      <alignment horizontal="center" vertical="center"/>
    </xf>
    <xf numFmtId="0" fontId="22" fillId="10" borderId="0" xfId="1" applyFont="1" applyFill="1" applyAlignment="1">
      <alignment vertical="center" wrapText="1"/>
    </xf>
    <xf numFmtId="0" fontId="52" fillId="10" borderId="0" xfId="1" applyFont="1" applyFill="1" applyAlignment="1">
      <alignment vertical="center"/>
    </xf>
    <xf numFmtId="164" fontId="23" fillId="2" borderId="13" xfId="8" applyNumberFormat="1" applyFont="1" applyFill="1" applyBorder="1" applyAlignment="1">
      <alignment horizontal="center" vertical="center"/>
    </xf>
    <xf numFmtId="164" fontId="23" fillId="2" borderId="13" xfId="4" applyNumberFormat="1" applyFont="1" applyFill="1" applyBorder="1" applyAlignment="1">
      <alignment horizontal="center" vertical="center"/>
    </xf>
    <xf numFmtId="0" fontId="54" fillId="2" borderId="0" xfId="8" applyFont="1" applyFill="1"/>
    <xf numFmtId="0" fontId="54" fillId="2" borderId="0" xfId="8" applyFont="1" applyFill="1" applyAlignment="1">
      <alignment horizontal="center"/>
    </xf>
    <xf numFmtId="0" fontId="19" fillId="6" borderId="0" xfId="1" applyFont="1" applyFill="1" applyAlignment="1">
      <alignment vertical="center"/>
    </xf>
    <xf numFmtId="0" fontId="56" fillId="2" borderId="0" xfId="4" applyFont="1" applyFill="1" applyAlignment="1">
      <alignment horizontal="center"/>
    </xf>
    <xf numFmtId="0" fontId="13" fillId="6" borderId="0" xfId="1" applyFont="1" applyFill="1" applyAlignment="1">
      <alignment vertical="center"/>
    </xf>
    <xf numFmtId="0" fontId="19" fillId="19" borderId="13" xfId="8" applyFont="1" applyFill="1" applyBorder="1" applyAlignment="1">
      <alignment horizontal="center" vertical="center" wrapText="1"/>
    </xf>
    <xf numFmtId="0" fontId="19" fillId="19" borderId="13" xfId="8" applyFont="1" applyFill="1" applyBorder="1" applyAlignment="1">
      <alignment horizontal="center" vertical="center"/>
    </xf>
    <xf numFmtId="20" fontId="19" fillId="19" borderId="13" xfId="8" applyNumberFormat="1" applyFont="1" applyFill="1" applyBorder="1" applyAlignment="1">
      <alignment horizontal="center" vertical="center"/>
    </xf>
    <xf numFmtId="165" fontId="22" fillId="2" borderId="13" xfId="8" applyNumberFormat="1" applyFont="1" applyFill="1" applyBorder="1" applyAlignment="1">
      <alignment horizontal="center" vertical="center"/>
    </xf>
    <xf numFmtId="0" fontId="54" fillId="2" borderId="0" xfId="8" applyFont="1" applyFill="1" applyAlignment="1">
      <alignment vertical="center"/>
    </xf>
    <xf numFmtId="165" fontId="54" fillId="2" borderId="0" xfId="8" applyNumberFormat="1" applyFont="1" applyFill="1" applyAlignment="1">
      <alignment vertical="center"/>
    </xf>
    <xf numFmtId="0" fontId="53" fillId="0" borderId="0" xfId="0" applyFont="1"/>
    <xf numFmtId="165" fontId="8" fillId="0" borderId="0" xfId="2" applyNumberFormat="1" applyFont="1" applyAlignment="1">
      <alignment horizontal="center"/>
    </xf>
    <xf numFmtId="165" fontId="54" fillId="2" borderId="0" xfId="8" applyNumberFormat="1" applyFont="1" applyFill="1"/>
    <xf numFmtId="165" fontId="7" fillId="2" borderId="0" xfId="4" applyNumberFormat="1" applyFont="1" applyFill="1" applyAlignment="1">
      <alignment vertical="center"/>
    </xf>
    <xf numFmtId="0" fontId="54" fillId="2" borderId="0" xfId="4" applyFont="1" applyFill="1"/>
    <xf numFmtId="0" fontId="54" fillId="2" borderId="0" xfId="4" applyFont="1" applyFill="1" applyAlignment="1">
      <alignment horizontal="center"/>
    </xf>
    <xf numFmtId="0" fontId="19" fillId="19" borderId="13" xfId="4" applyFont="1" applyFill="1" applyBorder="1" applyAlignment="1">
      <alignment horizontal="center" vertical="center" wrapText="1"/>
    </xf>
    <xf numFmtId="0" fontId="19" fillId="19" borderId="13" xfId="4" applyFont="1" applyFill="1" applyBorder="1" applyAlignment="1">
      <alignment horizontal="center" vertical="center"/>
    </xf>
    <xf numFmtId="20" fontId="19" fillId="19" borderId="13" xfId="4" applyNumberFormat="1" applyFont="1" applyFill="1" applyBorder="1" applyAlignment="1">
      <alignment horizontal="center" vertical="center"/>
    </xf>
    <xf numFmtId="0" fontId="54" fillId="2" borderId="0" xfId="4" applyFont="1" applyFill="1" applyAlignment="1">
      <alignment vertical="center"/>
    </xf>
    <xf numFmtId="165" fontId="54" fillId="2" borderId="0" xfId="4" applyNumberFormat="1" applyFont="1" applyFill="1"/>
    <xf numFmtId="165" fontId="22" fillId="2" borderId="13" xfId="4" applyNumberFormat="1" applyFont="1" applyFill="1" applyBorder="1" applyAlignment="1">
      <alignment horizontal="center" vertical="center"/>
    </xf>
    <xf numFmtId="165" fontId="22" fillId="2" borderId="19" xfId="4" applyNumberFormat="1" applyFont="1" applyFill="1" applyBorder="1" applyAlignment="1">
      <alignment horizontal="center" vertical="center"/>
    </xf>
    <xf numFmtId="172" fontId="7" fillId="0" borderId="0" xfId="4" applyNumberFormat="1" applyFont="1" applyAlignment="1">
      <alignment horizontal="left" vertical="center"/>
    </xf>
    <xf numFmtId="0" fontId="19" fillId="0" borderId="0" xfId="4" applyFont="1" applyAlignment="1">
      <alignment horizontal="center" vertical="center"/>
    </xf>
    <xf numFmtId="172" fontId="22" fillId="0" borderId="0" xfId="4" applyNumberFormat="1" applyFont="1" applyAlignment="1">
      <alignment horizontal="center" vertical="center"/>
    </xf>
    <xf numFmtId="165" fontId="22" fillId="2" borderId="0" xfId="4" applyNumberFormat="1" applyFont="1" applyFill="1" applyAlignment="1">
      <alignment horizontal="center" vertical="center"/>
    </xf>
    <xf numFmtId="165" fontId="22" fillId="0" borderId="0" xfId="4" applyNumberFormat="1" applyFont="1" applyAlignment="1">
      <alignment horizontal="center" vertical="center"/>
    </xf>
    <xf numFmtId="0" fontId="56" fillId="0" borderId="0" xfId="4" applyFont="1" applyAlignment="1">
      <alignment horizontal="center" vertical="center"/>
    </xf>
    <xf numFmtId="0" fontId="57" fillId="3" borderId="0" xfId="4" applyFont="1" applyFill="1"/>
    <xf numFmtId="0" fontId="57" fillId="4" borderId="0" xfId="4" applyFont="1" applyFill="1"/>
    <xf numFmtId="0" fontId="19" fillId="0" borderId="0" xfId="4" applyFont="1" applyAlignment="1">
      <alignment horizontal="left" vertical="center"/>
    </xf>
    <xf numFmtId="0" fontId="13" fillId="6" borderId="0" xfId="1" applyFont="1" applyFill="1" applyAlignment="1">
      <alignment horizontal="left" vertical="center"/>
    </xf>
    <xf numFmtId="0" fontId="56" fillId="0" borderId="0" xfId="4" applyFont="1" applyAlignment="1">
      <alignment horizontal="left" vertical="center"/>
    </xf>
    <xf numFmtId="0" fontId="13" fillId="6" borderId="0" xfId="1" applyFont="1" applyFill="1" applyAlignment="1">
      <alignment horizontal="right" vertical="center"/>
    </xf>
    <xf numFmtId="0" fontId="58" fillId="10" borderId="0" xfId="1" applyFont="1" applyFill="1" applyAlignment="1">
      <alignment vertical="center" wrapText="1"/>
    </xf>
    <xf numFmtId="0" fontId="58" fillId="4" borderId="0" xfId="1" applyFont="1" applyFill="1" applyAlignment="1">
      <alignment vertical="center" wrapText="1"/>
    </xf>
    <xf numFmtId="0" fontId="7" fillId="10" borderId="0" xfId="1" applyFont="1" applyFill="1" applyAlignment="1">
      <alignment horizontal="left" vertical="center"/>
    </xf>
    <xf numFmtId="0" fontId="7" fillId="4" borderId="0" xfId="1" applyFont="1" applyFill="1" applyAlignment="1">
      <alignment vertical="center"/>
    </xf>
    <xf numFmtId="22" fontId="22" fillId="0" borderId="13" xfId="4" applyNumberFormat="1" applyFont="1" applyBorder="1" applyAlignment="1">
      <alignment horizontal="center" vertical="center"/>
    </xf>
    <xf numFmtId="165" fontId="22" fillId="0" borderId="13" xfId="4" applyNumberFormat="1" applyFont="1" applyBorder="1" applyAlignment="1">
      <alignment horizontal="center" vertical="center"/>
    </xf>
    <xf numFmtId="165" fontId="22" fillId="0" borderId="17" xfId="4" applyNumberFormat="1" applyFont="1" applyBorder="1" applyAlignment="1">
      <alignment horizontal="center" vertical="center"/>
    </xf>
    <xf numFmtId="165" fontId="56" fillId="3" borderId="21" xfId="4" applyNumberFormat="1" applyFont="1" applyFill="1" applyBorder="1" applyAlignment="1">
      <alignment horizontal="center"/>
    </xf>
    <xf numFmtId="165" fontId="22" fillId="0" borderId="19" xfId="4" applyNumberFormat="1" applyFont="1" applyBorder="1" applyAlignment="1">
      <alignment horizontal="center" vertical="center"/>
    </xf>
    <xf numFmtId="165" fontId="22" fillId="4" borderId="13" xfId="4" applyNumberFormat="1" applyFont="1" applyFill="1" applyBorder="1" applyAlignment="1">
      <alignment horizontal="center"/>
    </xf>
    <xf numFmtId="165" fontId="56" fillId="3" borderId="17" xfId="4" applyNumberFormat="1" applyFont="1" applyFill="1" applyBorder="1" applyAlignment="1">
      <alignment horizontal="center"/>
    </xf>
    <xf numFmtId="165" fontId="56" fillId="3" borderId="68" xfId="4" applyNumberFormat="1" applyFont="1" applyFill="1" applyBorder="1" applyAlignment="1">
      <alignment horizontal="center"/>
    </xf>
    <xf numFmtId="165" fontId="22" fillId="0" borderId="70" xfId="4" applyNumberFormat="1" applyFont="1" applyBorder="1" applyAlignment="1">
      <alignment horizontal="center" vertical="center"/>
    </xf>
    <xf numFmtId="165" fontId="22" fillId="0" borderId="33" xfId="4" applyNumberFormat="1" applyFont="1" applyBorder="1" applyAlignment="1">
      <alignment horizontal="center" vertical="center"/>
    </xf>
    <xf numFmtId="165" fontId="22" fillId="0" borderId="21" xfId="4" applyNumberFormat="1" applyFont="1" applyBorder="1" applyAlignment="1">
      <alignment horizontal="center" vertical="center"/>
    </xf>
    <xf numFmtId="165" fontId="22" fillId="3" borderId="21" xfId="4" applyNumberFormat="1" applyFont="1" applyFill="1" applyBorder="1" applyAlignment="1">
      <alignment horizontal="center"/>
    </xf>
    <xf numFmtId="165" fontId="22" fillId="0" borderId="89" xfId="4" applyNumberFormat="1" applyFont="1" applyBorder="1" applyAlignment="1">
      <alignment horizontal="center" vertical="center"/>
    </xf>
    <xf numFmtId="165" fontId="22" fillId="0" borderId="23" xfId="4" applyNumberFormat="1" applyFont="1" applyBorder="1" applyAlignment="1">
      <alignment horizontal="center" vertical="center"/>
    </xf>
    <xf numFmtId="165" fontId="22" fillId="3" borderId="68" xfId="4" applyNumberFormat="1" applyFont="1" applyFill="1" applyBorder="1" applyAlignment="1">
      <alignment horizontal="center"/>
    </xf>
    <xf numFmtId="165" fontId="22" fillId="3" borderId="70" xfId="4" applyNumberFormat="1" applyFont="1" applyFill="1" applyBorder="1" applyAlignment="1">
      <alignment horizontal="center"/>
    </xf>
    <xf numFmtId="165" fontId="56" fillId="3" borderId="13" xfId="4" applyNumberFormat="1" applyFont="1" applyFill="1" applyBorder="1" applyAlignment="1">
      <alignment horizontal="center"/>
    </xf>
    <xf numFmtId="165" fontId="22" fillId="0" borderId="68" xfId="4" applyNumberFormat="1" applyFont="1" applyBorder="1" applyAlignment="1">
      <alignment horizontal="center" vertical="center"/>
    </xf>
    <xf numFmtId="165" fontId="56" fillId="3" borderId="89" xfId="4" applyNumberFormat="1" applyFont="1" applyFill="1" applyBorder="1" applyAlignment="1">
      <alignment horizontal="center"/>
    </xf>
    <xf numFmtId="165" fontId="56" fillId="3" borderId="33" xfId="4" applyNumberFormat="1" applyFont="1" applyFill="1" applyBorder="1" applyAlignment="1">
      <alignment horizontal="center"/>
    </xf>
    <xf numFmtId="165" fontId="22" fillId="3" borderId="17" xfId="4" applyNumberFormat="1" applyFont="1" applyFill="1" applyBorder="1" applyAlignment="1">
      <alignment horizontal="center"/>
    </xf>
    <xf numFmtId="165" fontId="22" fillId="3" borderId="13" xfId="4" applyNumberFormat="1" applyFont="1" applyFill="1" applyBorder="1" applyAlignment="1">
      <alignment horizontal="center"/>
    </xf>
    <xf numFmtId="165" fontId="56" fillId="3" borderId="70" xfId="4" applyNumberFormat="1" applyFont="1" applyFill="1" applyBorder="1" applyAlignment="1">
      <alignment horizontal="center"/>
    </xf>
    <xf numFmtId="165" fontId="22" fillId="3" borderId="33" xfId="4" applyNumberFormat="1" applyFont="1" applyFill="1" applyBorder="1" applyAlignment="1">
      <alignment horizontal="center"/>
    </xf>
    <xf numFmtId="165" fontId="22" fillId="3" borderId="23" xfId="4" applyNumberFormat="1" applyFont="1" applyFill="1" applyBorder="1" applyAlignment="1">
      <alignment horizontal="center"/>
    </xf>
    <xf numFmtId="165" fontId="22" fillId="2" borderId="17" xfId="4" applyNumberFormat="1" applyFont="1" applyFill="1" applyBorder="1" applyAlignment="1">
      <alignment horizontal="center" vertical="center"/>
    </xf>
    <xf numFmtId="169" fontId="22" fillId="2" borderId="0" xfId="4" applyNumberFormat="1" applyFont="1" applyFill="1" applyAlignment="1">
      <alignment horizontal="center" vertical="center"/>
    </xf>
    <xf numFmtId="165" fontId="22" fillId="2" borderId="0" xfId="4" applyNumberFormat="1" applyFont="1" applyFill="1" applyAlignment="1">
      <alignment vertical="center"/>
    </xf>
    <xf numFmtId="165" fontId="2" fillId="0" borderId="90" xfId="0" applyNumberFormat="1" applyFont="1" applyBorder="1" applyAlignment="1">
      <alignment horizontal="center" vertical="center"/>
    </xf>
    <xf numFmtId="165" fontId="2" fillId="3" borderId="90" xfId="0" applyNumberFormat="1" applyFont="1" applyFill="1" applyBorder="1" applyAlignment="1">
      <alignment horizontal="center" vertical="center"/>
    </xf>
    <xf numFmtId="172" fontId="22" fillId="0" borderId="0" xfId="4" applyNumberFormat="1" applyFont="1" applyAlignment="1">
      <alignment horizontal="left" vertical="center"/>
    </xf>
    <xf numFmtId="165" fontId="1" fillId="0" borderId="90" xfId="0" applyNumberFormat="1" applyFont="1" applyBorder="1" applyAlignment="1">
      <alignment horizontal="center" vertical="center"/>
    </xf>
    <xf numFmtId="165" fontId="1" fillId="3" borderId="90" xfId="0" applyNumberFormat="1" applyFont="1" applyFill="1" applyBorder="1" applyAlignment="1">
      <alignment horizontal="center" vertical="center"/>
    </xf>
    <xf numFmtId="165" fontId="1" fillId="3" borderId="91" xfId="0" applyNumberFormat="1" applyFont="1" applyFill="1" applyBorder="1" applyAlignment="1">
      <alignment horizontal="center" vertical="center"/>
    </xf>
    <xf numFmtId="165" fontId="1" fillId="0" borderId="91" xfId="0" applyNumberFormat="1" applyFont="1" applyBorder="1" applyAlignment="1">
      <alignment horizontal="center" vertical="center"/>
    </xf>
    <xf numFmtId="165" fontId="19" fillId="19" borderId="13" xfId="8" applyNumberFormat="1" applyFont="1" applyFill="1" applyBorder="1" applyAlignment="1">
      <alignment horizontal="center" vertical="center"/>
    </xf>
    <xf numFmtId="0" fontId="54" fillId="2" borderId="13" xfId="8" applyFont="1" applyFill="1" applyBorder="1" applyAlignment="1">
      <alignment horizontal="center"/>
    </xf>
    <xf numFmtId="0" fontId="48" fillId="19" borderId="13" xfId="8" applyFont="1" applyFill="1" applyBorder="1" applyAlignment="1">
      <alignment horizontal="center" vertical="center"/>
    </xf>
    <xf numFmtId="0" fontId="19" fillId="6" borderId="0" xfId="1" applyFont="1" applyFill="1" applyAlignment="1">
      <alignment horizontal="left" vertical="center"/>
    </xf>
    <xf numFmtId="0" fontId="19" fillId="14" borderId="0" xfId="1" applyFont="1" applyFill="1" applyAlignment="1">
      <alignment horizontal="center" vertical="center"/>
    </xf>
    <xf numFmtId="0" fontId="22" fillId="10" borderId="0" xfId="1" applyFont="1" applyFill="1" applyAlignment="1">
      <alignment horizontal="left" vertical="center"/>
    </xf>
    <xf numFmtId="165" fontId="19" fillId="19" borderId="13" xfId="4" applyNumberFormat="1" applyFont="1" applyFill="1" applyBorder="1" applyAlignment="1">
      <alignment horizontal="center" vertical="center"/>
    </xf>
    <xf numFmtId="0" fontId="54" fillId="2" borderId="13" xfId="4" applyFont="1" applyFill="1" applyBorder="1" applyAlignment="1">
      <alignment horizontal="center"/>
    </xf>
    <xf numFmtId="0" fontId="48" fillId="19" borderId="68" xfId="4" applyFont="1" applyFill="1" applyBorder="1" applyAlignment="1">
      <alignment horizontal="center" vertical="center"/>
    </xf>
    <xf numFmtId="0" fontId="48" fillId="19" borderId="88" xfId="4" applyFont="1" applyFill="1" applyBorder="1" applyAlignment="1">
      <alignment horizontal="center" vertical="center"/>
    </xf>
    <xf numFmtId="0" fontId="48" fillId="19" borderId="69" xfId="4" applyFont="1" applyFill="1" applyBorder="1" applyAlignment="1">
      <alignment horizontal="center" vertical="center"/>
    </xf>
    <xf numFmtId="0" fontId="48" fillId="19" borderId="89" xfId="4" applyFont="1" applyFill="1" applyBorder="1" applyAlignment="1">
      <alignment horizontal="center" vertical="center"/>
    </xf>
    <xf numFmtId="0" fontId="48" fillId="19" borderId="0" xfId="4" applyFont="1" applyFill="1" applyAlignment="1">
      <alignment horizontal="center" vertical="center"/>
    </xf>
    <xf numFmtId="0" fontId="48" fillId="19" borderId="39" xfId="4" applyFont="1" applyFill="1" applyBorder="1" applyAlignment="1">
      <alignment horizontal="center" vertical="center"/>
    </xf>
    <xf numFmtId="0" fontId="48" fillId="19" borderId="70" xfId="4" applyFont="1" applyFill="1" applyBorder="1" applyAlignment="1">
      <alignment horizontal="center" vertical="center"/>
    </xf>
    <xf numFmtId="0" fontId="48" fillId="19" borderId="1" xfId="4" applyFont="1" applyFill="1" applyBorder="1" applyAlignment="1">
      <alignment horizontal="center" vertical="center"/>
    </xf>
    <xf numFmtId="0" fontId="48" fillId="19" borderId="71" xfId="4" applyFont="1" applyFill="1" applyBorder="1" applyAlignment="1">
      <alignment horizontal="center" vertical="center"/>
    </xf>
    <xf numFmtId="0" fontId="48" fillId="19" borderId="13" xfId="4" applyFont="1" applyFill="1" applyBorder="1" applyAlignment="1">
      <alignment horizontal="center" vertical="center"/>
    </xf>
    <xf numFmtId="165" fontId="19" fillId="19" borderId="17" xfId="4" applyNumberFormat="1" applyFont="1" applyFill="1" applyBorder="1" applyAlignment="1">
      <alignment horizontal="center" vertical="center"/>
    </xf>
    <xf numFmtId="165" fontId="19" fillId="19" borderId="18" xfId="4" applyNumberFormat="1" applyFont="1" applyFill="1" applyBorder="1" applyAlignment="1">
      <alignment horizontal="center" vertical="center"/>
    </xf>
    <xf numFmtId="165" fontId="21" fillId="19" borderId="13" xfId="4" applyNumberFormat="1" applyFont="1" applyFill="1" applyBorder="1" applyAlignment="1">
      <alignment horizontal="center" vertical="center"/>
    </xf>
    <xf numFmtId="0" fontId="47" fillId="2" borderId="13" xfId="4" applyFont="1" applyFill="1" applyBorder="1" applyAlignment="1">
      <alignment horizontal="center"/>
    </xf>
    <xf numFmtId="0" fontId="15" fillId="19" borderId="13" xfId="4" applyFont="1" applyFill="1" applyBorder="1" applyAlignment="1">
      <alignment horizontal="center" vertical="center"/>
    </xf>
    <xf numFmtId="0" fontId="21" fillId="6" borderId="0" xfId="1" applyFont="1" applyFill="1" applyAlignment="1">
      <alignment horizontal="left" vertical="center"/>
    </xf>
    <xf numFmtId="0" fontId="24" fillId="14" borderId="0" xfId="1" applyFont="1" applyFill="1" applyAlignment="1">
      <alignment horizontal="center" vertical="center"/>
    </xf>
    <xf numFmtId="0" fontId="23" fillId="10" borderId="0" xfId="1" applyFont="1" applyFill="1" applyAlignment="1">
      <alignment horizontal="left" vertical="center"/>
    </xf>
    <xf numFmtId="172" fontId="22" fillId="0" borderId="21" xfId="4" applyNumberFormat="1" applyFont="1" applyBorder="1" applyAlignment="1">
      <alignment horizontal="center" vertical="center"/>
    </xf>
    <xf numFmtId="172" fontId="22" fillId="0" borderId="23" xfId="4" applyNumberFormat="1" applyFont="1" applyBorder="1" applyAlignment="1">
      <alignment horizontal="center" vertical="center"/>
    </xf>
    <xf numFmtId="172" fontId="22" fillId="0" borderId="33" xfId="4" applyNumberFormat="1" applyFont="1" applyBorder="1" applyAlignment="1">
      <alignment horizontal="center" vertical="center"/>
    </xf>
    <xf numFmtId="172" fontId="48" fillId="19" borderId="89" xfId="4" applyNumberFormat="1" applyFont="1" applyFill="1" applyBorder="1" applyAlignment="1">
      <alignment horizontal="center" vertical="center"/>
    </xf>
    <xf numFmtId="172" fontId="48" fillId="19" borderId="0" xfId="4" applyNumberFormat="1" applyFont="1" applyFill="1" applyAlignment="1">
      <alignment horizontal="center" vertical="center"/>
    </xf>
    <xf numFmtId="0" fontId="7" fillId="10" borderId="0" xfId="1" applyFont="1" applyFill="1" applyAlignment="1">
      <alignment horizontal="left" vertical="center" wrapText="1"/>
    </xf>
    <xf numFmtId="0" fontId="11" fillId="14" borderId="0" xfId="1" applyFont="1" applyFill="1" applyAlignment="1">
      <alignment horizontal="center" vertical="center"/>
    </xf>
    <xf numFmtId="49" fontId="7" fillId="10" borderId="0" xfId="1" applyNumberFormat="1" applyFont="1" applyFill="1" applyAlignment="1">
      <alignment horizontal="left" vertical="center"/>
    </xf>
    <xf numFmtId="0" fontId="19" fillId="0" borderId="0" xfId="4" applyFont="1" applyAlignment="1">
      <alignment horizontal="center" vertical="center"/>
    </xf>
    <xf numFmtId="0" fontId="13" fillId="5" borderId="13" xfId="1" applyFont="1" applyFill="1" applyBorder="1" applyAlignment="1">
      <alignment horizontal="center" vertical="center" wrapText="1"/>
    </xf>
    <xf numFmtId="0" fontId="15" fillId="5" borderId="5" xfId="1" applyFont="1" applyFill="1" applyBorder="1" applyAlignment="1">
      <alignment horizontal="center" vertical="center" wrapText="1"/>
    </xf>
    <xf numFmtId="0" fontId="15" fillId="5" borderId="36" xfId="1" applyFont="1" applyFill="1" applyBorder="1" applyAlignment="1">
      <alignment horizontal="center" vertical="center" wrapText="1"/>
    </xf>
    <xf numFmtId="0" fontId="15" fillId="5" borderId="0" xfId="1" applyFont="1" applyFill="1" applyAlignment="1">
      <alignment horizontal="center" vertical="center" wrapText="1"/>
    </xf>
    <xf numFmtId="0" fontId="15" fillId="5" borderId="37" xfId="1" applyFont="1" applyFill="1" applyBorder="1" applyAlignment="1">
      <alignment horizontal="center" vertical="center" wrapText="1"/>
    </xf>
    <xf numFmtId="0" fontId="15" fillId="5" borderId="6" xfId="1" applyFont="1" applyFill="1" applyBorder="1" applyAlignment="1">
      <alignment horizontal="center" vertical="center" wrapText="1"/>
    </xf>
    <xf numFmtId="0" fontId="15" fillId="5" borderId="38" xfId="1" applyFont="1" applyFill="1" applyBorder="1" applyAlignment="1">
      <alignment horizontal="center" vertical="center" wrapText="1"/>
    </xf>
    <xf numFmtId="0" fontId="30" fillId="10" borderId="1" xfId="1" applyFont="1" applyFill="1" applyBorder="1" applyAlignment="1">
      <alignment horizontal="left" vertical="center"/>
    </xf>
    <xf numFmtId="0" fontId="30" fillId="10" borderId="1" xfId="1" applyFont="1" applyFill="1" applyBorder="1" applyAlignment="1">
      <alignment horizontal="center" vertical="center" wrapText="1"/>
    </xf>
    <xf numFmtId="0" fontId="14" fillId="14" borderId="0" xfId="1" applyFont="1" applyFill="1" applyAlignment="1">
      <alignment horizontal="center" vertical="center"/>
    </xf>
    <xf numFmtId="0" fontId="19" fillId="7" borderId="13" xfId="1" applyFont="1" applyFill="1" applyBorder="1" applyAlignment="1">
      <alignment horizontal="center" vertical="center"/>
    </xf>
    <xf numFmtId="0" fontId="7" fillId="6" borderId="13" xfId="1" applyFont="1" applyFill="1" applyBorder="1" applyAlignment="1">
      <alignment horizontal="justify" vertical="center" wrapText="1"/>
    </xf>
    <xf numFmtId="0" fontId="13" fillId="3" borderId="0" xfId="1" applyFont="1" applyFill="1" applyAlignment="1">
      <alignment horizontal="center"/>
    </xf>
    <xf numFmtId="167" fontId="7" fillId="3" borderId="1" xfId="1" applyNumberFormat="1" applyFont="1" applyFill="1" applyBorder="1" applyAlignment="1">
      <alignment horizontal="center" vertical="center"/>
    </xf>
    <xf numFmtId="0" fontId="13" fillId="7" borderId="0" xfId="1" applyFont="1" applyFill="1" applyAlignment="1">
      <alignment horizontal="center" vertical="center"/>
    </xf>
    <xf numFmtId="0" fontId="8" fillId="4" borderId="7" xfId="1" applyFill="1" applyBorder="1" applyAlignment="1">
      <alignment horizontal="center"/>
    </xf>
    <xf numFmtId="0" fontId="8" fillId="4" borderId="8" xfId="1" applyFill="1" applyBorder="1" applyAlignment="1">
      <alignment horizontal="center"/>
    </xf>
    <xf numFmtId="0" fontId="8" fillId="4" borderId="9" xfId="1" applyFill="1" applyBorder="1" applyAlignment="1">
      <alignment horizontal="center"/>
    </xf>
    <xf numFmtId="0" fontId="24" fillId="9" borderId="0" xfId="1" applyFont="1" applyFill="1" applyAlignment="1">
      <alignment horizontal="center" vertical="center"/>
    </xf>
    <xf numFmtId="0" fontId="29" fillId="6" borderId="0" xfId="1" applyFont="1" applyFill="1" applyAlignment="1">
      <alignment horizontal="left" vertical="center"/>
    </xf>
    <xf numFmtId="0" fontId="30" fillId="10" borderId="1" xfId="1" applyFont="1" applyFill="1" applyBorder="1" applyAlignment="1">
      <alignment horizontal="center" vertical="center"/>
    </xf>
    <xf numFmtId="0" fontId="30" fillId="10" borderId="0" xfId="1" applyFont="1" applyFill="1" applyAlignment="1">
      <alignment horizontal="center" vertical="center"/>
    </xf>
    <xf numFmtId="0" fontId="29" fillId="6" borderId="0" xfId="1" applyFont="1" applyFill="1" applyAlignment="1">
      <alignment horizontal="center" vertical="center"/>
    </xf>
    <xf numFmtId="0" fontId="8" fillId="4" borderId="10" xfId="1" applyFill="1" applyBorder="1" applyAlignment="1">
      <alignment horizontal="center"/>
    </xf>
    <xf numFmtId="0" fontId="8" fillId="4" borderId="5" xfId="1" applyFill="1" applyBorder="1" applyAlignment="1">
      <alignment horizontal="center"/>
    </xf>
    <xf numFmtId="0" fontId="8" fillId="4" borderId="11" xfId="1" applyFill="1" applyBorder="1" applyAlignment="1">
      <alignment horizontal="center"/>
    </xf>
    <xf numFmtId="0" fontId="8" fillId="4" borderId="0" xfId="1" applyFill="1" applyAlignment="1">
      <alignment horizontal="center"/>
    </xf>
    <xf numFmtId="0" fontId="8" fillId="4" borderId="12" xfId="1" applyFill="1" applyBorder="1" applyAlignment="1">
      <alignment horizontal="center"/>
    </xf>
    <xf numFmtId="0" fontId="8" fillId="4" borderId="6" xfId="1" applyFill="1" applyBorder="1" applyAlignment="1">
      <alignment horizontal="center"/>
    </xf>
    <xf numFmtId="0" fontId="13" fillId="7" borderId="68" xfId="1" applyFont="1" applyFill="1" applyBorder="1" applyAlignment="1">
      <alignment horizontal="center" vertical="center" wrapText="1"/>
    </xf>
    <xf numFmtId="0" fontId="13" fillId="7" borderId="69" xfId="1" applyFont="1" applyFill="1" applyBorder="1" applyAlignment="1">
      <alignment horizontal="center" vertical="center" wrapText="1"/>
    </xf>
    <xf numFmtId="0" fontId="13" fillId="7" borderId="70" xfId="1" applyFont="1" applyFill="1" applyBorder="1" applyAlignment="1">
      <alignment horizontal="center" vertical="center" wrapText="1"/>
    </xf>
    <xf numFmtId="0" fontId="13" fillId="7" borderId="71" xfId="1" applyFont="1" applyFill="1" applyBorder="1" applyAlignment="1">
      <alignment horizontal="center" vertical="center" wrapText="1"/>
    </xf>
    <xf numFmtId="164" fontId="7" fillId="6" borderId="17" xfId="1" applyNumberFormat="1" applyFont="1" applyFill="1" applyBorder="1" applyAlignment="1">
      <alignment horizontal="center" vertical="center"/>
    </xf>
    <xf numFmtId="164" fontId="7" fillId="6" borderId="19" xfId="1" applyNumberFormat="1" applyFont="1" applyFill="1" applyBorder="1" applyAlignment="1">
      <alignment horizontal="center" vertical="center"/>
    </xf>
    <xf numFmtId="0" fontId="13" fillId="7" borderId="13" xfId="1" applyFont="1" applyFill="1" applyBorder="1" applyAlignment="1">
      <alignment horizontal="center" vertical="center" wrapText="1"/>
    </xf>
    <xf numFmtId="164" fontId="7" fillId="6" borderId="13" xfId="1" applyNumberFormat="1" applyFont="1" applyFill="1" applyBorder="1" applyAlignment="1">
      <alignment horizontal="center" vertical="center"/>
    </xf>
    <xf numFmtId="22" fontId="13" fillId="6" borderId="18" xfId="1" applyNumberFormat="1" applyFont="1" applyFill="1" applyBorder="1" applyAlignment="1">
      <alignment horizontal="left" vertical="center"/>
    </xf>
    <xf numFmtId="22" fontId="13" fillId="6" borderId="19" xfId="1" applyNumberFormat="1" applyFont="1" applyFill="1" applyBorder="1" applyAlignment="1">
      <alignment horizontal="left" vertical="center"/>
    </xf>
    <xf numFmtId="0" fontId="13" fillId="6" borderId="18" xfId="1" applyFont="1" applyFill="1" applyBorder="1" applyAlignment="1">
      <alignment horizontal="right" vertical="center"/>
    </xf>
    <xf numFmtId="0" fontId="13" fillId="6" borderId="17" xfId="1" applyFont="1" applyFill="1" applyBorder="1" applyAlignment="1">
      <alignment horizontal="center"/>
    </xf>
    <xf numFmtId="0" fontId="13" fillId="6" borderId="18" xfId="1" applyFont="1" applyFill="1" applyBorder="1" applyAlignment="1">
      <alignment horizontal="center"/>
    </xf>
    <xf numFmtId="0" fontId="13" fillId="7" borderId="17" xfId="1" applyFont="1" applyFill="1" applyBorder="1" applyAlignment="1">
      <alignment horizontal="center" vertical="center" wrapText="1"/>
    </xf>
    <xf numFmtId="0" fontId="13" fillId="7" borderId="18" xfId="1" applyFont="1" applyFill="1" applyBorder="1" applyAlignment="1">
      <alignment horizontal="center" vertical="center" wrapText="1"/>
    </xf>
    <xf numFmtId="0" fontId="13" fillId="7" borderId="19" xfId="1" applyFont="1" applyFill="1" applyBorder="1" applyAlignment="1">
      <alignment horizontal="center" vertical="center" wrapText="1"/>
    </xf>
    <xf numFmtId="0" fontId="13" fillId="7" borderId="21" xfId="1" applyFont="1" applyFill="1" applyBorder="1" applyAlignment="1">
      <alignment horizontal="center" vertical="center" wrapText="1"/>
    </xf>
    <xf numFmtId="0" fontId="13" fillId="7" borderId="33" xfId="1" applyFont="1" applyFill="1" applyBorder="1" applyAlignment="1">
      <alignment horizontal="center" vertical="center" wrapText="1"/>
    </xf>
    <xf numFmtId="0" fontId="13" fillId="6" borderId="19" xfId="1" applyFont="1" applyFill="1" applyBorder="1" applyAlignment="1">
      <alignment horizontal="left" vertical="center"/>
    </xf>
    <xf numFmtId="164" fontId="7" fillId="6" borderId="22" xfId="1" applyNumberFormat="1" applyFont="1" applyFill="1" applyBorder="1" applyAlignment="1">
      <alignment horizontal="center" vertical="center"/>
    </xf>
    <xf numFmtId="164" fontId="7" fillId="6" borderId="39" xfId="1" applyNumberFormat="1" applyFont="1" applyFill="1" applyBorder="1" applyAlignment="1">
      <alignment horizontal="center" vertical="center"/>
    </xf>
    <xf numFmtId="0" fontId="14" fillId="9" borderId="0" xfId="1" applyFont="1" applyFill="1" applyAlignment="1">
      <alignment horizontal="center" vertical="center"/>
    </xf>
    <xf numFmtId="0" fontId="30" fillId="12" borderId="0" xfId="1" applyFont="1" applyFill="1" applyAlignment="1">
      <alignment horizontal="left" vertical="center" wrapText="1"/>
    </xf>
    <xf numFmtId="0" fontId="10" fillId="6" borderId="29" xfId="1" applyFont="1" applyFill="1" applyBorder="1" applyAlignment="1">
      <alignment horizontal="center" vertical="center"/>
    </xf>
    <xf numFmtId="0" fontId="8" fillId="10" borderId="30" xfId="1" applyFill="1" applyBorder="1" applyAlignment="1">
      <alignment horizontal="center" vertical="center"/>
    </xf>
    <xf numFmtId="0" fontId="8" fillId="10" borderId="31" xfId="1" applyFill="1" applyBorder="1" applyAlignment="1">
      <alignment horizontal="center" vertical="center"/>
    </xf>
    <xf numFmtId="0" fontId="8" fillId="10" borderId="32" xfId="1" applyFill="1" applyBorder="1" applyAlignment="1">
      <alignment horizontal="center" vertical="center"/>
    </xf>
    <xf numFmtId="0" fontId="12" fillId="11" borderId="17" xfId="1" applyFont="1" applyFill="1" applyBorder="1" applyAlignment="1">
      <alignment horizontal="center" vertical="center"/>
    </xf>
    <xf numFmtId="0" fontId="12" fillId="11" borderId="18" xfId="1" applyFont="1" applyFill="1" applyBorder="1" applyAlignment="1">
      <alignment horizontal="center" vertical="center"/>
    </xf>
    <xf numFmtId="0" fontId="12" fillId="11" borderId="19" xfId="1" applyFont="1" applyFill="1" applyBorder="1" applyAlignment="1">
      <alignment horizontal="center" vertical="center"/>
    </xf>
    <xf numFmtId="0" fontId="11" fillId="7" borderId="29" xfId="1" applyFont="1" applyFill="1" applyBorder="1" applyAlignment="1">
      <alignment horizontal="center" vertical="center" wrapText="1"/>
    </xf>
    <xf numFmtId="0" fontId="9" fillId="10" borderId="17" xfId="1" applyFont="1" applyFill="1" applyBorder="1" applyAlignment="1">
      <alignment horizontal="center" vertical="center"/>
    </xf>
    <xf numFmtId="0" fontId="9" fillId="10" borderId="19" xfId="1" applyFont="1" applyFill="1" applyBorder="1" applyAlignment="1">
      <alignment horizontal="center" vertical="center"/>
    </xf>
    <xf numFmtId="0" fontId="10" fillId="6" borderId="17" xfId="1" applyFont="1" applyFill="1" applyBorder="1" applyAlignment="1">
      <alignment horizontal="left" vertical="center"/>
    </xf>
    <xf numFmtId="0" fontId="10" fillId="6" borderId="19" xfId="1" applyFont="1" applyFill="1" applyBorder="1" applyAlignment="1">
      <alignment horizontal="left" vertical="center"/>
    </xf>
    <xf numFmtId="49" fontId="7" fillId="3" borderId="17" xfId="1" applyNumberFormat="1" applyFont="1" applyFill="1" applyBorder="1" applyAlignment="1">
      <alignment horizontal="center" vertical="center"/>
    </xf>
    <xf numFmtId="49" fontId="7" fillId="3" borderId="19" xfId="1" applyNumberFormat="1" applyFont="1" applyFill="1" applyBorder="1" applyAlignment="1">
      <alignment horizontal="center" vertical="center"/>
    </xf>
    <xf numFmtId="0" fontId="7" fillId="3" borderId="17" xfId="1" applyFont="1" applyFill="1" applyBorder="1" applyAlignment="1">
      <alignment horizontal="center" vertical="center"/>
    </xf>
    <xf numFmtId="0" fontId="7" fillId="3" borderId="19" xfId="1" applyFont="1" applyFill="1" applyBorder="1" applyAlignment="1">
      <alignment horizontal="center" vertical="center"/>
    </xf>
    <xf numFmtId="0" fontId="7" fillId="3" borderId="70" xfId="1" applyFont="1" applyFill="1" applyBorder="1" applyAlignment="1">
      <alignment horizontal="center" vertical="center"/>
    </xf>
    <xf numFmtId="0" fontId="7" fillId="3" borderId="71" xfId="1" applyFont="1" applyFill="1" applyBorder="1" applyAlignment="1">
      <alignment horizontal="center" vertical="center"/>
    </xf>
    <xf numFmtId="164" fontId="7" fillId="3" borderId="17" xfId="1" applyNumberFormat="1" applyFont="1" applyFill="1" applyBorder="1" applyAlignment="1">
      <alignment horizontal="center" vertical="center"/>
    </xf>
    <xf numFmtId="164" fontId="7" fillId="3" borderId="19" xfId="1" applyNumberFormat="1" applyFont="1" applyFill="1" applyBorder="1" applyAlignment="1">
      <alignment horizontal="center" vertical="center"/>
    </xf>
    <xf numFmtId="164" fontId="7" fillId="3" borderId="42" xfId="1" applyNumberFormat="1" applyFont="1" applyFill="1" applyBorder="1" applyAlignment="1">
      <alignment horizontal="center" vertical="center"/>
    </xf>
    <xf numFmtId="164" fontId="7" fillId="3" borderId="43" xfId="1" applyNumberFormat="1" applyFont="1" applyFill="1" applyBorder="1" applyAlignment="1">
      <alignment horizontal="center" vertical="center"/>
    </xf>
    <xf numFmtId="164" fontId="7" fillId="3" borderId="40" xfId="1" applyNumberFormat="1" applyFont="1" applyFill="1" applyBorder="1" applyAlignment="1">
      <alignment horizontal="center" vertical="center"/>
    </xf>
    <xf numFmtId="164" fontId="7" fillId="3" borderId="41" xfId="1" applyNumberFormat="1" applyFont="1" applyFill="1" applyBorder="1" applyAlignment="1">
      <alignment horizontal="center" vertical="center"/>
    </xf>
    <xf numFmtId="0" fontId="7" fillId="6" borderId="65" xfId="1" applyFont="1" applyFill="1" applyBorder="1" applyAlignment="1">
      <alignment horizontal="left" vertical="center" wrapText="1"/>
    </xf>
    <xf numFmtId="0" fontId="13" fillId="6" borderId="66" xfId="1" applyFont="1" applyFill="1" applyBorder="1" applyAlignment="1">
      <alignment horizontal="left" vertical="center" wrapText="1"/>
    </xf>
    <xf numFmtId="0" fontId="13" fillId="6" borderId="67" xfId="1" applyFont="1" applyFill="1" applyBorder="1" applyAlignment="1">
      <alignment horizontal="left" vertical="center" wrapText="1"/>
    </xf>
    <xf numFmtId="0" fontId="8" fillId="4" borderId="46" xfId="0" applyFont="1" applyFill="1" applyBorder="1" applyAlignment="1">
      <alignment horizontal="center"/>
    </xf>
    <xf numFmtId="0" fontId="8" fillId="4" borderId="47" xfId="0" applyFont="1" applyFill="1" applyBorder="1" applyAlignment="1">
      <alignment horizontal="center"/>
    </xf>
    <xf numFmtId="0" fontId="8" fillId="4" borderId="57" xfId="0" applyFont="1" applyFill="1" applyBorder="1" applyAlignment="1">
      <alignment horizontal="center"/>
    </xf>
    <xf numFmtId="0" fontId="8" fillId="4" borderId="45" xfId="0" applyFont="1" applyFill="1" applyBorder="1" applyAlignment="1">
      <alignment horizontal="center"/>
    </xf>
    <xf numFmtId="0" fontId="8" fillId="4" borderId="0" xfId="0" applyFont="1" applyFill="1" applyAlignment="1">
      <alignment horizontal="center"/>
    </xf>
    <xf numFmtId="0" fontId="8" fillId="4" borderId="37" xfId="0" applyFont="1" applyFill="1" applyBorder="1" applyAlignment="1">
      <alignment horizontal="center"/>
    </xf>
    <xf numFmtId="0" fontId="8" fillId="4" borderId="48" xfId="0" applyFont="1" applyFill="1" applyBorder="1" applyAlignment="1">
      <alignment horizontal="center"/>
    </xf>
    <xf numFmtId="0" fontId="8" fillId="4" borderId="44" xfId="0" applyFont="1" applyFill="1" applyBorder="1" applyAlignment="1">
      <alignment horizontal="center"/>
    </xf>
    <xf numFmtId="0" fontId="8" fillId="4" borderId="58" xfId="0" applyFont="1" applyFill="1" applyBorder="1" applyAlignment="1">
      <alignment horizontal="center"/>
    </xf>
    <xf numFmtId="0" fontId="15" fillId="5" borderId="46" xfId="0" applyFont="1" applyFill="1" applyBorder="1" applyAlignment="1">
      <alignment horizontal="center" vertical="center" wrapText="1"/>
    </xf>
    <xf numFmtId="0" fontId="15" fillId="5" borderId="47" xfId="0" applyFont="1" applyFill="1" applyBorder="1" applyAlignment="1">
      <alignment horizontal="center" vertical="center" wrapText="1"/>
    </xf>
    <xf numFmtId="0" fontId="15" fillId="5" borderId="57" xfId="0" applyFont="1" applyFill="1" applyBorder="1" applyAlignment="1">
      <alignment horizontal="center" vertical="center" wrapText="1"/>
    </xf>
    <xf numFmtId="0" fontId="15" fillId="5" borderId="45" xfId="0" applyFont="1" applyFill="1" applyBorder="1" applyAlignment="1">
      <alignment horizontal="center" vertical="center" wrapText="1"/>
    </xf>
    <xf numFmtId="0" fontId="15" fillId="5" borderId="0" xfId="0" applyFont="1" applyFill="1" applyAlignment="1">
      <alignment horizontal="center" vertical="center" wrapText="1"/>
    </xf>
    <xf numFmtId="0" fontId="15" fillId="5" borderId="37" xfId="0" applyFont="1" applyFill="1" applyBorder="1" applyAlignment="1">
      <alignment horizontal="center" vertical="center" wrapText="1"/>
    </xf>
    <xf numFmtId="0" fontId="15" fillId="5" borderId="48" xfId="0" applyFont="1" applyFill="1" applyBorder="1" applyAlignment="1">
      <alignment horizontal="center" vertical="center" wrapText="1"/>
    </xf>
    <xf numFmtId="0" fontId="15" fillId="5" borderId="44" xfId="0" applyFont="1" applyFill="1" applyBorder="1" applyAlignment="1">
      <alignment horizontal="center" vertical="center" wrapText="1"/>
    </xf>
    <xf numFmtId="0" fontId="15" fillId="5" borderId="58" xfId="0" applyFont="1" applyFill="1" applyBorder="1" applyAlignment="1">
      <alignment horizontal="center" vertical="center" wrapText="1"/>
    </xf>
    <xf numFmtId="0" fontId="30" fillId="10" borderId="1" xfId="1" applyFont="1" applyFill="1" applyBorder="1" applyAlignment="1">
      <alignment vertical="center"/>
    </xf>
    <xf numFmtId="0" fontId="7" fillId="3" borderId="34" xfId="1" applyFont="1" applyFill="1" applyBorder="1" applyAlignment="1">
      <alignment horizontal="center" vertical="center" wrapText="1"/>
    </xf>
    <xf numFmtId="0" fontId="7" fillId="3" borderId="23" xfId="1" applyFont="1" applyFill="1" applyBorder="1" applyAlignment="1">
      <alignment horizontal="center" vertical="center" wrapText="1"/>
    </xf>
    <xf numFmtId="0" fontId="7" fillId="3" borderId="35" xfId="1" applyFont="1" applyFill="1" applyBorder="1" applyAlignment="1">
      <alignment horizontal="center" vertical="center" wrapText="1"/>
    </xf>
    <xf numFmtId="0" fontId="13" fillId="7" borderId="73" xfId="1" applyFont="1" applyFill="1" applyBorder="1" applyAlignment="1">
      <alignment horizontal="center" vertical="center" wrapText="1"/>
    </xf>
    <xf numFmtId="0" fontId="13" fillId="7" borderId="74" xfId="1" applyFont="1" applyFill="1" applyBorder="1" applyAlignment="1">
      <alignment horizontal="center" vertical="center" wrapText="1"/>
    </xf>
    <xf numFmtId="0" fontId="7" fillId="3" borderId="40" xfId="1" applyFont="1" applyFill="1" applyBorder="1" applyAlignment="1">
      <alignment horizontal="center" vertical="center"/>
    </xf>
    <xf numFmtId="0" fontId="7" fillId="3" borderId="41" xfId="1" applyFont="1" applyFill="1" applyBorder="1" applyAlignment="1">
      <alignment horizontal="center" vertical="center"/>
    </xf>
    <xf numFmtId="0" fontId="7" fillId="3" borderId="42" xfId="1" applyFont="1" applyFill="1" applyBorder="1" applyAlignment="1">
      <alignment horizontal="center" vertical="center"/>
    </xf>
    <xf numFmtId="0" fontId="7" fillId="3" borderId="43" xfId="1" applyFont="1" applyFill="1" applyBorder="1" applyAlignment="1">
      <alignment horizontal="center" vertical="center"/>
    </xf>
    <xf numFmtId="49" fontId="7" fillId="3" borderId="42" xfId="1" applyNumberFormat="1" applyFont="1" applyFill="1" applyBorder="1" applyAlignment="1">
      <alignment horizontal="center" vertical="center"/>
    </xf>
    <xf numFmtId="49" fontId="7" fillId="3" borderId="43" xfId="1" applyNumberFormat="1" applyFont="1" applyFill="1" applyBorder="1" applyAlignment="1">
      <alignment horizontal="center" vertical="center"/>
    </xf>
    <xf numFmtId="2" fontId="7" fillId="3" borderId="17" xfId="1" applyNumberFormat="1" applyFont="1" applyFill="1" applyBorder="1" applyAlignment="1">
      <alignment horizontal="center" vertical="center"/>
    </xf>
    <xf numFmtId="2" fontId="7" fillId="3" borderId="19" xfId="1" applyNumberFormat="1" applyFont="1" applyFill="1" applyBorder="1" applyAlignment="1">
      <alignment horizontal="center" vertical="center"/>
    </xf>
    <xf numFmtId="0" fontId="30" fillId="10" borderId="0" xfId="1" applyFont="1" applyFill="1" applyAlignment="1">
      <alignment horizontal="center" vertical="center" wrapText="1"/>
    </xf>
    <xf numFmtId="0" fontId="13" fillId="7" borderId="40" xfId="1" applyFont="1" applyFill="1" applyBorder="1" applyAlignment="1">
      <alignment horizontal="center" vertical="center" wrapText="1"/>
    </xf>
    <xf numFmtId="0" fontId="13" fillId="7" borderId="41" xfId="1" applyFont="1" applyFill="1" applyBorder="1" applyAlignment="1">
      <alignment horizontal="center" vertical="center" wrapText="1"/>
    </xf>
    <xf numFmtId="0" fontId="7" fillId="3" borderId="21" xfId="1" applyFont="1" applyFill="1" applyBorder="1" applyAlignment="1">
      <alignment horizontal="center" vertical="center"/>
    </xf>
    <xf numFmtId="0" fontId="7" fillId="3" borderId="23" xfId="1" applyFont="1" applyFill="1" applyBorder="1" applyAlignment="1">
      <alignment horizontal="center" vertical="center"/>
    </xf>
    <xf numFmtId="0" fontId="7" fillId="3" borderId="35" xfId="1" applyFont="1" applyFill="1" applyBorder="1" applyAlignment="1">
      <alignment horizontal="center" vertical="center"/>
    </xf>
    <xf numFmtId="0" fontId="19" fillId="7" borderId="62" xfId="1" applyFont="1" applyFill="1" applyBorder="1" applyAlignment="1">
      <alignment horizontal="center" vertical="center"/>
    </xf>
    <xf numFmtId="0" fontId="19" fillId="7" borderId="63" xfId="1" applyFont="1" applyFill="1" applyBorder="1" applyAlignment="1">
      <alignment horizontal="center" vertical="center"/>
    </xf>
    <xf numFmtId="0" fontId="19" fillId="7" borderId="64" xfId="1" applyFont="1" applyFill="1" applyBorder="1" applyAlignment="1">
      <alignment horizontal="center" vertical="center"/>
    </xf>
    <xf numFmtId="0" fontId="7" fillId="6" borderId="65" xfId="1" applyFont="1" applyFill="1" applyBorder="1" applyAlignment="1">
      <alignment horizontal="justify" vertical="center" wrapText="1"/>
    </xf>
    <xf numFmtId="0" fontId="7" fillId="6" borderId="66" xfId="1" applyFont="1" applyFill="1" applyBorder="1" applyAlignment="1">
      <alignment horizontal="justify" vertical="center" wrapText="1"/>
    </xf>
    <xf numFmtId="0" fontId="7" fillId="6" borderId="67" xfId="1" applyFont="1" applyFill="1" applyBorder="1" applyAlignment="1">
      <alignment horizontal="justify" vertical="center" wrapText="1"/>
    </xf>
    <xf numFmtId="0" fontId="8" fillId="4" borderId="10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/>
    </xf>
    <xf numFmtId="0" fontId="8" fillId="4" borderId="11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4" borderId="6" xfId="0" applyFont="1" applyFill="1" applyBorder="1" applyAlignment="1">
      <alignment horizontal="center"/>
    </xf>
    <xf numFmtId="0" fontId="15" fillId="5" borderId="10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5" fillId="5" borderId="2" xfId="0" applyFont="1" applyFill="1" applyBorder="1" applyAlignment="1">
      <alignment horizontal="center" vertical="center" wrapText="1"/>
    </xf>
    <xf numFmtId="0" fontId="15" fillId="5" borderId="11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12" xfId="0" applyFont="1" applyFill="1" applyBorder="1" applyAlignment="1">
      <alignment horizontal="center" vertical="center" wrapText="1"/>
    </xf>
    <xf numFmtId="0" fontId="15" fillId="5" borderId="6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2" fontId="7" fillId="3" borderId="42" xfId="1" applyNumberFormat="1" applyFont="1" applyFill="1" applyBorder="1" applyAlignment="1">
      <alignment horizontal="center" vertical="center"/>
    </xf>
    <xf numFmtId="2" fontId="7" fillId="3" borderId="43" xfId="1" applyNumberFormat="1" applyFont="1" applyFill="1" applyBorder="1" applyAlignment="1">
      <alignment horizontal="center" vertical="center"/>
    </xf>
    <xf numFmtId="0" fontId="21" fillId="7" borderId="27" xfId="0" applyFont="1" applyFill="1" applyBorder="1" applyAlignment="1">
      <alignment horizontal="center" vertical="center"/>
    </xf>
    <xf numFmtId="0" fontId="21" fillId="7" borderId="13" xfId="0" applyFont="1" applyFill="1" applyBorder="1" applyAlignment="1">
      <alignment horizontal="center" vertical="center"/>
    </xf>
    <xf numFmtId="0" fontId="21" fillId="7" borderId="27" xfId="0" applyFont="1" applyFill="1" applyBorder="1" applyAlignment="1">
      <alignment horizontal="center" vertical="center" wrapText="1"/>
    </xf>
    <xf numFmtId="0" fontId="21" fillId="7" borderId="13" xfId="0" applyFont="1" applyFill="1" applyBorder="1" applyAlignment="1">
      <alignment horizontal="center" vertical="center" wrapText="1"/>
    </xf>
    <xf numFmtId="0" fontId="21" fillId="7" borderId="24" xfId="0" applyFont="1" applyFill="1" applyBorder="1" applyAlignment="1">
      <alignment horizontal="center"/>
    </xf>
    <xf numFmtId="0" fontId="21" fillId="7" borderId="25" xfId="0" applyFont="1" applyFill="1" applyBorder="1" applyAlignment="1">
      <alignment horizontal="center"/>
    </xf>
    <xf numFmtId="0" fontId="21" fillId="7" borderId="26" xfId="0" applyFont="1" applyFill="1" applyBorder="1" applyAlignment="1">
      <alignment horizontal="center"/>
    </xf>
    <xf numFmtId="0" fontId="21" fillId="7" borderId="28" xfId="0" applyFont="1" applyFill="1" applyBorder="1" applyAlignment="1">
      <alignment horizontal="center" vertical="center" wrapText="1"/>
    </xf>
    <xf numFmtId="0" fontId="15" fillId="5" borderId="49" xfId="0" applyFont="1" applyFill="1" applyBorder="1" applyAlignment="1">
      <alignment horizontal="center" vertical="center" wrapText="1"/>
    </xf>
    <xf numFmtId="0" fontId="15" fillId="5" borderId="50" xfId="0" applyFont="1" applyFill="1" applyBorder="1" applyAlignment="1">
      <alignment horizontal="center" vertical="center" wrapText="1"/>
    </xf>
    <xf numFmtId="0" fontId="15" fillId="5" borderId="51" xfId="0" applyFont="1" applyFill="1" applyBorder="1" applyAlignment="1">
      <alignment horizontal="center" vertical="center" wrapText="1"/>
    </xf>
    <xf numFmtId="0" fontId="15" fillId="5" borderId="52" xfId="0" applyFont="1" applyFill="1" applyBorder="1" applyAlignment="1">
      <alignment horizontal="center" vertical="center" wrapText="1"/>
    </xf>
    <xf numFmtId="0" fontId="15" fillId="5" borderId="53" xfId="0" applyFont="1" applyFill="1" applyBorder="1" applyAlignment="1">
      <alignment horizontal="center" vertical="center" wrapText="1"/>
    </xf>
    <xf numFmtId="0" fontId="15" fillId="5" borderId="54" xfId="0" applyFont="1" applyFill="1" applyBorder="1" applyAlignment="1">
      <alignment horizontal="center" vertical="center" wrapText="1"/>
    </xf>
    <xf numFmtId="0" fontId="15" fillId="5" borderId="55" xfId="0" applyFont="1" applyFill="1" applyBorder="1" applyAlignment="1">
      <alignment horizontal="center" vertical="center" wrapText="1"/>
    </xf>
    <xf numFmtId="0" fontId="15" fillId="5" borderId="56" xfId="0" applyFont="1" applyFill="1" applyBorder="1" applyAlignment="1">
      <alignment horizontal="center" vertical="center" wrapText="1"/>
    </xf>
    <xf numFmtId="0" fontId="30" fillId="10" borderId="1" xfId="1" applyFont="1" applyFill="1" applyBorder="1" applyAlignment="1">
      <alignment horizontal="left" vertical="center" wrapText="1" shrinkToFit="1"/>
    </xf>
    <xf numFmtId="0" fontId="21" fillId="7" borderId="24" xfId="0" applyFont="1" applyFill="1" applyBorder="1" applyAlignment="1">
      <alignment horizontal="center" vertical="center"/>
    </xf>
    <xf numFmtId="0" fontId="21" fillId="7" borderId="25" xfId="0" applyFont="1" applyFill="1" applyBorder="1" applyAlignment="1">
      <alignment horizontal="center" vertical="center"/>
    </xf>
    <xf numFmtId="0" fontId="21" fillId="7" borderId="26" xfId="0" applyFont="1" applyFill="1" applyBorder="1" applyAlignment="1">
      <alignment horizontal="center" vertical="center"/>
    </xf>
    <xf numFmtId="0" fontId="21" fillId="6" borderId="0" xfId="0" applyFont="1" applyFill="1" applyAlignment="1">
      <alignment horizontal="center" vertical="center"/>
    </xf>
    <xf numFmtId="0" fontId="7" fillId="3" borderId="68" xfId="1" applyFont="1" applyFill="1" applyBorder="1" applyAlignment="1">
      <alignment horizontal="center" vertical="center" wrapText="1"/>
    </xf>
    <xf numFmtId="0" fontId="7" fillId="6" borderId="65" xfId="1" applyFont="1" applyFill="1" applyBorder="1" applyAlignment="1">
      <alignment vertical="center" wrapText="1"/>
    </xf>
    <xf numFmtId="0" fontId="7" fillId="6" borderId="66" xfId="1" applyFont="1" applyFill="1" applyBorder="1" applyAlignment="1">
      <alignment vertical="center" wrapText="1"/>
    </xf>
    <xf numFmtId="0" fontId="7" fillId="6" borderId="67" xfId="1" applyFont="1" applyFill="1" applyBorder="1" applyAlignment="1">
      <alignment vertical="center" wrapText="1"/>
    </xf>
    <xf numFmtId="0" fontId="11" fillId="0" borderId="0" xfId="0" applyFont="1" applyAlignment="1">
      <alignment horizontal="left" vertical="center" wrapText="1"/>
    </xf>
  </cellXfs>
  <cellStyles count="10">
    <cellStyle name="Normal" xfId="0" builtinId="0"/>
    <cellStyle name="Normal 2" xfId="1" xr:uid="{00000000-0005-0000-0000-000001000000}"/>
    <cellStyle name="Normal 3" xfId="2" xr:uid="{00000000-0005-0000-0000-000002000000}"/>
    <cellStyle name="Normal 3 2" xfId="5" xr:uid="{00000000-0005-0000-0000-000003000000}"/>
    <cellStyle name="Normal 3 3" xfId="6" xr:uid="{00000000-0005-0000-0000-000004000000}"/>
    <cellStyle name="Normal 4" xfId="4" xr:uid="{00000000-0005-0000-0000-000005000000}"/>
    <cellStyle name="Normal 4 2" xfId="8" xr:uid="{00000000-0005-0000-0000-000006000000}"/>
    <cellStyle name="Normal 4 3" xfId="9" xr:uid="{00000000-0005-0000-0000-000007000000}"/>
    <cellStyle name="Porcentaje" xfId="3" builtinId="5"/>
    <cellStyle name="Porcentaje 2" xfId="7" xr:uid="{00000000-0005-0000-0000-000009000000}"/>
  </cellStyles>
  <dxfs count="5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57D006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C00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57D006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57D006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57D006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57D006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theme="0"/>
        </patternFill>
      </fill>
    </dxf>
  </dxfs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7.801730558436408E-2"/>
                  <c:y val="-5.3120849933598934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Regresion!$B$3:$B$13</c:f>
              <c:numCache>
                <c:formatCode>0.000</c:formatCode>
                <c:ptCount val="11"/>
                <c:pt idx="0">
                  <c:v>1.103</c:v>
                </c:pt>
                <c:pt idx="1">
                  <c:v>1.105</c:v>
                </c:pt>
                <c:pt idx="2">
                  <c:v>1.1060000000000001</c:v>
                </c:pt>
                <c:pt idx="3">
                  <c:v>1.107</c:v>
                </c:pt>
                <c:pt idx="4">
                  <c:v>1.1080000000000001</c:v>
                </c:pt>
                <c:pt idx="5">
                  <c:v>1.1100000000000001</c:v>
                </c:pt>
                <c:pt idx="6">
                  <c:v>1.111</c:v>
                </c:pt>
                <c:pt idx="7">
                  <c:v>1.1120000000000001</c:v>
                </c:pt>
                <c:pt idx="8">
                  <c:v>1.113</c:v>
                </c:pt>
                <c:pt idx="9">
                  <c:v>1.115</c:v>
                </c:pt>
                <c:pt idx="10">
                  <c:v>1.1160000000000001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186-4868-821E-1A43D59DE2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252160"/>
        <c:axId val="-584251616"/>
      </c:scatterChart>
      <c:valAx>
        <c:axId val="-5842521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251616"/>
        <c:crosses val="autoZero"/>
        <c:crossBetween val="midCat"/>
      </c:valAx>
      <c:valAx>
        <c:axId val="-5842516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25216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8.1794757506716928E-2"/>
                  <c:y val="0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Regresion!$D$3:$D$13</c:f>
              <c:numCache>
                <c:formatCode>0.000</c:formatCode>
                <c:ptCount val="11"/>
                <c:pt idx="0">
                  <c:v>1.107</c:v>
                </c:pt>
                <c:pt idx="1">
                  <c:v>1.1080000000000001</c:v>
                </c:pt>
                <c:pt idx="2">
                  <c:v>1.1100000000000001</c:v>
                </c:pt>
                <c:pt idx="3">
                  <c:v>1.111</c:v>
                </c:pt>
                <c:pt idx="4">
                  <c:v>1.1120000000000001</c:v>
                </c:pt>
                <c:pt idx="5">
                  <c:v>1.113</c:v>
                </c:pt>
                <c:pt idx="6">
                  <c:v>1.115</c:v>
                </c:pt>
                <c:pt idx="7">
                  <c:v>1.1160000000000001</c:v>
                </c:pt>
                <c:pt idx="8">
                  <c:v>1.117</c:v>
                </c:pt>
                <c:pt idx="9">
                  <c:v>1.1180000000000001</c:v>
                </c:pt>
                <c:pt idx="10">
                  <c:v>1.1200000000000001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303-4436-B44C-7DEF12EFE3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249984"/>
        <c:axId val="-584614288"/>
      </c:scatterChart>
      <c:valAx>
        <c:axId val="-5842499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614288"/>
        <c:crosses val="autoZero"/>
        <c:crossBetween val="midCat"/>
      </c:valAx>
      <c:valAx>
        <c:axId val="-584614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2499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7.801730558436408E-2"/>
                  <c:y val="-5.3120849933598934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Regresion!$H$3:$H$13</c:f>
              <c:numCache>
                <c:formatCode>0.000</c:formatCode>
                <c:ptCount val="11"/>
                <c:pt idx="0">
                  <c:v>1.107</c:v>
                </c:pt>
                <c:pt idx="1">
                  <c:v>1.1080000000000001</c:v>
                </c:pt>
                <c:pt idx="2">
                  <c:v>1.1100000000000001</c:v>
                </c:pt>
                <c:pt idx="3">
                  <c:v>1.111</c:v>
                </c:pt>
                <c:pt idx="4">
                  <c:v>1.1120000000000001</c:v>
                </c:pt>
                <c:pt idx="5">
                  <c:v>1.113</c:v>
                </c:pt>
                <c:pt idx="6">
                  <c:v>1.115</c:v>
                </c:pt>
                <c:pt idx="7">
                  <c:v>1.1160000000000001</c:v>
                </c:pt>
                <c:pt idx="8">
                  <c:v>1.117</c:v>
                </c:pt>
                <c:pt idx="9">
                  <c:v>1.1180000000000001</c:v>
                </c:pt>
                <c:pt idx="10">
                  <c:v>1.1200000000000001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6EB-43D6-A681-36FFE236EE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613744"/>
        <c:axId val="-584628432"/>
      </c:scatterChart>
      <c:valAx>
        <c:axId val="-5846137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628432"/>
        <c:crosses val="autoZero"/>
        <c:crossBetween val="midCat"/>
      </c:valAx>
      <c:valAx>
        <c:axId val="-584628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61374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7.801730558436408E-2"/>
                  <c:y val="-5.3120849933598934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Regresion!$I$3:$I$13</c:f>
              <c:numCache>
                <c:formatCode>0.000</c:formatCode>
                <c:ptCount val="11"/>
                <c:pt idx="0">
                  <c:v>1.111</c:v>
                </c:pt>
                <c:pt idx="1">
                  <c:v>1.1120000000000001</c:v>
                </c:pt>
                <c:pt idx="2">
                  <c:v>1.113</c:v>
                </c:pt>
                <c:pt idx="3">
                  <c:v>1.1140000000000001</c:v>
                </c:pt>
                <c:pt idx="4">
                  <c:v>1.1160000000000001</c:v>
                </c:pt>
                <c:pt idx="5">
                  <c:v>1.117</c:v>
                </c:pt>
                <c:pt idx="6">
                  <c:v>1.1180000000000001</c:v>
                </c:pt>
                <c:pt idx="7">
                  <c:v>1.119</c:v>
                </c:pt>
                <c:pt idx="8">
                  <c:v>1.121</c:v>
                </c:pt>
                <c:pt idx="9">
                  <c:v>1.1220000000000001</c:v>
                </c:pt>
                <c:pt idx="10">
                  <c:v>1.123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F9A-483E-B527-C833907C59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713184"/>
        <c:axId val="-584711552"/>
      </c:scatterChart>
      <c:valAx>
        <c:axId val="-5847131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711552"/>
        <c:crosses val="autoZero"/>
        <c:crossBetween val="midCat"/>
      </c:valAx>
      <c:valAx>
        <c:axId val="-584711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7131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7.801730558436408E-2"/>
                  <c:y val="-5.3120849933598934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Regresion!$O$3:$O$13</c:f>
              <c:numCache>
                <c:formatCode>0.000</c:formatCode>
                <c:ptCount val="11"/>
                <c:pt idx="0">
                  <c:v>1.111</c:v>
                </c:pt>
                <c:pt idx="1">
                  <c:v>1.1120000000000001</c:v>
                </c:pt>
                <c:pt idx="2">
                  <c:v>1.113</c:v>
                </c:pt>
                <c:pt idx="3">
                  <c:v>1.1140000000000001</c:v>
                </c:pt>
                <c:pt idx="4">
                  <c:v>1.1160000000000001</c:v>
                </c:pt>
                <c:pt idx="5">
                  <c:v>1.117</c:v>
                </c:pt>
                <c:pt idx="6">
                  <c:v>1.1180000000000001</c:v>
                </c:pt>
                <c:pt idx="7">
                  <c:v>1.119</c:v>
                </c:pt>
                <c:pt idx="8" formatCode="General">
                  <c:v>1.121</c:v>
                </c:pt>
                <c:pt idx="9" formatCode="General">
                  <c:v>1.1220000000000001</c:v>
                </c:pt>
                <c:pt idx="10" formatCode="General">
                  <c:v>1.123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430-4DD0-8AA0-B318064C10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613744"/>
        <c:axId val="-584628432"/>
      </c:scatterChart>
      <c:valAx>
        <c:axId val="-5846137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628432"/>
        <c:crosses val="autoZero"/>
        <c:crossBetween val="midCat"/>
      </c:valAx>
      <c:valAx>
        <c:axId val="-584628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61374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7.801730558436408E-2"/>
                  <c:y val="-5.3120849933598934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Regresion!$P$3:$P$13</c:f>
              <c:numCache>
                <c:formatCode>0.000</c:formatCode>
                <c:ptCount val="11"/>
                <c:pt idx="0">
                  <c:v>1.1140000000000001</c:v>
                </c:pt>
                <c:pt idx="1">
                  <c:v>1.115</c:v>
                </c:pt>
                <c:pt idx="2">
                  <c:v>1.117</c:v>
                </c:pt>
                <c:pt idx="3">
                  <c:v>1.1180000000000001</c:v>
                </c:pt>
                <c:pt idx="4">
                  <c:v>1.119</c:v>
                </c:pt>
                <c:pt idx="5">
                  <c:v>1.1200000000000001</c:v>
                </c:pt>
                <c:pt idx="6">
                  <c:v>1.1220000000000001</c:v>
                </c:pt>
                <c:pt idx="7">
                  <c:v>1.123</c:v>
                </c:pt>
                <c:pt idx="8" formatCode="General">
                  <c:v>1.1240000000000001</c:v>
                </c:pt>
                <c:pt idx="9" formatCode="General">
                  <c:v>1.125</c:v>
                </c:pt>
                <c:pt idx="10" formatCode="General">
                  <c:v>1.127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015-4D6F-924C-3C5A393875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713184"/>
        <c:axId val="-584711552"/>
      </c:scatterChart>
      <c:valAx>
        <c:axId val="-5847131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711552"/>
        <c:crosses val="autoZero"/>
        <c:crossBetween val="midCat"/>
      </c:valAx>
      <c:valAx>
        <c:axId val="-584711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7131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218623</xdr:colOff>
      <xdr:row>1</xdr:row>
      <xdr:rowOff>25400</xdr:rowOff>
    </xdr:from>
    <xdr:to>
      <xdr:col>3</xdr:col>
      <xdr:colOff>145105</xdr:colOff>
      <xdr:row>3</xdr:row>
      <xdr:rowOff>152128</xdr:rowOff>
    </xdr:to>
    <xdr:pic>
      <xdr:nvPicPr>
        <xdr:cNvPr id="9" name="Imagen 8" descr="Imagen relacionada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498" y="8807450"/>
          <a:ext cx="1545732" cy="5267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23815</xdr:colOff>
      <xdr:row>1</xdr:row>
      <xdr:rowOff>23812</xdr:rowOff>
    </xdr:from>
    <xdr:to>
      <xdr:col>2</xdr:col>
      <xdr:colOff>1571815</xdr:colOff>
      <xdr:row>3</xdr:row>
      <xdr:rowOff>135976</xdr:rowOff>
    </xdr:to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0535" y="267652"/>
          <a:ext cx="1548000" cy="5084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30954</xdr:colOff>
      <xdr:row>15</xdr:row>
      <xdr:rowOff>23811</xdr:rowOff>
    </xdr:from>
    <xdr:to>
      <xdr:col>5</xdr:col>
      <xdr:colOff>133329</xdr:colOff>
      <xdr:row>26</xdr:row>
      <xdr:rowOff>148182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21771</xdr:colOff>
      <xdr:row>27</xdr:row>
      <xdr:rowOff>161245</xdr:rowOff>
    </xdr:from>
    <xdr:to>
      <xdr:col>5</xdr:col>
      <xdr:colOff>124146</xdr:colOff>
      <xdr:row>39</xdr:row>
      <xdr:rowOff>100559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60348</xdr:colOff>
      <xdr:row>14</xdr:row>
      <xdr:rowOff>142740</xdr:rowOff>
    </xdr:from>
    <xdr:to>
      <xdr:col>11</xdr:col>
      <xdr:colOff>69378</xdr:colOff>
      <xdr:row>26</xdr:row>
      <xdr:rowOff>76338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38168</xdr:colOff>
      <xdr:row>27</xdr:row>
      <xdr:rowOff>172471</xdr:rowOff>
    </xdr:from>
    <xdr:to>
      <xdr:col>11</xdr:col>
      <xdr:colOff>37673</xdr:colOff>
      <xdr:row>39</xdr:row>
      <xdr:rowOff>109131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</xdr:col>
      <xdr:colOff>261257</xdr:colOff>
      <xdr:row>14</xdr:row>
      <xdr:rowOff>119742</xdr:rowOff>
    </xdr:from>
    <xdr:to>
      <xdr:col>17</xdr:col>
      <xdr:colOff>270287</xdr:colOff>
      <xdr:row>26</xdr:row>
      <xdr:rowOff>53340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12</xdr:col>
      <xdr:colOff>185057</xdr:colOff>
      <xdr:row>27</xdr:row>
      <xdr:rowOff>32656</xdr:rowOff>
    </xdr:from>
    <xdr:to>
      <xdr:col>17</xdr:col>
      <xdr:colOff>184562</xdr:colOff>
      <xdr:row>38</xdr:row>
      <xdr:rowOff>154374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71754</xdr:colOff>
      <xdr:row>0</xdr:row>
      <xdr:rowOff>57997</xdr:rowOff>
    </xdr:from>
    <xdr:to>
      <xdr:col>3</xdr:col>
      <xdr:colOff>1584601</xdr:colOff>
      <xdr:row>3</xdr:row>
      <xdr:rowOff>131077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832821" y="57997"/>
          <a:ext cx="1512847" cy="581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153325</xdr:colOff>
      <xdr:row>1</xdr:row>
      <xdr:rowOff>76200</xdr:rowOff>
    </xdr:from>
    <xdr:to>
      <xdr:col>3</xdr:col>
      <xdr:colOff>519250</xdr:colOff>
      <xdr:row>4</xdr:row>
      <xdr:rowOff>131550</xdr:rowOff>
    </xdr:to>
    <xdr:pic>
      <xdr:nvPicPr>
        <xdr:cNvPr id="8318" name="1 Imagen">
          <a:extLst>
            <a:ext uri="{FF2B5EF4-FFF2-40B4-BE49-F238E27FC236}">
              <a16:creationId xmlns:a16="http://schemas.microsoft.com/office/drawing/2014/main" id="{00000000-0008-0000-0B00-00007E2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62875" y="228600"/>
          <a:ext cx="1728000" cy="68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163175</xdr:colOff>
      <xdr:row>1</xdr:row>
      <xdr:rowOff>32385</xdr:rowOff>
    </xdr:from>
    <xdr:ext cx="1512000" cy="576000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00335" y="207645"/>
          <a:ext cx="1512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148328</xdr:colOff>
      <xdr:row>1</xdr:row>
      <xdr:rowOff>23282</xdr:rowOff>
    </xdr:from>
    <xdr:ext cx="1440000" cy="576000"/>
    <xdr:pic>
      <xdr:nvPicPr>
        <xdr:cNvPr id="6" name="1 Imagen">
          <a:extLst>
            <a:ext uri="{FF2B5EF4-FFF2-40B4-BE49-F238E27FC236}">
              <a16:creationId xmlns:a16="http://schemas.microsoft.com/office/drawing/2014/main" id="{00000000-0008-0000-0D00-000006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00728" y="192615"/>
          <a:ext cx="1440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61549</xdr:colOff>
      <xdr:row>1</xdr:row>
      <xdr:rowOff>32091</xdr:rowOff>
    </xdr:from>
    <xdr:ext cx="1440000" cy="576000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90149" y="207351"/>
          <a:ext cx="1440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107998</xdr:colOff>
      <xdr:row>1</xdr:row>
      <xdr:rowOff>20729</xdr:rowOff>
    </xdr:from>
    <xdr:ext cx="1440000" cy="576000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50873" y="173129"/>
          <a:ext cx="1440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61549</xdr:colOff>
      <xdr:row>1</xdr:row>
      <xdr:rowOff>32091</xdr:rowOff>
    </xdr:from>
    <xdr:ext cx="1440000" cy="576000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90149" y="207351"/>
          <a:ext cx="1440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107998</xdr:colOff>
      <xdr:row>1</xdr:row>
      <xdr:rowOff>20729</xdr:rowOff>
    </xdr:from>
    <xdr:ext cx="1440000" cy="576000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52778" y="173129"/>
          <a:ext cx="1440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218623</xdr:colOff>
      <xdr:row>1</xdr:row>
      <xdr:rowOff>25400</xdr:rowOff>
    </xdr:from>
    <xdr:to>
      <xdr:col>3</xdr:col>
      <xdr:colOff>145105</xdr:colOff>
      <xdr:row>3</xdr:row>
      <xdr:rowOff>152126</xdr:rowOff>
    </xdr:to>
    <xdr:pic>
      <xdr:nvPicPr>
        <xdr:cNvPr id="10" name="Imagen 9" descr="Imagen relacionada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498" y="58118375"/>
          <a:ext cx="1545732" cy="526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84666</xdr:colOff>
      <xdr:row>21</xdr:row>
      <xdr:rowOff>50800</xdr:rowOff>
    </xdr:from>
    <xdr:to>
      <xdr:col>9</xdr:col>
      <xdr:colOff>191266</xdr:colOff>
      <xdr:row>25</xdr:row>
      <xdr:rowOff>51067</xdr:rowOff>
    </xdr:to>
    <xdr:sp macro="" textlink="">
      <xdr:nvSpPr>
        <xdr:cNvPr id="2" name="Rounded Rectangular Callout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SpPr/>
      </xdr:nvSpPr>
      <xdr:spPr>
        <a:xfrm>
          <a:off x="4131733" y="3589867"/>
          <a:ext cx="1656000" cy="576000"/>
        </a:xfrm>
        <a:prstGeom prst="wedgeRoundRectCallout">
          <a:avLst>
            <a:gd name="adj1" fmla="val -68275"/>
            <a:gd name="adj2" fmla="val -106627"/>
            <a:gd name="adj3" fmla="val 16667"/>
          </a:avLst>
        </a:prstGeom>
        <a:solidFill>
          <a:schemeClr val="accent3">
            <a:lumMod val="20000"/>
            <a:lumOff val="80000"/>
          </a:schemeClr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E" sz="1100" b="1">
              <a:solidFill>
                <a:schemeClr val="tx1"/>
              </a:solidFill>
            </a:rPr>
            <a:t>Si es</a:t>
          </a:r>
          <a:r>
            <a:rPr lang="es-PE" sz="1100" b="1" baseline="0">
              <a:solidFill>
                <a:schemeClr val="tx1"/>
              </a:solidFill>
            </a:rPr>
            <a:t> mayor a 1,5 µg/m</a:t>
          </a:r>
          <a:r>
            <a:rPr lang="es-PE" sz="1100" b="1" baseline="30000">
              <a:solidFill>
                <a:schemeClr val="tx1"/>
              </a:solidFill>
            </a:rPr>
            <a:t>3</a:t>
          </a:r>
          <a:r>
            <a:rPr lang="es-PE" sz="1100" b="1" baseline="0">
              <a:solidFill>
                <a:schemeClr val="tx1"/>
              </a:solidFill>
            </a:rPr>
            <a:t>, generar </a:t>
          </a:r>
          <a:r>
            <a:rPr lang="es-PE" sz="1100" b="1" baseline="0">
              <a:solidFill>
                <a:srgbClr val="FF0000"/>
              </a:solidFill>
            </a:rPr>
            <a:t>Alerta</a:t>
          </a:r>
          <a:endParaRPr lang="es-PE" sz="1100" b="1">
            <a:solidFill>
              <a:srgbClr val="FF0000"/>
            </a:solidFill>
          </a:endParaRPr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212693</xdr:colOff>
      <xdr:row>3</xdr:row>
      <xdr:rowOff>41751</xdr:rowOff>
    </xdr:from>
    <xdr:ext cx="1909304" cy="380361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SpPr txBox="1"/>
      </xdr:nvSpPr>
      <xdr:spPr>
        <a:xfrm>
          <a:off x="212693" y="994251"/>
          <a:ext cx="1909304" cy="38036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r>
            <a:rPr lang="es-PE" sz="1100" b="0" i="0">
              <a:latin typeface="Cambria Math" panose="02040503050406030204" pitchFamily="18" charset="0"/>
            </a:rPr>
            <a:t>𝑄𝑠𝑡𝑑</a:t>
          </a:r>
          <a:r>
            <a:rPr lang="es-PE" sz="1100" i="0">
              <a:latin typeface="Cambria Math" panose="02040503050406030204" pitchFamily="18" charset="0"/>
            </a:rPr>
            <a:t>=</a:t>
          </a:r>
          <a:r>
            <a:rPr lang="es-PE" sz="1100" b="0" i="0">
              <a:latin typeface="Cambria Math" panose="02040503050406030204" pitchFamily="18" charset="0"/>
            </a:rPr>
            <a:t>𝑄𝑎</a:t>
          </a:r>
          <a:r>
            <a:rPr lang="es-PE" sz="1100" b="0" i="0">
              <a:latin typeface="Cambria Math" panose="02040503050406030204" pitchFamily="18" charset="0"/>
              <a:ea typeface="Cambria Math" panose="02040503050406030204" pitchFamily="18" charset="0"/>
            </a:rPr>
            <a:t>×(𝑃𝑎/𝑃𝑠𝑡𝑑)×(𝑇𝑠𝑡𝑑/𝑇𝑎)</a:t>
          </a:r>
          <a:endParaRPr lang="es-PE" sz="1100"/>
        </a:p>
      </xdr:txBody>
    </xdr:sp>
    <xdr:clientData/>
  </xdr:oneCellAnchor>
  <xdr:oneCellAnchor>
    <xdr:from>
      <xdr:col>0</xdr:col>
      <xdr:colOff>542925</xdr:colOff>
      <xdr:row>16</xdr:row>
      <xdr:rowOff>133350</xdr:rowOff>
    </xdr:from>
    <xdr:ext cx="1067022" cy="172227"/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00000000-0008-0000-1300-000004000000}"/>
            </a:ext>
          </a:extLst>
        </xdr:cNvPr>
        <xdr:cNvSpPr txBox="1"/>
      </xdr:nvSpPr>
      <xdr:spPr>
        <a:xfrm>
          <a:off x="542925" y="3429000"/>
          <a:ext cx="1067022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r>
            <a:rPr lang="es-PE" sz="1100" b="0" i="0">
              <a:latin typeface="Cambria Math" panose="02040503050406030204" pitchFamily="18" charset="0"/>
            </a:rPr>
            <a:t>𝑉𝑠𝑡𝑑</a:t>
          </a:r>
          <a:r>
            <a:rPr lang="es-PE" sz="1100" i="0">
              <a:latin typeface="Cambria Math" panose="02040503050406030204" pitchFamily="18" charset="0"/>
            </a:rPr>
            <a:t>=</a:t>
          </a:r>
          <a:r>
            <a:rPr lang="es-PE" sz="1100" b="0" i="0">
              <a:latin typeface="Cambria Math" panose="02040503050406030204" pitchFamily="18" charset="0"/>
            </a:rPr>
            <a:t>𝑄𝑠𝑡𝑑</a:t>
          </a:r>
          <a:r>
            <a:rPr lang="es-PE" sz="1100" b="0" i="0">
              <a:latin typeface="Cambria Math" panose="02040503050406030204" pitchFamily="18" charset="0"/>
              <a:ea typeface="Cambria Math" panose="02040503050406030204" pitchFamily="18" charset="0"/>
            </a:rPr>
            <a:t>×𝑡</a:t>
          </a:r>
          <a:endParaRPr lang="es-PE" sz="1100"/>
        </a:p>
      </xdr:txBody>
    </xdr:sp>
    <xdr:clientData/>
  </xdr:oneCellAnchor>
  <xdr:oneCellAnchor>
    <xdr:from>
      <xdr:col>0</xdr:col>
      <xdr:colOff>876300</xdr:colOff>
      <xdr:row>26</xdr:row>
      <xdr:rowOff>0</xdr:rowOff>
    </xdr:from>
    <xdr:ext cx="1883914" cy="383823"/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00000000-0008-0000-1300-000005000000}"/>
            </a:ext>
          </a:extLst>
        </xdr:cNvPr>
        <xdr:cNvSpPr txBox="1"/>
      </xdr:nvSpPr>
      <xdr:spPr>
        <a:xfrm>
          <a:off x="876300" y="4829175"/>
          <a:ext cx="1883914" cy="3838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r>
            <a:rPr lang="es-PE" sz="1100" b="0" i="0">
              <a:latin typeface="Cambria Math" panose="02040503050406030204" pitchFamily="18" charset="0"/>
            </a:rPr>
            <a:t>𝑃𝑀10</a:t>
          </a:r>
          <a:r>
            <a:rPr lang="es-PE" sz="1100" i="0">
              <a:latin typeface="Cambria Math" panose="02040503050406030204" pitchFamily="18" charset="0"/>
            </a:rPr>
            <a:t>=(</a:t>
          </a:r>
          <a:r>
            <a:rPr lang="es-PE" sz="1100" b="0" i="0">
              <a:latin typeface="Cambria Math" panose="02040503050406030204" pitchFamily="18" charset="0"/>
            </a:rPr>
            <a:t>𝑊𝑓−𝑊𝑖)</a:t>
          </a:r>
          <a:r>
            <a:rPr lang="es-PE" sz="1100" b="0" i="0">
              <a:latin typeface="Cambria Math" panose="02040503050406030204" pitchFamily="18" charset="0"/>
              <a:ea typeface="Cambria Math" panose="02040503050406030204" pitchFamily="18" charset="0"/>
            </a:rPr>
            <a:t>×(〖10〗^6/𝑉𝑠𝑡𝑑)</a:t>
          </a:r>
          <a:endParaRPr lang="es-PE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231323</xdr:colOff>
      <xdr:row>1</xdr:row>
      <xdr:rowOff>40822</xdr:rowOff>
    </xdr:from>
    <xdr:ext cx="1545732" cy="516976"/>
    <xdr:pic>
      <xdr:nvPicPr>
        <xdr:cNvPr id="6" name="Imagen 5" descr="Imagen relacionada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98" y="199572"/>
          <a:ext cx="1545732" cy="5169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244930</xdr:colOff>
      <xdr:row>1</xdr:row>
      <xdr:rowOff>0</xdr:rowOff>
    </xdr:from>
    <xdr:to>
      <xdr:col>3</xdr:col>
      <xdr:colOff>171412</xdr:colOff>
      <xdr:row>3</xdr:row>
      <xdr:rowOff>111483</xdr:rowOff>
    </xdr:to>
    <xdr:pic>
      <xdr:nvPicPr>
        <xdr:cNvPr id="7" name="Imagen 6" descr="Imagen relacionada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7805" y="158750"/>
          <a:ext cx="1545732" cy="5242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231323</xdr:colOff>
      <xdr:row>1</xdr:row>
      <xdr:rowOff>40822</xdr:rowOff>
    </xdr:from>
    <xdr:ext cx="1545732" cy="516976"/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0DC98B19-0833-4623-8B26-89C59A5B9E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98" y="199572"/>
          <a:ext cx="1545732" cy="5169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244930</xdr:colOff>
      <xdr:row>1</xdr:row>
      <xdr:rowOff>0</xdr:rowOff>
    </xdr:from>
    <xdr:to>
      <xdr:col>3</xdr:col>
      <xdr:colOff>171412</xdr:colOff>
      <xdr:row>3</xdr:row>
      <xdr:rowOff>111483</xdr:rowOff>
    </xdr:to>
    <xdr:pic>
      <xdr:nvPicPr>
        <xdr:cNvPr id="3" name="Imagen 2" descr="Imagen relacionada">
          <a:extLst>
            <a:ext uri="{FF2B5EF4-FFF2-40B4-BE49-F238E27FC236}">
              <a16:creationId xmlns:a16="http://schemas.microsoft.com/office/drawing/2014/main" id="{65407543-7A8C-412C-A672-5889EDC43A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7805" y="158750"/>
          <a:ext cx="1545732" cy="5242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231323</xdr:colOff>
      <xdr:row>1</xdr:row>
      <xdr:rowOff>40822</xdr:rowOff>
    </xdr:from>
    <xdr:to>
      <xdr:col>3</xdr:col>
      <xdr:colOff>157805</xdr:colOff>
      <xdr:row>3</xdr:row>
      <xdr:rowOff>149585</xdr:rowOff>
    </xdr:to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98" y="24205747"/>
          <a:ext cx="1545732" cy="5088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218623</xdr:colOff>
      <xdr:row>1</xdr:row>
      <xdr:rowOff>25400</xdr:rowOff>
    </xdr:from>
    <xdr:to>
      <xdr:col>3</xdr:col>
      <xdr:colOff>145105</xdr:colOff>
      <xdr:row>3</xdr:row>
      <xdr:rowOff>152126</xdr:rowOff>
    </xdr:to>
    <xdr:pic>
      <xdr:nvPicPr>
        <xdr:cNvPr id="4" name="Imagen 3" descr="Imagen relacionada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498" y="8283575"/>
          <a:ext cx="1545732" cy="5267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231323</xdr:colOff>
      <xdr:row>1</xdr:row>
      <xdr:rowOff>40822</xdr:rowOff>
    </xdr:from>
    <xdr:ext cx="1545732" cy="516976"/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98" y="199572"/>
          <a:ext cx="1545732" cy="5169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449038</xdr:colOff>
      <xdr:row>2</xdr:row>
      <xdr:rowOff>40821</xdr:rowOff>
    </xdr:from>
    <xdr:ext cx="1545732" cy="516976"/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8717" y="40821"/>
          <a:ext cx="1545732" cy="5169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231323</xdr:colOff>
      <xdr:row>1</xdr:row>
      <xdr:rowOff>40822</xdr:rowOff>
    </xdr:from>
    <xdr:to>
      <xdr:col>3</xdr:col>
      <xdr:colOff>141930</xdr:colOff>
      <xdr:row>3</xdr:row>
      <xdr:rowOff>149585</xdr:rowOff>
    </xdr:to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D7442EDA-ABC4-4A86-AA1C-E6710EB37F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98" y="240847"/>
          <a:ext cx="1545732" cy="5088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R45"/>
  <sheetViews>
    <sheetView showGridLines="0" view="pageBreakPreview" topLeftCell="A11" zoomScale="60" zoomScaleNormal="60" workbookViewId="0">
      <selection activeCell="A43" sqref="A43:XFD43"/>
    </sheetView>
  </sheetViews>
  <sheetFormatPr baseColWidth="10" defaultColWidth="11.42578125" defaultRowHeight="12.75" x14ac:dyDescent="0.2"/>
  <cols>
    <col min="1" max="1" width="2.140625" style="299" customWidth="1"/>
    <col min="2" max="2" width="17.5703125" style="299" customWidth="1"/>
    <col min="3" max="4" width="6.7109375" style="299" bestFit="1" customWidth="1"/>
    <col min="5" max="5" width="5.7109375" style="299" bestFit="1" customWidth="1"/>
    <col min="6" max="6" width="7" style="299" customWidth="1"/>
    <col min="7" max="7" width="6.5703125" style="299" customWidth="1"/>
    <col min="8" max="8" width="6.42578125" style="299" customWidth="1"/>
    <col min="9" max="9" width="5.5703125" style="299" bestFit="1" customWidth="1"/>
    <col min="10" max="14" width="6.7109375" style="299" bestFit="1" customWidth="1"/>
    <col min="15" max="15" width="6.42578125" style="299" bestFit="1" customWidth="1"/>
    <col min="16" max="16" width="5.7109375" style="299" bestFit="1" customWidth="1"/>
    <col min="17" max="17" width="6.5703125" style="299" customWidth="1"/>
    <col min="18" max="18" width="5.7109375" style="299" bestFit="1" customWidth="1"/>
    <col min="19" max="19" width="6.42578125" style="299" bestFit="1" customWidth="1"/>
    <col min="20" max="20" width="5.85546875" style="299" bestFit="1" customWidth="1"/>
    <col min="21" max="21" width="6.42578125" style="299" bestFit="1" customWidth="1"/>
    <col min="22" max="22" width="6.5703125" style="299" customWidth="1"/>
    <col min="23" max="23" width="6.42578125" style="299" bestFit="1" customWidth="1"/>
    <col min="24" max="24" width="6.7109375" style="299" customWidth="1"/>
    <col min="25" max="25" width="6.85546875" style="299" customWidth="1"/>
    <col min="26" max="26" width="6.42578125" style="299" bestFit="1" customWidth="1"/>
    <col min="27" max="27" width="6.28515625" style="299" customWidth="1"/>
    <col min="28" max="28" width="7.28515625" style="299" customWidth="1"/>
    <col min="29" max="29" width="6.7109375" style="299" bestFit="1" customWidth="1"/>
    <col min="30" max="30" width="6.42578125" style="299" bestFit="1" customWidth="1"/>
    <col min="31" max="33" width="6.42578125" style="299" customWidth="1"/>
    <col min="34" max="16384" width="11.42578125" style="299"/>
  </cols>
  <sheetData>
    <row r="1" spans="2:33" s="284" customFormat="1" ht="15.75" customHeight="1" x14ac:dyDescent="0.2"/>
    <row r="2" spans="2:33" s="284" customFormat="1" ht="15.75" customHeight="1" x14ac:dyDescent="0.2">
      <c r="B2" s="360"/>
      <c r="C2" s="360"/>
      <c r="D2" s="360"/>
      <c r="E2" s="360"/>
      <c r="F2" s="361" t="s">
        <v>367</v>
      </c>
      <c r="G2" s="361"/>
      <c r="H2" s="361"/>
      <c r="I2" s="361"/>
      <c r="J2" s="361"/>
      <c r="K2" s="361"/>
      <c r="L2" s="361"/>
      <c r="M2" s="361"/>
      <c r="N2" s="361"/>
      <c r="O2" s="361"/>
      <c r="P2" s="361"/>
      <c r="Q2" s="361"/>
      <c r="R2" s="361"/>
      <c r="S2" s="361"/>
      <c r="T2" s="361"/>
      <c r="U2" s="361"/>
      <c r="V2" s="361"/>
      <c r="W2" s="361"/>
      <c r="X2" s="361"/>
      <c r="Y2" s="361"/>
      <c r="Z2" s="361"/>
      <c r="AA2" s="361"/>
      <c r="AB2" s="361"/>
      <c r="AC2" s="361"/>
      <c r="AD2" s="361"/>
      <c r="AE2" s="361"/>
      <c r="AF2" s="361"/>
      <c r="AG2" s="361"/>
    </row>
    <row r="3" spans="2:33" s="284" customFormat="1" ht="15.75" customHeight="1" x14ac:dyDescent="0.2">
      <c r="B3" s="360"/>
      <c r="C3" s="360"/>
      <c r="D3" s="360"/>
      <c r="E3" s="360"/>
      <c r="F3" s="361"/>
      <c r="G3" s="361"/>
      <c r="H3" s="361"/>
      <c r="I3" s="361"/>
      <c r="J3" s="361"/>
      <c r="K3" s="361"/>
      <c r="L3" s="361"/>
      <c r="M3" s="361"/>
      <c r="N3" s="361"/>
      <c r="O3" s="361"/>
      <c r="P3" s="361"/>
      <c r="Q3" s="361"/>
      <c r="R3" s="361"/>
      <c r="S3" s="361"/>
      <c r="T3" s="361"/>
      <c r="U3" s="361"/>
      <c r="V3" s="361"/>
      <c r="W3" s="361"/>
      <c r="X3" s="361"/>
      <c r="Y3" s="361"/>
      <c r="Z3" s="361"/>
      <c r="AA3" s="361"/>
      <c r="AB3" s="361"/>
      <c r="AC3" s="361"/>
      <c r="AD3" s="361"/>
      <c r="AE3" s="361"/>
      <c r="AF3" s="361"/>
      <c r="AG3" s="361"/>
    </row>
    <row r="4" spans="2:33" s="284" customFormat="1" ht="15.75" customHeight="1" x14ac:dyDescent="0.2">
      <c r="B4" s="360"/>
      <c r="C4" s="360"/>
      <c r="D4" s="360"/>
      <c r="E4" s="360"/>
      <c r="F4" s="361"/>
      <c r="G4" s="361"/>
      <c r="H4" s="361"/>
      <c r="I4" s="361"/>
      <c r="J4" s="361"/>
      <c r="K4" s="361"/>
      <c r="L4" s="361"/>
      <c r="M4" s="361"/>
      <c r="N4" s="361"/>
      <c r="O4" s="361"/>
      <c r="P4" s="361"/>
      <c r="Q4" s="361"/>
      <c r="R4" s="361"/>
      <c r="S4" s="361"/>
      <c r="T4" s="361"/>
      <c r="U4" s="361"/>
      <c r="V4" s="361"/>
      <c r="W4" s="361"/>
      <c r="X4" s="361"/>
      <c r="Y4" s="361"/>
      <c r="Z4" s="361"/>
      <c r="AA4" s="361"/>
      <c r="AB4" s="361"/>
      <c r="AC4" s="361"/>
      <c r="AD4" s="361"/>
      <c r="AE4" s="361"/>
      <c r="AF4" s="361"/>
      <c r="AG4" s="361"/>
    </row>
    <row r="5" spans="2:33" s="284" customFormat="1" ht="11.25" customHeight="1" x14ac:dyDescent="0.2">
      <c r="B5" s="285"/>
      <c r="C5" s="285"/>
      <c r="D5" s="285"/>
      <c r="E5" s="285"/>
      <c r="F5" s="279"/>
      <c r="G5" s="279"/>
      <c r="H5" s="279"/>
      <c r="I5" s="279"/>
      <c r="J5" s="279"/>
      <c r="K5" s="279"/>
      <c r="L5" s="279"/>
      <c r="M5" s="279"/>
      <c r="N5" s="279"/>
      <c r="O5" s="279"/>
      <c r="P5" s="279"/>
      <c r="Q5" s="279"/>
      <c r="R5" s="279"/>
      <c r="S5" s="279"/>
      <c r="T5" s="279"/>
      <c r="U5" s="279"/>
      <c r="V5" s="279"/>
      <c r="W5" s="279"/>
      <c r="X5" s="279"/>
      <c r="Y5" s="279"/>
      <c r="Z5" s="279"/>
      <c r="AA5" s="279"/>
      <c r="AB5" s="279"/>
      <c r="AC5" s="279"/>
      <c r="AD5" s="279"/>
      <c r="AE5" s="279"/>
      <c r="AF5" s="279"/>
      <c r="AG5" s="279"/>
    </row>
    <row r="6" spans="2:33" s="284" customFormat="1" ht="27.6" customHeight="1" x14ac:dyDescent="0.2">
      <c r="B6" s="362" t="s">
        <v>188</v>
      </c>
      <c r="C6" s="362"/>
      <c r="D6" s="286"/>
      <c r="E6" s="286"/>
      <c r="F6" s="255" t="s">
        <v>372</v>
      </c>
      <c r="G6" s="280"/>
      <c r="H6" s="280"/>
      <c r="I6" s="280"/>
      <c r="J6" s="280"/>
      <c r="K6" s="280"/>
      <c r="L6" s="280"/>
      <c r="M6" s="280"/>
      <c r="N6" s="280"/>
      <c r="O6" s="280"/>
      <c r="P6" s="280"/>
      <c r="Q6" s="280"/>
      <c r="R6" s="280"/>
      <c r="S6" s="280"/>
      <c r="T6" s="280"/>
      <c r="U6" s="280"/>
      <c r="V6" s="280"/>
      <c r="W6" s="280"/>
      <c r="X6" s="280"/>
      <c r="Y6" s="280"/>
      <c r="Z6" s="280"/>
      <c r="AA6" s="280"/>
      <c r="AB6" s="280"/>
      <c r="AC6" s="280"/>
      <c r="AD6" s="280"/>
      <c r="AE6" s="280"/>
      <c r="AF6" s="280"/>
      <c r="AG6" s="280"/>
    </row>
    <row r="7" spans="2:33" s="284" customFormat="1" ht="8.25" customHeight="1" x14ac:dyDescent="0.2">
      <c r="B7" s="287"/>
      <c r="C7" s="287"/>
      <c r="D7" s="287"/>
      <c r="E7" s="287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s="284" customFormat="1" ht="15.75" customHeight="1" x14ac:dyDescent="0.2">
      <c r="B8" s="286" t="s">
        <v>236</v>
      </c>
      <c r="C8" s="286"/>
      <c r="D8" s="286"/>
      <c r="E8" s="286"/>
      <c r="F8" s="255" t="s">
        <v>310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88" t="s">
        <v>189</v>
      </c>
      <c r="R8" s="286"/>
      <c r="S8" s="286"/>
      <c r="T8" s="286"/>
      <c r="U8" s="286"/>
      <c r="V8" s="259"/>
      <c r="W8" s="255"/>
      <c r="X8" s="255"/>
      <c r="Y8" s="255"/>
      <c r="Z8" s="255"/>
      <c r="AA8" s="255"/>
      <c r="AB8" s="255"/>
      <c r="AC8" s="255"/>
      <c r="AD8" s="255"/>
      <c r="AE8" s="255"/>
      <c r="AF8" s="255"/>
      <c r="AG8" s="255"/>
    </row>
    <row r="9" spans="2:33" s="284" customFormat="1" ht="7.5" customHeight="1" x14ac:dyDescent="0.2">
      <c r="B9" s="287"/>
      <c r="C9" s="287"/>
      <c r="D9" s="287"/>
      <c r="E9" s="287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s="284" customFormat="1" ht="15.75" customHeight="1" x14ac:dyDescent="0.2">
      <c r="B10" s="363" t="s">
        <v>217</v>
      </c>
      <c r="C10" s="363"/>
      <c r="D10" s="363"/>
      <c r="E10" s="363"/>
      <c r="F10" s="363"/>
      <c r="G10" s="363"/>
      <c r="H10" s="363"/>
      <c r="I10" s="363"/>
      <c r="J10" s="363"/>
      <c r="K10" s="363"/>
      <c r="L10" s="363"/>
      <c r="M10" s="363"/>
      <c r="N10" s="363"/>
      <c r="O10" s="363"/>
      <c r="P10" s="363"/>
      <c r="Q10" s="363"/>
      <c r="R10" s="363"/>
      <c r="S10" s="363"/>
      <c r="T10" s="363"/>
      <c r="U10" s="363"/>
      <c r="V10" s="363"/>
      <c r="W10" s="363"/>
      <c r="X10" s="363"/>
      <c r="Y10" s="363"/>
      <c r="Z10" s="363"/>
      <c r="AA10" s="363"/>
      <c r="AB10" s="363"/>
      <c r="AC10" s="363"/>
      <c r="AD10" s="363"/>
      <c r="AE10" s="363"/>
      <c r="AF10" s="363"/>
      <c r="AG10" s="363"/>
    </row>
    <row r="11" spans="2:33" s="284" customFormat="1" ht="7.5" customHeight="1" x14ac:dyDescent="0.2">
      <c r="B11" s="287"/>
      <c r="C11" s="287"/>
      <c r="D11" s="287"/>
      <c r="E11" s="287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s="284" customFormat="1" ht="15.75" customHeight="1" x14ac:dyDescent="0.2">
      <c r="B12" s="286" t="s">
        <v>33</v>
      </c>
      <c r="C12" s="286"/>
      <c r="D12" s="286"/>
      <c r="E12" s="286"/>
      <c r="F12" s="255" t="s">
        <v>258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286" t="s">
        <v>8</v>
      </c>
      <c r="R12" s="286"/>
      <c r="S12" s="286"/>
      <c r="T12" s="286"/>
      <c r="U12" s="286"/>
      <c r="V12" s="281" t="s">
        <v>311</v>
      </c>
      <c r="W12" s="255"/>
      <c r="X12" s="255"/>
      <c r="Y12" s="255"/>
      <c r="Z12" s="255"/>
      <c r="AA12" s="255"/>
      <c r="AB12" s="255"/>
      <c r="AC12" s="255"/>
      <c r="AD12" s="255"/>
      <c r="AE12" s="255"/>
      <c r="AF12" s="255"/>
      <c r="AG12" s="255"/>
    </row>
    <row r="13" spans="2:33" s="284" customFormat="1" ht="7.5" customHeight="1" x14ac:dyDescent="0.2">
      <c r="B13" s="287"/>
      <c r="C13" s="287"/>
      <c r="D13" s="287"/>
      <c r="E13" s="287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s="284" customFormat="1" ht="15.75" customHeight="1" x14ac:dyDescent="0.2">
      <c r="B14" s="286" t="s">
        <v>9</v>
      </c>
      <c r="C14" s="286"/>
      <c r="D14" s="286"/>
      <c r="E14" s="286"/>
      <c r="F14" s="255" t="s">
        <v>306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286" t="s">
        <v>10</v>
      </c>
      <c r="R14" s="286"/>
      <c r="S14" s="286"/>
      <c r="T14" s="286"/>
      <c r="U14" s="286"/>
      <c r="V14" s="364" t="s">
        <v>312</v>
      </c>
      <c r="W14" s="364"/>
      <c r="X14" s="255"/>
      <c r="Y14" s="255"/>
      <c r="Z14" s="255"/>
      <c r="AA14" s="255"/>
      <c r="AB14" s="255"/>
      <c r="AC14" s="255"/>
      <c r="AD14" s="255"/>
      <c r="AE14" s="255"/>
      <c r="AF14" s="255"/>
      <c r="AG14" s="255"/>
    </row>
    <row r="15" spans="2:33" s="284" customFormat="1" ht="11.25" customHeight="1" x14ac:dyDescent="0.2">
      <c r="B15" s="285"/>
      <c r="C15" s="285"/>
      <c r="D15" s="285"/>
      <c r="E15" s="285"/>
      <c r="F15" s="279"/>
      <c r="G15" s="279"/>
      <c r="H15" s="279"/>
      <c r="I15" s="279"/>
      <c r="J15" s="279"/>
      <c r="K15" s="279"/>
      <c r="L15" s="279"/>
      <c r="M15" s="279"/>
      <c r="N15" s="279"/>
      <c r="O15" s="279"/>
      <c r="P15" s="279"/>
      <c r="Q15" s="279"/>
      <c r="R15" s="279"/>
      <c r="S15" s="279"/>
      <c r="T15" s="279"/>
      <c r="U15" s="279"/>
      <c r="V15" s="279"/>
      <c r="W15" s="279"/>
      <c r="X15" s="279"/>
      <c r="Y15" s="279"/>
      <c r="Z15" s="279"/>
      <c r="AA15" s="279"/>
      <c r="AB15" s="279"/>
      <c r="AC15" s="279"/>
      <c r="AD15" s="279"/>
      <c r="AE15" s="279"/>
      <c r="AF15" s="279"/>
      <c r="AG15" s="279"/>
    </row>
    <row r="16" spans="2:33" s="284" customFormat="1" ht="29.45" customHeight="1" x14ac:dyDescent="0.2">
      <c r="B16" s="289" t="s">
        <v>257</v>
      </c>
      <c r="C16" s="290">
        <v>1</v>
      </c>
      <c r="D16" s="290">
        <v>2</v>
      </c>
      <c r="E16" s="290">
        <v>3</v>
      </c>
      <c r="F16" s="290">
        <v>4</v>
      </c>
      <c r="G16" s="290">
        <v>5</v>
      </c>
      <c r="H16" s="290">
        <v>6</v>
      </c>
      <c r="I16" s="290">
        <v>7</v>
      </c>
      <c r="J16" s="290">
        <v>8</v>
      </c>
      <c r="K16" s="290">
        <v>9</v>
      </c>
      <c r="L16" s="290">
        <v>10</v>
      </c>
      <c r="M16" s="290">
        <v>11</v>
      </c>
      <c r="N16" s="290">
        <v>12</v>
      </c>
      <c r="O16" s="290">
        <v>13</v>
      </c>
      <c r="P16" s="290">
        <v>14</v>
      </c>
      <c r="Q16" s="290">
        <v>15</v>
      </c>
      <c r="R16" s="290">
        <v>16</v>
      </c>
      <c r="S16" s="290">
        <v>17</v>
      </c>
      <c r="T16" s="290">
        <v>18</v>
      </c>
      <c r="U16" s="290">
        <v>19</v>
      </c>
      <c r="V16" s="290">
        <v>20</v>
      </c>
      <c r="W16" s="290">
        <v>21</v>
      </c>
      <c r="X16" s="290">
        <v>22</v>
      </c>
      <c r="Y16" s="290">
        <v>23</v>
      </c>
      <c r="Z16" s="290">
        <v>24</v>
      </c>
      <c r="AA16" s="290">
        <v>25</v>
      </c>
      <c r="AB16" s="290">
        <v>26</v>
      </c>
      <c r="AC16" s="290">
        <v>27</v>
      </c>
      <c r="AD16" s="290">
        <v>28</v>
      </c>
      <c r="AE16" s="290">
        <v>29</v>
      </c>
      <c r="AF16" s="290">
        <v>30</v>
      </c>
      <c r="AG16" s="290">
        <v>31</v>
      </c>
    </row>
    <row r="17" spans="2:33" s="293" customFormat="1" x14ac:dyDescent="0.2">
      <c r="B17" s="291">
        <v>0</v>
      </c>
      <c r="C17" s="292" t="s">
        <v>369</v>
      </c>
      <c r="D17" s="292" t="s">
        <v>369</v>
      </c>
      <c r="E17" s="292" t="s">
        <v>369</v>
      </c>
      <c r="F17" s="292" t="s">
        <v>369</v>
      </c>
      <c r="G17" s="292" t="s">
        <v>369</v>
      </c>
      <c r="H17" s="292" t="s">
        <v>369</v>
      </c>
      <c r="I17" s="292" t="s">
        <v>369</v>
      </c>
      <c r="J17" s="292" t="s">
        <v>369</v>
      </c>
      <c r="K17" s="292" t="s">
        <v>369</v>
      </c>
      <c r="L17" s="292" t="s">
        <v>369</v>
      </c>
      <c r="M17" s="292" t="s">
        <v>369</v>
      </c>
      <c r="N17" s="292" t="s">
        <v>369</v>
      </c>
      <c r="O17" s="292" t="s">
        <v>369</v>
      </c>
      <c r="P17" s="292" t="s">
        <v>369</v>
      </c>
      <c r="Q17" s="292" t="s">
        <v>369</v>
      </c>
      <c r="R17" s="292" t="s">
        <v>369</v>
      </c>
      <c r="S17" s="292" t="s">
        <v>369</v>
      </c>
      <c r="T17" s="292" t="s">
        <v>369</v>
      </c>
      <c r="U17" s="292" t="s">
        <v>369</v>
      </c>
      <c r="V17" s="292" t="s">
        <v>369</v>
      </c>
      <c r="W17" s="292" t="s">
        <v>369</v>
      </c>
      <c r="X17" s="292" t="s">
        <v>368</v>
      </c>
      <c r="Y17" s="292" t="s">
        <v>368</v>
      </c>
      <c r="Z17" s="292" t="s">
        <v>368</v>
      </c>
      <c r="AA17" s="292" t="s">
        <v>368</v>
      </c>
      <c r="AB17" s="292" t="s">
        <v>368</v>
      </c>
      <c r="AC17" s="292" t="s">
        <v>368</v>
      </c>
      <c r="AD17" s="292" t="s">
        <v>368</v>
      </c>
      <c r="AE17" s="292" t="s">
        <v>368</v>
      </c>
      <c r="AF17" s="292" t="s">
        <v>368</v>
      </c>
      <c r="AG17" s="292" t="s">
        <v>368</v>
      </c>
    </row>
    <row r="18" spans="2:33" s="293" customFormat="1" x14ac:dyDescent="0.2">
      <c r="B18" s="291">
        <v>4.1666666666666664E-2</v>
      </c>
      <c r="C18" s="292" t="s">
        <v>369</v>
      </c>
      <c r="D18" s="292" t="s">
        <v>369</v>
      </c>
      <c r="E18" s="292" t="s">
        <v>369</v>
      </c>
      <c r="F18" s="292" t="s">
        <v>369</v>
      </c>
      <c r="G18" s="292" t="s">
        <v>369</v>
      </c>
      <c r="H18" s="292" t="s">
        <v>369</v>
      </c>
      <c r="I18" s="292" t="s">
        <v>369</v>
      </c>
      <c r="J18" s="292" t="s">
        <v>369</v>
      </c>
      <c r="K18" s="292" t="s">
        <v>369</v>
      </c>
      <c r="L18" s="292" t="s">
        <v>369</v>
      </c>
      <c r="M18" s="292" t="s">
        <v>369</v>
      </c>
      <c r="N18" s="292" t="s">
        <v>369</v>
      </c>
      <c r="O18" s="292" t="s">
        <v>369</v>
      </c>
      <c r="P18" s="292" t="s">
        <v>369</v>
      </c>
      <c r="Q18" s="292" t="s">
        <v>369</v>
      </c>
      <c r="R18" s="292" t="s">
        <v>369</v>
      </c>
      <c r="S18" s="292" t="s">
        <v>369</v>
      </c>
      <c r="T18" s="292" t="s">
        <v>369</v>
      </c>
      <c r="U18" s="292" t="s">
        <v>369</v>
      </c>
      <c r="V18" s="292" t="s">
        <v>369</v>
      </c>
      <c r="W18" s="292" t="s">
        <v>369</v>
      </c>
      <c r="X18" s="292" t="s">
        <v>368</v>
      </c>
      <c r="Y18" s="292" t="s">
        <v>368</v>
      </c>
      <c r="Z18" s="292" t="s">
        <v>368</v>
      </c>
      <c r="AA18" s="292" t="s">
        <v>368</v>
      </c>
      <c r="AB18" s="292" t="s">
        <v>368</v>
      </c>
      <c r="AC18" s="292" t="s">
        <v>368</v>
      </c>
      <c r="AD18" s="292" t="s">
        <v>368</v>
      </c>
      <c r="AE18" s="292" t="s">
        <v>368</v>
      </c>
      <c r="AF18" s="292" t="s">
        <v>368</v>
      </c>
      <c r="AG18" s="292" t="s">
        <v>368</v>
      </c>
    </row>
    <row r="19" spans="2:33" s="293" customFormat="1" x14ac:dyDescent="0.2">
      <c r="B19" s="291">
        <v>8.3333333333333329E-2</v>
      </c>
      <c r="C19" s="292" t="s">
        <v>369</v>
      </c>
      <c r="D19" s="292" t="s">
        <v>369</v>
      </c>
      <c r="E19" s="292" t="s">
        <v>369</v>
      </c>
      <c r="F19" s="292" t="s">
        <v>369</v>
      </c>
      <c r="G19" s="292" t="s">
        <v>369</v>
      </c>
      <c r="H19" s="292" t="s">
        <v>369</v>
      </c>
      <c r="I19" s="292" t="s">
        <v>369</v>
      </c>
      <c r="J19" s="292" t="s">
        <v>369</v>
      </c>
      <c r="K19" s="292" t="s">
        <v>369</v>
      </c>
      <c r="L19" s="292" t="s">
        <v>369</v>
      </c>
      <c r="M19" s="292" t="s">
        <v>369</v>
      </c>
      <c r="N19" s="292" t="s">
        <v>369</v>
      </c>
      <c r="O19" s="292" t="s">
        <v>369</v>
      </c>
      <c r="P19" s="292" t="s">
        <v>369</v>
      </c>
      <c r="Q19" s="292" t="s">
        <v>369</v>
      </c>
      <c r="R19" s="292" t="s">
        <v>369</v>
      </c>
      <c r="S19" s="292" t="s">
        <v>369</v>
      </c>
      <c r="T19" s="292" t="s">
        <v>369</v>
      </c>
      <c r="U19" s="292" t="s">
        <v>369</v>
      </c>
      <c r="V19" s="292" t="s">
        <v>369</v>
      </c>
      <c r="W19" s="292" t="s">
        <v>369</v>
      </c>
      <c r="X19" s="292" t="s">
        <v>368</v>
      </c>
      <c r="Y19" s="292" t="s">
        <v>368</v>
      </c>
      <c r="Z19" s="292" t="s">
        <v>368</v>
      </c>
      <c r="AA19" s="292" t="s">
        <v>368</v>
      </c>
      <c r="AB19" s="292" t="s">
        <v>368</v>
      </c>
      <c r="AC19" s="292" t="s">
        <v>368</v>
      </c>
      <c r="AD19" s="292" t="s">
        <v>368</v>
      </c>
      <c r="AE19" s="292" t="s">
        <v>368</v>
      </c>
      <c r="AF19" s="292" t="s">
        <v>368</v>
      </c>
      <c r="AG19" s="292" t="s">
        <v>368</v>
      </c>
    </row>
    <row r="20" spans="2:33" s="293" customFormat="1" x14ac:dyDescent="0.2">
      <c r="B20" s="291">
        <v>0.125</v>
      </c>
      <c r="C20" s="292" t="s">
        <v>369</v>
      </c>
      <c r="D20" s="292" t="s">
        <v>369</v>
      </c>
      <c r="E20" s="292" t="s">
        <v>369</v>
      </c>
      <c r="F20" s="292" t="s">
        <v>369</v>
      </c>
      <c r="G20" s="292" t="s">
        <v>369</v>
      </c>
      <c r="H20" s="292" t="s">
        <v>369</v>
      </c>
      <c r="I20" s="292" t="s">
        <v>369</v>
      </c>
      <c r="J20" s="292" t="s">
        <v>369</v>
      </c>
      <c r="K20" s="292" t="s">
        <v>369</v>
      </c>
      <c r="L20" s="292" t="s">
        <v>369</v>
      </c>
      <c r="M20" s="292" t="s">
        <v>369</v>
      </c>
      <c r="N20" s="292" t="s">
        <v>369</v>
      </c>
      <c r="O20" s="292" t="s">
        <v>369</v>
      </c>
      <c r="P20" s="292" t="s">
        <v>369</v>
      </c>
      <c r="Q20" s="292" t="s">
        <v>369</v>
      </c>
      <c r="R20" s="292" t="s">
        <v>369</v>
      </c>
      <c r="S20" s="292" t="s">
        <v>369</v>
      </c>
      <c r="T20" s="292" t="s">
        <v>369</v>
      </c>
      <c r="U20" s="292" t="s">
        <v>369</v>
      </c>
      <c r="V20" s="292" t="s">
        <v>369</v>
      </c>
      <c r="W20" s="292" t="s">
        <v>369</v>
      </c>
      <c r="X20" s="292" t="s">
        <v>368</v>
      </c>
      <c r="Y20" s="292" t="s">
        <v>368</v>
      </c>
      <c r="Z20" s="292" t="s">
        <v>368</v>
      </c>
      <c r="AA20" s="292" t="s">
        <v>368</v>
      </c>
      <c r="AB20" s="292" t="s">
        <v>368</v>
      </c>
      <c r="AC20" s="292" t="s">
        <v>368</v>
      </c>
      <c r="AD20" s="292" t="s">
        <v>368</v>
      </c>
      <c r="AE20" s="292" t="s">
        <v>368</v>
      </c>
      <c r="AF20" s="292" t="s">
        <v>368</v>
      </c>
      <c r="AG20" s="292" t="s">
        <v>368</v>
      </c>
    </row>
    <row r="21" spans="2:33" s="293" customFormat="1" x14ac:dyDescent="0.2">
      <c r="B21" s="291">
        <v>0.16666666666666666</v>
      </c>
      <c r="C21" s="292" t="s">
        <v>369</v>
      </c>
      <c r="D21" s="292" t="s">
        <v>369</v>
      </c>
      <c r="E21" s="292" t="s">
        <v>369</v>
      </c>
      <c r="F21" s="292" t="s">
        <v>369</v>
      </c>
      <c r="G21" s="292" t="s">
        <v>369</v>
      </c>
      <c r="H21" s="292" t="s">
        <v>369</v>
      </c>
      <c r="I21" s="292" t="s">
        <v>369</v>
      </c>
      <c r="J21" s="292" t="s">
        <v>369</v>
      </c>
      <c r="K21" s="292" t="s">
        <v>369</v>
      </c>
      <c r="L21" s="292" t="s">
        <v>369</v>
      </c>
      <c r="M21" s="292" t="s">
        <v>369</v>
      </c>
      <c r="N21" s="292" t="s">
        <v>369</v>
      </c>
      <c r="O21" s="292" t="s">
        <v>369</v>
      </c>
      <c r="P21" s="292" t="s">
        <v>369</v>
      </c>
      <c r="Q21" s="292" t="s">
        <v>369</v>
      </c>
      <c r="R21" s="292" t="s">
        <v>369</v>
      </c>
      <c r="S21" s="292" t="s">
        <v>369</v>
      </c>
      <c r="T21" s="292" t="s">
        <v>369</v>
      </c>
      <c r="U21" s="292" t="s">
        <v>369</v>
      </c>
      <c r="V21" s="292" t="s">
        <v>369</v>
      </c>
      <c r="W21" s="292" t="s">
        <v>369</v>
      </c>
      <c r="X21" s="292" t="s">
        <v>368</v>
      </c>
      <c r="Y21" s="292" t="s">
        <v>368</v>
      </c>
      <c r="Z21" s="292" t="s">
        <v>368</v>
      </c>
      <c r="AA21" s="292" t="s">
        <v>368</v>
      </c>
      <c r="AB21" s="292" t="s">
        <v>368</v>
      </c>
      <c r="AC21" s="292" t="s">
        <v>368</v>
      </c>
      <c r="AD21" s="292" t="s">
        <v>368</v>
      </c>
      <c r="AE21" s="292" t="s">
        <v>368</v>
      </c>
      <c r="AF21" s="292" t="s">
        <v>368</v>
      </c>
      <c r="AG21" s="292" t="s">
        <v>368</v>
      </c>
    </row>
    <row r="22" spans="2:33" s="293" customFormat="1" x14ac:dyDescent="0.2">
      <c r="B22" s="291">
        <v>0.20833333333333334</v>
      </c>
      <c r="C22" s="292" t="s">
        <v>369</v>
      </c>
      <c r="D22" s="292" t="s">
        <v>369</v>
      </c>
      <c r="E22" s="292" t="s">
        <v>369</v>
      </c>
      <c r="F22" s="292" t="s">
        <v>369</v>
      </c>
      <c r="G22" s="292" t="s">
        <v>369</v>
      </c>
      <c r="H22" s="292" t="s">
        <v>369</v>
      </c>
      <c r="I22" s="292" t="s">
        <v>369</v>
      </c>
      <c r="J22" s="292" t="s">
        <v>369</v>
      </c>
      <c r="K22" s="292" t="s">
        <v>369</v>
      </c>
      <c r="L22" s="292" t="s">
        <v>369</v>
      </c>
      <c r="M22" s="292" t="s">
        <v>369</v>
      </c>
      <c r="N22" s="292" t="s">
        <v>369</v>
      </c>
      <c r="O22" s="292" t="s">
        <v>369</v>
      </c>
      <c r="P22" s="292" t="s">
        <v>369</v>
      </c>
      <c r="Q22" s="292" t="s">
        <v>369</v>
      </c>
      <c r="R22" s="292" t="s">
        <v>369</v>
      </c>
      <c r="S22" s="292" t="s">
        <v>369</v>
      </c>
      <c r="T22" s="292" t="s">
        <v>369</v>
      </c>
      <c r="U22" s="292" t="s">
        <v>369</v>
      </c>
      <c r="V22" s="292" t="s">
        <v>369</v>
      </c>
      <c r="W22" s="292" t="s">
        <v>369</v>
      </c>
      <c r="X22" s="292" t="s">
        <v>368</v>
      </c>
      <c r="Y22" s="292" t="s">
        <v>368</v>
      </c>
      <c r="Z22" s="292" t="s">
        <v>368</v>
      </c>
      <c r="AA22" s="292" t="s">
        <v>368</v>
      </c>
      <c r="AB22" s="292" t="s">
        <v>368</v>
      </c>
      <c r="AC22" s="292" t="s">
        <v>368</v>
      </c>
      <c r="AD22" s="292" t="s">
        <v>368</v>
      </c>
      <c r="AE22" s="292" t="s">
        <v>368</v>
      </c>
      <c r="AF22" s="292" t="s">
        <v>368</v>
      </c>
      <c r="AG22" s="292" t="s">
        <v>368</v>
      </c>
    </row>
    <row r="23" spans="2:33" s="293" customFormat="1" x14ac:dyDescent="0.2">
      <c r="B23" s="291">
        <v>0.25</v>
      </c>
      <c r="C23" s="292" t="s">
        <v>369</v>
      </c>
      <c r="D23" s="292" t="s">
        <v>369</v>
      </c>
      <c r="E23" s="292" t="s">
        <v>369</v>
      </c>
      <c r="F23" s="292" t="s">
        <v>369</v>
      </c>
      <c r="G23" s="292" t="s">
        <v>369</v>
      </c>
      <c r="H23" s="292" t="s">
        <v>369</v>
      </c>
      <c r="I23" s="292" t="s">
        <v>369</v>
      </c>
      <c r="J23" s="292" t="s">
        <v>369</v>
      </c>
      <c r="K23" s="292" t="s">
        <v>369</v>
      </c>
      <c r="L23" s="292" t="s">
        <v>369</v>
      </c>
      <c r="M23" s="292" t="s">
        <v>369</v>
      </c>
      <c r="N23" s="292" t="s">
        <v>369</v>
      </c>
      <c r="O23" s="292" t="s">
        <v>369</v>
      </c>
      <c r="P23" s="292" t="s">
        <v>369</v>
      </c>
      <c r="Q23" s="292" t="s">
        <v>369</v>
      </c>
      <c r="R23" s="292" t="s">
        <v>369</v>
      </c>
      <c r="S23" s="292" t="s">
        <v>369</v>
      </c>
      <c r="T23" s="292" t="s">
        <v>369</v>
      </c>
      <c r="U23" s="292" t="s">
        <v>369</v>
      </c>
      <c r="V23" s="292" t="s">
        <v>369</v>
      </c>
      <c r="W23" s="292" t="s">
        <v>369</v>
      </c>
      <c r="X23" s="292" t="s">
        <v>368</v>
      </c>
      <c r="Y23" s="292" t="s">
        <v>368</v>
      </c>
      <c r="Z23" s="292" t="s">
        <v>368</v>
      </c>
      <c r="AA23" s="292" t="s">
        <v>368</v>
      </c>
      <c r="AB23" s="292" t="s">
        <v>368</v>
      </c>
      <c r="AC23" s="292" t="s">
        <v>368</v>
      </c>
      <c r="AD23" s="292" t="s">
        <v>368</v>
      </c>
      <c r="AE23" s="292" t="s">
        <v>368</v>
      </c>
      <c r="AF23" s="292" t="s">
        <v>368</v>
      </c>
      <c r="AG23" s="292" t="s">
        <v>368</v>
      </c>
    </row>
    <row r="24" spans="2:33" s="293" customFormat="1" x14ac:dyDescent="0.2">
      <c r="B24" s="291">
        <v>0.29166666666666669</v>
      </c>
      <c r="C24" s="292" t="s">
        <v>369</v>
      </c>
      <c r="D24" s="292" t="s">
        <v>369</v>
      </c>
      <c r="E24" s="292" t="s">
        <v>369</v>
      </c>
      <c r="F24" s="292" t="s">
        <v>369</v>
      </c>
      <c r="G24" s="292" t="s">
        <v>369</v>
      </c>
      <c r="H24" s="292" t="s">
        <v>369</v>
      </c>
      <c r="I24" s="292" t="s">
        <v>369</v>
      </c>
      <c r="J24" s="292" t="s">
        <v>369</v>
      </c>
      <c r="K24" s="292" t="s">
        <v>369</v>
      </c>
      <c r="L24" s="292" t="s">
        <v>369</v>
      </c>
      <c r="M24" s="292" t="s">
        <v>369</v>
      </c>
      <c r="N24" s="292" t="s">
        <v>369</v>
      </c>
      <c r="O24" s="292" t="s">
        <v>369</v>
      </c>
      <c r="P24" s="292" t="s">
        <v>369</v>
      </c>
      <c r="Q24" s="292" t="s">
        <v>369</v>
      </c>
      <c r="R24" s="292" t="s">
        <v>369</v>
      </c>
      <c r="S24" s="292" t="s">
        <v>369</v>
      </c>
      <c r="T24" s="292" t="s">
        <v>369</v>
      </c>
      <c r="U24" s="292" t="s">
        <v>369</v>
      </c>
      <c r="V24" s="292" t="s">
        <v>369</v>
      </c>
      <c r="W24" s="292" t="s">
        <v>369</v>
      </c>
      <c r="X24" s="292" t="s">
        <v>368</v>
      </c>
      <c r="Y24" s="292" t="s">
        <v>368</v>
      </c>
      <c r="Z24" s="292" t="s">
        <v>368</v>
      </c>
      <c r="AA24" s="292" t="s">
        <v>368</v>
      </c>
      <c r="AB24" s="292" t="s">
        <v>368</v>
      </c>
      <c r="AC24" s="292" t="s">
        <v>368</v>
      </c>
      <c r="AD24" s="292" t="s">
        <v>368</v>
      </c>
      <c r="AE24" s="292" t="s">
        <v>368</v>
      </c>
      <c r="AF24" s="292" t="s">
        <v>368</v>
      </c>
      <c r="AG24" s="292" t="s">
        <v>368</v>
      </c>
    </row>
    <row r="25" spans="2:33" s="293" customFormat="1" x14ac:dyDescent="0.2">
      <c r="B25" s="291">
        <v>0.33333333333333331</v>
      </c>
      <c r="C25" s="292" t="s">
        <v>369</v>
      </c>
      <c r="D25" s="292" t="s">
        <v>369</v>
      </c>
      <c r="E25" s="292" t="s">
        <v>369</v>
      </c>
      <c r="F25" s="292" t="s">
        <v>369</v>
      </c>
      <c r="G25" s="292" t="s">
        <v>369</v>
      </c>
      <c r="H25" s="292" t="s">
        <v>369</v>
      </c>
      <c r="I25" s="292" t="s">
        <v>369</v>
      </c>
      <c r="J25" s="292" t="s">
        <v>369</v>
      </c>
      <c r="K25" s="292" t="s">
        <v>369</v>
      </c>
      <c r="L25" s="292" t="s">
        <v>369</v>
      </c>
      <c r="M25" s="292" t="s">
        <v>369</v>
      </c>
      <c r="N25" s="292" t="s">
        <v>369</v>
      </c>
      <c r="O25" s="292" t="s">
        <v>369</v>
      </c>
      <c r="P25" s="292" t="s">
        <v>369</v>
      </c>
      <c r="Q25" s="292" t="s">
        <v>369</v>
      </c>
      <c r="R25" s="292" t="s">
        <v>369</v>
      </c>
      <c r="S25" s="292" t="s">
        <v>369</v>
      </c>
      <c r="T25" s="292" t="s">
        <v>369</v>
      </c>
      <c r="U25" s="292" t="s">
        <v>369</v>
      </c>
      <c r="V25" s="292" t="s">
        <v>369</v>
      </c>
      <c r="W25" s="292" t="s">
        <v>369</v>
      </c>
      <c r="X25" s="292" t="s">
        <v>368</v>
      </c>
      <c r="Y25" s="292" t="s">
        <v>368</v>
      </c>
      <c r="Z25" s="292" t="s">
        <v>368</v>
      </c>
      <c r="AA25" s="292" t="s">
        <v>368</v>
      </c>
      <c r="AB25" s="292" t="s">
        <v>368</v>
      </c>
      <c r="AC25" s="292" t="s">
        <v>368</v>
      </c>
      <c r="AD25" s="292" t="s">
        <v>368</v>
      </c>
      <c r="AE25" s="292" t="s">
        <v>368</v>
      </c>
      <c r="AF25" s="292" t="s">
        <v>368</v>
      </c>
      <c r="AG25" s="292" t="s">
        <v>368</v>
      </c>
    </row>
    <row r="26" spans="2:33" s="293" customFormat="1" x14ac:dyDescent="0.2">
      <c r="B26" s="291">
        <v>0.375</v>
      </c>
      <c r="C26" s="292" t="s">
        <v>369</v>
      </c>
      <c r="D26" s="292" t="s">
        <v>369</v>
      </c>
      <c r="E26" s="292" t="s">
        <v>369</v>
      </c>
      <c r="F26" s="292" t="s">
        <v>369</v>
      </c>
      <c r="G26" s="292" t="s">
        <v>369</v>
      </c>
      <c r="H26" s="292" t="s">
        <v>369</v>
      </c>
      <c r="I26" s="292" t="s">
        <v>369</v>
      </c>
      <c r="J26" s="292" t="s">
        <v>369</v>
      </c>
      <c r="K26" s="292" t="s">
        <v>369</v>
      </c>
      <c r="L26" s="292" t="s">
        <v>369</v>
      </c>
      <c r="M26" s="292" t="s">
        <v>369</v>
      </c>
      <c r="N26" s="292" t="s">
        <v>369</v>
      </c>
      <c r="O26" s="292" t="s">
        <v>369</v>
      </c>
      <c r="P26" s="292" t="s">
        <v>369</v>
      </c>
      <c r="Q26" s="292" t="s">
        <v>369</v>
      </c>
      <c r="R26" s="292" t="s">
        <v>369</v>
      </c>
      <c r="S26" s="292" t="s">
        <v>369</v>
      </c>
      <c r="T26" s="292" t="s">
        <v>369</v>
      </c>
      <c r="U26" s="292" t="s">
        <v>369</v>
      </c>
      <c r="V26" s="292" t="s">
        <v>369</v>
      </c>
      <c r="W26" s="292" t="s">
        <v>369</v>
      </c>
      <c r="X26" s="292" t="s">
        <v>368</v>
      </c>
      <c r="Y26" s="292" t="s">
        <v>368</v>
      </c>
      <c r="Z26" s="292" t="s">
        <v>368</v>
      </c>
      <c r="AA26" s="292" t="s">
        <v>368</v>
      </c>
      <c r="AB26" s="292" t="s">
        <v>368</v>
      </c>
      <c r="AC26" s="292" t="s">
        <v>368</v>
      </c>
      <c r="AD26" s="292" t="s">
        <v>368</v>
      </c>
      <c r="AE26" s="292" t="s">
        <v>368</v>
      </c>
      <c r="AF26" s="292" t="s">
        <v>368</v>
      </c>
      <c r="AG26" s="292" t="s">
        <v>368</v>
      </c>
    </row>
    <row r="27" spans="2:33" s="293" customFormat="1" x14ac:dyDescent="0.2">
      <c r="B27" s="291">
        <v>0.41666666666666669</v>
      </c>
      <c r="C27" s="292" t="s">
        <v>369</v>
      </c>
      <c r="D27" s="292" t="s">
        <v>369</v>
      </c>
      <c r="E27" s="292" t="s">
        <v>369</v>
      </c>
      <c r="F27" s="292" t="s">
        <v>369</v>
      </c>
      <c r="G27" s="292" t="s">
        <v>369</v>
      </c>
      <c r="H27" s="292" t="s">
        <v>369</v>
      </c>
      <c r="I27" s="292" t="s">
        <v>369</v>
      </c>
      <c r="J27" s="292" t="s">
        <v>369</v>
      </c>
      <c r="K27" s="292" t="s">
        <v>369</v>
      </c>
      <c r="L27" s="292" t="s">
        <v>369</v>
      </c>
      <c r="M27" s="292" t="s">
        <v>369</v>
      </c>
      <c r="N27" s="292" t="s">
        <v>369</v>
      </c>
      <c r="O27" s="292" t="s">
        <v>369</v>
      </c>
      <c r="P27" s="292" t="s">
        <v>369</v>
      </c>
      <c r="Q27" s="292" t="s">
        <v>369</v>
      </c>
      <c r="R27" s="292" t="s">
        <v>369</v>
      </c>
      <c r="S27" s="292" t="s">
        <v>369</v>
      </c>
      <c r="T27" s="292" t="s">
        <v>369</v>
      </c>
      <c r="U27" s="292" t="s">
        <v>369</v>
      </c>
      <c r="V27" s="292" t="s">
        <v>369</v>
      </c>
      <c r="W27" s="292" t="s">
        <v>369</v>
      </c>
      <c r="X27" s="292" t="s">
        <v>368</v>
      </c>
      <c r="Y27" s="292" t="s">
        <v>368</v>
      </c>
      <c r="Z27" s="292" t="s">
        <v>368</v>
      </c>
      <c r="AA27" s="292" t="s">
        <v>368</v>
      </c>
      <c r="AB27" s="292" t="s">
        <v>368</v>
      </c>
      <c r="AC27" s="292" t="s">
        <v>368</v>
      </c>
      <c r="AD27" s="292" t="s">
        <v>368</v>
      </c>
      <c r="AE27" s="292" t="s">
        <v>368</v>
      </c>
      <c r="AF27" s="292" t="s">
        <v>368</v>
      </c>
      <c r="AG27" s="292" t="s">
        <v>368</v>
      </c>
    </row>
    <row r="28" spans="2:33" s="293" customFormat="1" x14ac:dyDescent="0.2">
      <c r="B28" s="291">
        <v>0.45833333333333331</v>
      </c>
      <c r="C28" s="292" t="s">
        <v>369</v>
      </c>
      <c r="D28" s="292" t="s">
        <v>369</v>
      </c>
      <c r="E28" s="292" t="s">
        <v>369</v>
      </c>
      <c r="F28" s="292" t="s">
        <v>369</v>
      </c>
      <c r="G28" s="292" t="s">
        <v>369</v>
      </c>
      <c r="H28" s="292" t="s">
        <v>369</v>
      </c>
      <c r="I28" s="292" t="s">
        <v>369</v>
      </c>
      <c r="J28" s="292" t="s">
        <v>369</v>
      </c>
      <c r="K28" s="292" t="s">
        <v>369</v>
      </c>
      <c r="L28" s="292" t="s">
        <v>369</v>
      </c>
      <c r="M28" s="292" t="s">
        <v>369</v>
      </c>
      <c r="N28" s="292" t="s">
        <v>369</v>
      </c>
      <c r="O28" s="292" t="s">
        <v>369</v>
      </c>
      <c r="P28" s="292" t="s">
        <v>369</v>
      </c>
      <c r="Q28" s="292" t="s">
        <v>369</v>
      </c>
      <c r="R28" s="292" t="s">
        <v>369</v>
      </c>
      <c r="S28" s="292" t="s">
        <v>369</v>
      </c>
      <c r="T28" s="292" t="s">
        <v>369</v>
      </c>
      <c r="U28" s="292" t="s">
        <v>369</v>
      </c>
      <c r="V28" s="292" t="s">
        <v>369</v>
      </c>
      <c r="W28" s="292" t="s">
        <v>368</v>
      </c>
      <c r="X28" s="292" t="s">
        <v>368</v>
      </c>
      <c r="Y28" s="292" t="s">
        <v>368</v>
      </c>
      <c r="Z28" s="292" t="s">
        <v>368</v>
      </c>
      <c r="AA28" s="292" t="s">
        <v>368</v>
      </c>
      <c r="AB28" s="292" t="s">
        <v>368</v>
      </c>
      <c r="AC28" s="292" t="s">
        <v>368</v>
      </c>
      <c r="AD28" s="292" t="s">
        <v>368</v>
      </c>
      <c r="AE28" s="292" t="s">
        <v>368</v>
      </c>
      <c r="AF28" s="292" t="s">
        <v>368</v>
      </c>
      <c r="AG28" s="292" t="s">
        <v>368</v>
      </c>
    </row>
    <row r="29" spans="2:33" s="293" customFormat="1" x14ac:dyDescent="0.2">
      <c r="B29" s="291">
        <v>0.5</v>
      </c>
      <c r="C29" s="292" t="s">
        <v>369</v>
      </c>
      <c r="D29" s="292" t="s">
        <v>369</v>
      </c>
      <c r="E29" s="292" t="s">
        <v>369</v>
      </c>
      <c r="F29" s="292" t="s">
        <v>369</v>
      </c>
      <c r="G29" s="292" t="s">
        <v>369</v>
      </c>
      <c r="H29" s="292" t="s">
        <v>369</v>
      </c>
      <c r="I29" s="292" t="s">
        <v>369</v>
      </c>
      <c r="J29" s="292" t="s">
        <v>369</v>
      </c>
      <c r="K29" s="292" t="s">
        <v>369</v>
      </c>
      <c r="L29" s="292" t="s">
        <v>369</v>
      </c>
      <c r="M29" s="292" t="s">
        <v>369</v>
      </c>
      <c r="N29" s="292" t="s">
        <v>369</v>
      </c>
      <c r="O29" s="292" t="s">
        <v>369</v>
      </c>
      <c r="P29" s="292" t="s">
        <v>369</v>
      </c>
      <c r="Q29" s="292" t="s">
        <v>369</v>
      </c>
      <c r="R29" s="292" t="s">
        <v>369</v>
      </c>
      <c r="S29" s="292" t="s">
        <v>369</v>
      </c>
      <c r="T29" s="292" t="s">
        <v>369</v>
      </c>
      <c r="U29" s="292" t="s">
        <v>369</v>
      </c>
      <c r="V29" s="292" t="s">
        <v>369</v>
      </c>
      <c r="W29" s="292" t="s">
        <v>368</v>
      </c>
      <c r="X29" s="292" t="s">
        <v>368</v>
      </c>
      <c r="Y29" s="292" t="s">
        <v>368</v>
      </c>
      <c r="Z29" s="292" t="s">
        <v>368</v>
      </c>
      <c r="AA29" s="292" t="s">
        <v>368</v>
      </c>
      <c r="AB29" s="292" t="s">
        <v>368</v>
      </c>
      <c r="AC29" s="292" t="s">
        <v>368</v>
      </c>
      <c r="AD29" s="292" t="s">
        <v>368</v>
      </c>
      <c r="AE29" s="292" t="s">
        <v>368</v>
      </c>
      <c r="AF29" s="292" t="s">
        <v>368</v>
      </c>
      <c r="AG29" s="292" t="s">
        <v>368</v>
      </c>
    </row>
    <row r="30" spans="2:33" s="293" customFormat="1" x14ac:dyDescent="0.2">
      <c r="B30" s="291">
        <v>0.54166666666666663</v>
      </c>
      <c r="C30" s="292" t="s">
        <v>369</v>
      </c>
      <c r="D30" s="292" t="s">
        <v>369</v>
      </c>
      <c r="E30" s="292" t="s">
        <v>369</v>
      </c>
      <c r="F30" s="292" t="s">
        <v>369</v>
      </c>
      <c r="G30" s="292" t="s">
        <v>369</v>
      </c>
      <c r="H30" s="292" t="s">
        <v>369</v>
      </c>
      <c r="I30" s="292" t="s">
        <v>369</v>
      </c>
      <c r="J30" s="292" t="s">
        <v>369</v>
      </c>
      <c r="K30" s="292" t="s">
        <v>369</v>
      </c>
      <c r="L30" s="292" t="s">
        <v>369</v>
      </c>
      <c r="M30" s="292" t="s">
        <v>369</v>
      </c>
      <c r="N30" s="292" t="s">
        <v>369</v>
      </c>
      <c r="O30" s="292" t="s">
        <v>369</v>
      </c>
      <c r="P30" s="292" t="s">
        <v>369</v>
      </c>
      <c r="Q30" s="292" t="s">
        <v>369</v>
      </c>
      <c r="R30" s="292" t="s">
        <v>369</v>
      </c>
      <c r="S30" s="292" t="s">
        <v>369</v>
      </c>
      <c r="T30" s="292" t="s">
        <v>369</v>
      </c>
      <c r="U30" s="292" t="s">
        <v>369</v>
      </c>
      <c r="V30" s="292" t="s">
        <v>369</v>
      </c>
      <c r="W30" s="292" t="s">
        <v>368</v>
      </c>
      <c r="X30" s="292" t="s">
        <v>368</v>
      </c>
      <c r="Y30" s="292" t="s">
        <v>368</v>
      </c>
      <c r="Z30" s="292" t="s">
        <v>368</v>
      </c>
      <c r="AA30" s="292" t="s">
        <v>368</v>
      </c>
      <c r="AB30" s="292" t="s">
        <v>368</v>
      </c>
      <c r="AC30" s="292" t="s">
        <v>368</v>
      </c>
      <c r="AD30" s="292" t="s">
        <v>368</v>
      </c>
      <c r="AE30" s="292" t="s">
        <v>368</v>
      </c>
      <c r="AF30" s="292" t="s">
        <v>368</v>
      </c>
      <c r="AG30" s="292" t="s">
        <v>368</v>
      </c>
    </row>
    <row r="31" spans="2:33" s="293" customFormat="1" x14ac:dyDescent="0.2">
      <c r="B31" s="291">
        <v>0.58333333333333337</v>
      </c>
      <c r="C31" s="292" t="s">
        <v>369</v>
      </c>
      <c r="D31" s="292" t="s">
        <v>369</v>
      </c>
      <c r="E31" s="292" t="s">
        <v>369</v>
      </c>
      <c r="F31" s="292" t="s">
        <v>369</v>
      </c>
      <c r="G31" s="292" t="s">
        <v>369</v>
      </c>
      <c r="H31" s="292" t="s">
        <v>369</v>
      </c>
      <c r="I31" s="292" t="s">
        <v>369</v>
      </c>
      <c r="J31" s="292" t="s">
        <v>369</v>
      </c>
      <c r="K31" s="292" t="s">
        <v>369</v>
      </c>
      <c r="L31" s="292" t="s">
        <v>369</v>
      </c>
      <c r="M31" s="292" t="s">
        <v>369</v>
      </c>
      <c r="N31" s="292" t="s">
        <v>369</v>
      </c>
      <c r="O31" s="292" t="s">
        <v>369</v>
      </c>
      <c r="P31" s="292" t="s">
        <v>369</v>
      </c>
      <c r="Q31" s="292" t="s">
        <v>369</v>
      </c>
      <c r="R31" s="292" t="s">
        <v>369</v>
      </c>
      <c r="S31" s="292" t="s">
        <v>369</v>
      </c>
      <c r="T31" s="292" t="s">
        <v>369</v>
      </c>
      <c r="U31" s="292" t="s">
        <v>369</v>
      </c>
      <c r="V31" s="292" t="s">
        <v>369</v>
      </c>
      <c r="W31" s="292" t="s">
        <v>368</v>
      </c>
      <c r="X31" s="292" t="s">
        <v>368</v>
      </c>
      <c r="Y31" s="292" t="s">
        <v>368</v>
      </c>
      <c r="Z31" s="292" t="s">
        <v>368</v>
      </c>
      <c r="AA31" s="292" t="s">
        <v>368</v>
      </c>
      <c r="AB31" s="292" t="s">
        <v>368</v>
      </c>
      <c r="AC31" s="292" t="s">
        <v>368</v>
      </c>
      <c r="AD31" s="292" t="s">
        <v>368</v>
      </c>
      <c r="AE31" s="292" t="s">
        <v>368</v>
      </c>
      <c r="AF31" s="292" t="s">
        <v>368</v>
      </c>
      <c r="AG31" s="292" t="s">
        <v>368</v>
      </c>
    </row>
    <row r="32" spans="2:33" s="293" customFormat="1" x14ac:dyDescent="0.2">
      <c r="B32" s="291">
        <v>0.625</v>
      </c>
      <c r="C32" s="292" t="s">
        <v>369</v>
      </c>
      <c r="D32" s="292" t="s">
        <v>369</v>
      </c>
      <c r="E32" s="292" t="s">
        <v>369</v>
      </c>
      <c r="F32" s="292" t="s">
        <v>369</v>
      </c>
      <c r="G32" s="292" t="s">
        <v>369</v>
      </c>
      <c r="H32" s="292" t="s">
        <v>369</v>
      </c>
      <c r="I32" s="292" t="s">
        <v>369</v>
      </c>
      <c r="J32" s="292" t="s">
        <v>369</v>
      </c>
      <c r="K32" s="292" t="s">
        <v>369</v>
      </c>
      <c r="L32" s="292" t="s">
        <v>369</v>
      </c>
      <c r="M32" s="292" t="s">
        <v>369</v>
      </c>
      <c r="N32" s="292" t="s">
        <v>369</v>
      </c>
      <c r="O32" s="292" t="s">
        <v>369</v>
      </c>
      <c r="P32" s="292" t="s">
        <v>369</v>
      </c>
      <c r="Q32" s="292" t="s">
        <v>369</v>
      </c>
      <c r="R32" s="292" t="s">
        <v>369</v>
      </c>
      <c r="S32" s="292" t="s">
        <v>369</v>
      </c>
      <c r="T32" s="292" t="s">
        <v>369</v>
      </c>
      <c r="U32" s="292" t="s">
        <v>369</v>
      </c>
      <c r="V32" s="292" t="s">
        <v>369</v>
      </c>
      <c r="W32" s="292" t="s">
        <v>368</v>
      </c>
      <c r="X32" s="292" t="s">
        <v>368</v>
      </c>
      <c r="Y32" s="292" t="s">
        <v>368</v>
      </c>
      <c r="Z32" s="292" t="s">
        <v>368</v>
      </c>
      <c r="AA32" s="292" t="s">
        <v>368</v>
      </c>
      <c r="AB32" s="292" t="s">
        <v>368</v>
      </c>
      <c r="AC32" s="292" t="s">
        <v>368</v>
      </c>
      <c r="AD32" s="292" t="s">
        <v>368</v>
      </c>
      <c r="AE32" s="292" t="s">
        <v>368</v>
      </c>
      <c r="AF32" s="292" t="s">
        <v>368</v>
      </c>
      <c r="AG32" s="292" t="s">
        <v>368</v>
      </c>
    </row>
    <row r="33" spans="2:44" s="293" customFormat="1" x14ac:dyDescent="0.2">
      <c r="B33" s="291">
        <v>0.66666666666666663</v>
      </c>
      <c r="C33" s="292" t="s">
        <v>369</v>
      </c>
      <c r="D33" s="292" t="s">
        <v>369</v>
      </c>
      <c r="E33" s="292" t="s">
        <v>369</v>
      </c>
      <c r="F33" s="292" t="s">
        <v>369</v>
      </c>
      <c r="G33" s="292" t="s">
        <v>369</v>
      </c>
      <c r="H33" s="292" t="s">
        <v>369</v>
      </c>
      <c r="I33" s="292" t="s">
        <v>369</v>
      </c>
      <c r="J33" s="292" t="s">
        <v>369</v>
      </c>
      <c r="K33" s="292" t="s">
        <v>369</v>
      </c>
      <c r="L33" s="292" t="s">
        <v>369</v>
      </c>
      <c r="M33" s="292" t="s">
        <v>369</v>
      </c>
      <c r="N33" s="292" t="s">
        <v>369</v>
      </c>
      <c r="O33" s="292" t="s">
        <v>369</v>
      </c>
      <c r="P33" s="292" t="s">
        <v>369</v>
      </c>
      <c r="Q33" s="292" t="s">
        <v>369</v>
      </c>
      <c r="R33" s="292" t="s">
        <v>369</v>
      </c>
      <c r="S33" s="292" t="s">
        <v>369</v>
      </c>
      <c r="T33" s="292" t="s">
        <v>369</v>
      </c>
      <c r="U33" s="292" t="s">
        <v>369</v>
      </c>
      <c r="V33" s="292" t="s">
        <v>369</v>
      </c>
      <c r="W33" s="292" t="s">
        <v>368</v>
      </c>
      <c r="X33" s="292" t="s">
        <v>368</v>
      </c>
      <c r="Y33" s="292" t="s">
        <v>368</v>
      </c>
      <c r="Z33" s="292" t="s">
        <v>368</v>
      </c>
      <c r="AA33" s="292" t="s">
        <v>368</v>
      </c>
      <c r="AB33" s="292" t="s">
        <v>368</v>
      </c>
      <c r="AC33" s="292" t="s">
        <v>368</v>
      </c>
      <c r="AD33" s="292" t="s">
        <v>368</v>
      </c>
      <c r="AE33" s="292" t="s">
        <v>368</v>
      </c>
      <c r="AF33" s="292" t="s">
        <v>368</v>
      </c>
      <c r="AG33" s="292" t="s">
        <v>368</v>
      </c>
    </row>
    <row r="34" spans="2:44" s="293" customFormat="1" x14ac:dyDescent="0.2">
      <c r="B34" s="291">
        <v>0.70833333333333337</v>
      </c>
      <c r="C34" s="292" t="s">
        <v>369</v>
      </c>
      <c r="D34" s="292" t="s">
        <v>369</v>
      </c>
      <c r="E34" s="292" t="s">
        <v>369</v>
      </c>
      <c r="F34" s="292" t="s">
        <v>369</v>
      </c>
      <c r="G34" s="292" t="s">
        <v>369</v>
      </c>
      <c r="H34" s="292" t="s">
        <v>369</v>
      </c>
      <c r="I34" s="292" t="s">
        <v>369</v>
      </c>
      <c r="J34" s="292" t="s">
        <v>369</v>
      </c>
      <c r="K34" s="292" t="s">
        <v>369</v>
      </c>
      <c r="L34" s="292" t="s">
        <v>369</v>
      </c>
      <c r="M34" s="292" t="s">
        <v>369</v>
      </c>
      <c r="N34" s="292" t="s">
        <v>369</v>
      </c>
      <c r="O34" s="292" t="s">
        <v>369</v>
      </c>
      <c r="P34" s="292" t="s">
        <v>369</v>
      </c>
      <c r="Q34" s="292" t="s">
        <v>369</v>
      </c>
      <c r="R34" s="292" t="s">
        <v>369</v>
      </c>
      <c r="S34" s="292" t="s">
        <v>369</v>
      </c>
      <c r="T34" s="292" t="s">
        <v>369</v>
      </c>
      <c r="U34" s="292" t="s">
        <v>369</v>
      </c>
      <c r="V34" s="292" t="s">
        <v>369</v>
      </c>
      <c r="W34" s="292" t="s">
        <v>368</v>
      </c>
      <c r="X34" s="292" t="s">
        <v>368</v>
      </c>
      <c r="Y34" s="292" t="s">
        <v>368</v>
      </c>
      <c r="Z34" s="292" t="s">
        <v>368</v>
      </c>
      <c r="AA34" s="292" t="s">
        <v>368</v>
      </c>
      <c r="AB34" s="292" t="s">
        <v>368</v>
      </c>
      <c r="AC34" s="292" t="s">
        <v>368</v>
      </c>
      <c r="AD34" s="292" t="s">
        <v>368</v>
      </c>
      <c r="AE34" s="292" t="s">
        <v>368</v>
      </c>
      <c r="AF34" s="292" t="s">
        <v>368</v>
      </c>
      <c r="AG34" s="292" t="s">
        <v>368</v>
      </c>
      <c r="AJ34" s="294"/>
      <c r="AK34" s="294"/>
      <c r="AL34" s="294"/>
      <c r="AM34" s="294"/>
      <c r="AN34" s="294"/>
      <c r="AO34" s="294"/>
      <c r="AP34" s="294"/>
      <c r="AQ34" s="294"/>
      <c r="AR34" s="294"/>
    </row>
    <row r="35" spans="2:44" s="293" customFormat="1" x14ac:dyDescent="0.2">
      <c r="B35" s="291">
        <v>0.75</v>
      </c>
      <c r="C35" s="292" t="s">
        <v>369</v>
      </c>
      <c r="D35" s="292" t="s">
        <v>369</v>
      </c>
      <c r="E35" s="292" t="s">
        <v>369</v>
      </c>
      <c r="F35" s="292" t="s">
        <v>369</v>
      </c>
      <c r="G35" s="292" t="s">
        <v>369</v>
      </c>
      <c r="H35" s="292" t="s">
        <v>369</v>
      </c>
      <c r="I35" s="292" t="s">
        <v>369</v>
      </c>
      <c r="J35" s="292" t="s">
        <v>369</v>
      </c>
      <c r="K35" s="292" t="s">
        <v>369</v>
      </c>
      <c r="L35" s="292" t="s">
        <v>369</v>
      </c>
      <c r="M35" s="292" t="s">
        <v>369</v>
      </c>
      <c r="N35" s="292" t="s">
        <v>369</v>
      </c>
      <c r="O35" s="292" t="s">
        <v>369</v>
      </c>
      <c r="P35" s="292" t="s">
        <v>369</v>
      </c>
      <c r="Q35" s="292" t="s">
        <v>369</v>
      </c>
      <c r="R35" s="292" t="s">
        <v>369</v>
      </c>
      <c r="S35" s="292" t="s">
        <v>369</v>
      </c>
      <c r="T35" s="292" t="s">
        <v>369</v>
      </c>
      <c r="U35" s="292" t="s">
        <v>369</v>
      </c>
      <c r="V35" s="292" t="s">
        <v>369</v>
      </c>
      <c r="W35" s="292" t="s">
        <v>368</v>
      </c>
      <c r="X35" s="292" t="s">
        <v>368</v>
      </c>
      <c r="Y35" s="292" t="s">
        <v>368</v>
      </c>
      <c r="Z35" s="292" t="s">
        <v>368</v>
      </c>
      <c r="AA35" s="292" t="s">
        <v>368</v>
      </c>
      <c r="AB35" s="292" t="s">
        <v>368</v>
      </c>
      <c r="AC35" s="292" t="s">
        <v>368</v>
      </c>
      <c r="AD35" s="292" t="s">
        <v>368</v>
      </c>
      <c r="AE35" s="292" t="s">
        <v>368</v>
      </c>
      <c r="AF35" s="292" t="s">
        <v>368</v>
      </c>
      <c r="AG35" s="292" t="s">
        <v>368</v>
      </c>
      <c r="AK35" s="295"/>
    </row>
    <row r="36" spans="2:44" s="293" customFormat="1" x14ac:dyDescent="0.2">
      <c r="B36" s="291">
        <v>0.79166666666666663</v>
      </c>
      <c r="C36" s="292" t="s">
        <v>369</v>
      </c>
      <c r="D36" s="292" t="s">
        <v>369</v>
      </c>
      <c r="E36" s="292" t="s">
        <v>369</v>
      </c>
      <c r="F36" s="292" t="s">
        <v>369</v>
      </c>
      <c r="G36" s="292" t="s">
        <v>369</v>
      </c>
      <c r="H36" s="292" t="s">
        <v>369</v>
      </c>
      <c r="I36" s="292" t="s">
        <v>369</v>
      </c>
      <c r="J36" s="292" t="s">
        <v>369</v>
      </c>
      <c r="K36" s="292" t="s">
        <v>369</v>
      </c>
      <c r="L36" s="292" t="s">
        <v>369</v>
      </c>
      <c r="M36" s="292" t="s">
        <v>369</v>
      </c>
      <c r="N36" s="292" t="s">
        <v>369</v>
      </c>
      <c r="O36" s="292" t="s">
        <v>369</v>
      </c>
      <c r="P36" s="292" t="s">
        <v>369</v>
      </c>
      <c r="Q36" s="292" t="s">
        <v>369</v>
      </c>
      <c r="R36" s="292" t="s">
        <v>369</v>
      </c>
      <c r="S36" s="292" t="s">
        <v>369</v>
      </c>
      <c r="T36" s="292" t="s">
        <v>369</v>
      </c>
      <c r="U36" s="292" t="s">
        <v>369</v>
      </c>
      <c r="V36" s="292" t="s">
        <v>369</v>
      </c>
      <c r="W36" s="292" t="s">
        <v>368</v>
      </c>
      <c r="X36" s="292" t="s">
        <v>368</v>
      </c>
      <c r="Y36" s="292" t="s">
        <v>368</v>
      </c>
      <c r="Z36" s="292" t="s">
        <v>368</v>
      </c>
      <c r="AA36" s="292" t="s">
        <v>368</v>
      </c>
      <c r="AB36" s="292" t="s">
        <v>368</v>
      </c>
      <c r="AC36" s="292" t="s">
        <v>368</v>
      </c>
      <c r="AD36" s="292" t="s">
        <v>368</v>
      </c>
      <c r="AE36" s="292" t="s">
        <v>368</v>
      </c>
      <c r="AF36" s="292" t="s">
        <v>368</v>
      </c>
      <c r="AG36" s="292" t="s">
        <v>368</v>
      </c>
      <c r="AK36" s="295"/>
    </row>
    <row r="37" spans="2:44" s="293" customFormat="1" x14ac:dyDescent="0.2">
      <c r="B37" s="291">
        <v>0.83333333333333337</v>
      </c>
      <c r="C37" s="292" t="s">
        <v>369</v>
      </c>
      <c r="D37" s="292" t="s">
        <v>369</v>
      </c>
      <c r="E37" s="292" t="s">
        <v>369</v>
      </c>
      <c r="F37" s="292" t="s">
        <v>369</v>
      </c>
      <c r="G37" s="292" t="s">
        <v>369</v>
      </c>
      <c r="H37" s="292" t="s">
        <v>369</v>
      </c>
      <c r="I37" s="292" t="s">
        <v>369</v>
      </c>
      <c r="J37" s="292" t="s">
        <v>369</v>
      </c>
      <c r="K37" s="292" t="s">
        <v>369</v>
      </c>
      <c r="L37" s="292" t="s">
        <v>369</v>
      </c>
      <c r="M37" s="292" t="s">
        <v>369</v>
      </c>
      <c r="N37" s="292" t="s">
        <v>369</v>
      </c>
      <c r="O37" s="292" t="s">
        <v>369</v>
      </c>
      <c r="P37" s="292" t="s">
        <v>369</v>
      </c>
      <c r="Q37" s="292" t="s">
        <v>369</v>
      </c>
      <c r="R37" s="292" t="s">
        <v>369</v>
      </c>
      <c r="S37" s="292" t="s">
        <v>369</v>
      </c>
      <c r="T37" s="292" t="s">
        <v>369</v>
      </c>
      <c r="U37" s="292" t="s">
        <v>369</v>
      </c>
      <c r="V37" s="292" t="s">
        <v>369</v>
      </c>
      <c r="W37" s="292" t="s">
        <v>368</v>
      </c>
      <c r="X37" s="292" t="s">
        <v>368</v>
      </c>
      <c r="Y37" s="292" t="s">
        <v>368</v>
      </c>
      <c r="Z37" s="292" t="s">
        <v>368</v>
      </c>
      <c r="AA37" s="292" t="s">
        <v>368</v>
      </c>
      <c r="AB37" s="292" t="s">
        <v>368</v>
      </c>
      <c r="AC37" s="292" t="s">
        <v>368</v>
      </c>
      <c r="AD37" s="292" t="s">
        <v>368</v>
      </c>
      <c r="AE37" s="292" t="s">
        <v>368</v>
      </c>
      <c r="AF37" s="292" t="s">
        <v>368</v>
      </c>
      <c r="AG37" s="292" t="s">
        <v>368</v>
      </c>
      <c r="AK37" s="295"/>
    </row>
    <row r="38" spans="2:44" s="293" customFormat="1" x14ac:dyDescent="0.2">
      <c r="B38" s="291">
        <v>0.875</v>
      </c>
      <c r="C38" s="292" t="s">
        <v>369</v>
      </c>
      <c r="D38" s="292" t="s">
        <v>369</v>
      </c>
      <c r="E38" s="292" t="s">
        <v>369</v>
      </c>
      <c r="F38" s="292" t="s">
        <v>369</v>
      </c>
      <c r="G38" s="292" t="s">
        <v>369</v>
      </c>
      <c r="H38" s="292" t="s">
        <v>369</v>
      </c>
      <c r="I38" s="292" t="s">
        <v>369</v>
      </c>
      <c r="J38" s="292" t="s">
        <v>369</v>
      </c>
      <c r="K38" s="292" t="s">
        <v>369</v>
      </c>
      <c r="L38" s="292" t="s">
        <v>369</v>
      </c>
      <c r="M38" s="292" t="s">
        <v>369</v>
      </c>
      <c r="N38" s="292" t="s">
        <v>369</v>
      </c>
      <c r="O38" s="292" t="s">
        <v>369</v>
      </c>
      <c r="P38" s="292" t="s">
        <v>369</v>
      </c>
      <c r="Q38" s="292" t="s">
        <v>369</v>
      </c>
      <c r="R38" s="292" t="s">
        <v>369</v>
      </c>
      <c r="S38" s="292" t="s">
        <v>369</v>
      </c>
      <c r="T38" s="292" t="s">
        <v>369</v>
      </c>
      <c r="U38" s="292" t="s">
        <v>369</v>
      </c>
      <c r="V38" s="292" t="s">
        <v>369</v>
      </c>
      <c r="W38" s="292" t="s">
        <v>368</v>
      </c>
      <c r="X38" s="292" t="s">
        <v>368</v>
      </c>
      <c r="Y38" s="292" t="s">
        <v>368</v>
      </c>
      <c r="Z38" s="292" t="s">
        <v>368</v>
      </c>
      <c r="AA38" s="292" t="s">
        <v>368</v>
      </c>
      <c r="AB38" s="292" t="s">
        <v>368</v>
      </c>
      <c r="AC38" s="292" t="s">
        <v>368</v>
      </c>
      <c r="AD38" s="292" t="s">
        <v>368</v>
      </c>
      <c r="AE38" s="292" t="s">
        <v>368</v>
      </c>
      <c r="AF38" s="292" t="s">
        <v>368</v>
      </c>
      <c r="AG38" s="292" t="s">
        <v>368</v>
      </c>
      <c r="AK38" s="295"/>
    </row>
    <row r="39" spans="2:44" s="293" customFormat="1" x14ac:dyDescent="0.2">
      <c r="B39" s="291">
        <v>0.91666666666666663</v>
      </c>
      <c r="C39" s="292" t="s">
        <v>369</v>
      </c>
      <c r="D39" s="292" t="s">
        <v>369</v>
      </c>
      <c r="E39" s="292" t="s">
        <v>369</v>
      </c>
      <c r="F39" s="292" t="s">
        <v>369</v>
      </c>
      <c r="G39" s="292" t="s">
        <v>369</v>
      </c>
      <c r="H39" s="292" t="s">
        <v>369</v>
      </c>
      <c r="I39" s="292" t="s">
        <v>369</v>
      </c>
      <c r="J39" s="292" t="s">
        <v>369</v>
      </c>
      <c r="K39" s="292" t="s">
        <v>369</v>
      </c>
      <c r="L39" s="292" t="s">
        <v>369</v>
      </c>
      <c r="M39" s="292" t="s">
        <v>369</v>
      </c>
      <c r="N39" s="292" t="s">
        <v>369</v>
      </c>
      <c r="O39" s="292" t="s">
        <v>369</v>
      </c>
      <c r="P39" s="292" t="s">
        <v>369</v>
      </c>
      <c r="Q39" s="292" t="s">
        <v>369</v>
      </c>
      <c r="R39" s="292" t="s">
        <v>369</v>
      </c>
      <c r="S39" s="292" t="s">
        <v>369</v>
      </c>
      <c r="T39" s="292" t="s">
        <v>369</v>
      </c>
      <c r="U39" s="292" t="s">
        <v>369</v>
      </c>
      <c r="V39" s="292" t="s">
        <v>369</v>
      </c>
      <c r="W39" s="292" t="s">
        <v>368</v>
      </c>
      <c r="X39" s="292" t="s">
        <v>368</v>
      </c>
      <c r="Y39" s="292" t="s">
        <v>368</v>
      </c>
      <c r="Z39" s="292" t="s">
        <v>368</v>
      </c>
      <c r="AA39" s="292" t="s">
        <v>368</v>
      </c>
      <c r="AB39" s="292" t="s">
        <v>368</v>
      </c>
      <c r="AC39" s="292" t="s">
        <v>368</v>
      </c>
      <c r="AD39" s="292" t="s">
        <v>368</v>
      </c>
      <c r="AE39" s="292" t="s">
        <v>368</v>
      </c>
      <c r="AF39" s="292" t="s">
        <v>368</v>
      </c>
      <c r="AG39" s="292" t="s">
        <v>368</v>
      </c>
    </row>
    <row r="40" spans="2:44" s="293" customFormat="1" x14ac:dyDescent="0.2">
      <c r="B40" s="291">
        <v>0.95833333333333337</v>
      </c>
      <c r="C40" s="292" t="s">
        <v>369</v>
      </c>
      <c r="D40" s="292" t="s">
        <v>369</v>
      </c>
      <c r="E40" s="292" t="s">
        <v>369</v>
      </c>
      <c r="F40" s="292" t="s">
        <v>369</v>
      </c>
      <c r="G40" s="292" t="s">
        <v>369</v>
      </c>
      <c r="H40" s="292" t="s">
        <v>369</v>
      </c>
      <c r="I40" s="292" t="s">
        <v>369</v>
      </c>
      <c r="J40" s="292" t="s">
        <v>369</v>
      </c>
      <c r="K40" s="292" t="s">
        <v>369</v>
      </c>
      <c r="L40" s="292" t="s">
        <v>369</v>
      </c>
      <c r="M40" s="292" t="s">
        <v>369</v>
      </c>
      <c r="N40" s="292" t="s">
        <v>369</v>
      </c>
      <c r="O40" s="292" t="s">
        <v>369</v>
      </c>
      <c r="P40" s="292" t="s">
        <v>369</v>
      </c>
      <c r="Q40" s="292" t="s">
        <v>369</v>
      </c>
      <c r="R40" s="292" t="s">
        <v>369</v>
      </c>
      <c r="S40" s="292" t="s">
        <v>369</v>
      </c>
      <c r="T40" s="292" t="s">
        <v>369</v>
      </c>
      <c r="U40" s="292" t="s">
        <v>369</v>
      </c>
      <c r="V40" s="292" t="s">
        <v>369</v>
      </c>
      <c r="W40" s="292" t="s">
        <v>368</v>
      </c>
      <c r="X40" s="292" t="s">
        <v>368</v>
      </c>
      <c r="Y40" s="292" t="s">
        <v>368</v>
      </c>
      <c r="Z40" s="292" t="s">
        <v>368</v>
      </c>
      <c r="AA40" s="292" t="s">
        <v>368</v>
      </c>
      <c r="AB40" s="292" t="s">
        <v>368</v>
      </c>
      <c r="AC40" s="292" t="s">
        <v>368</v>
      </c>
      <c r="AD40" s="292" t="s">
        <v>368</v>
      </c>
      <c r="AE40" s="292" t="s">
        <v>368</v>
      </c>
      <c r="AF40" s="292" t="s">
        <v>368</v>
      </c>
      <c r="AG40" s="292" t="s">
        <v>368</v>
      </c>
    </row>
    <row r="41" spans="2:44" s="297" customFormat="1" ht="33" customHeight="1" x14ac:dyDescent="0.2">
      <c r="B41" s="289" t="s">
        <v>259</v>
      </c>
      <c r="C41" s="292" t="s">
        <v>369</v>
      </c>
      <c r="D41" s="292" t="s">
        <v>369</v>
      </c>
      <c r="E41" s="292" t="s">
        <v>369</v>
      </c>
      <c r="F41" s="292" t="s">
        <v>369</v>
      </c>
      <c r="G41" s="292" t="s">
        <v>369</v>
      </c>
      <c r="H41" s="292" t="s">
        <v>369</v>
      </c>
      <c r="I41" s="292" t="s">
        <v>369</v>
      </c>
      <c r="J41" s="292" t="s">
        <v>369</v>
      </c>
      <c r="K41" s="292" t="s">
        <v>369</v>
      </c>
      <c r="L41" s="292" t="s">
        <v>369</v>
      </c>
      <c r="M41" s="292" t="s">
        <v>369</v>
      </c>
      <c r="N41" s="292" t="s">
        <v>369</v>
      </c>
      <c r="O41" s="292" t="s">
        <v>369</v>
      </c>
      <c r="P41" s="292" t="s">
        <v>369</v>
      </c>
      <c r="Q41" s="292" t="s">
        <v>369</v>
      </c>
      <c r="R41" s="292" t="s">
        <v>369</v>
      </c>
      <c r="S41" s="292" t="s">
        <v>369</v>
      </c>
      <c r="T41" s="292" t="s">
        <v>369</v>
      </c>
      <c r="U41" s="292" t="s">
        <v>369</v>
      </c>
      <c r="V41" s="292" t="s">
        <v>369</v>
      </c>
      <c r="W41" s="292" t="s">
        <v>368</v>
      </c>
      <c r="X41" s="292" t="s">
        <v>368</v>
      </c>
      <c r="Y41" s="292" t="s">
        <v>368</v>
      </c>
      <c r="Z41" s="292" t="s">
        <v>368</v>
      </c>
      <c r="AA41" s="292" t="s">
        <v>368</v>
      </c>
      <c r="AB41" s="292" t="s">
        <v>368</v>
      </c>
      <c r="AC41" s="292" t="s">
        <v>368</v>
      </c>
      <c r="AD41" s="292" t="s">
        <v>368</v>
      </c>
      <c r="AE41" s="292" t="s">
        <v>368</v>
      </c>
      <c r="AF41" s="292" t="s">
        <v>368</v>
      </c>
      <c r="AG41" s="292" t="s">
        <v>368</v>
      </c>
      <c r="AH41" s="296"/>
    </row>
    <row r="42" spans="2:44" s="297" customFormat="1" ht="27" customHeight="1" x14ac:dyDescent="0.2">
      <c r="B42" s="289" t="s">
        <v>260</v>
      </c>
      <c r="C42" s="359" t="s">
        <v>261</v>
      </c>
      <c r="D42" s="359"/>
      <c r="E42" s="359"/>
      <c r="F42" s="359"/>
      <c r="G42" s="359"/>
      <c r="H42" s="359"/>
      <c r="I42" s="359"/>
      <c r="J42" s="359"/>
      <c r="K42" s="359"/>
      <c r="L42" s="359"/>
      <c r="M42" s="359"/>
      <c r="N42" s="359"/>
      <c r="O42" s="359"/>
      <c r="P42" s="359"/>
      <c r="Q42" s="359"/>
      <c r="R42" s="359"/>
      <c r="S42" s="359"/>
      <c r="T42" s="359"/>
      <c r="U42" s="359"/>
      <c r="V42" s="359"/>
      <c r="W42" s="359"/>
      <c r="X42" s="359"/>
      <c r="Y42" s="359"/>
      <c r="Z42" s="359"/>
      <c r="AA42" s="359"/>
      <c r="AB42" s="359"/>
      <c r="AC42" s="359"/>
      <c r="AD42" s="359"/>
      <c r="AE42" s="359"/>
      <c r="AF42" s="359"/>
      <c r="AG42" s="359"/>
    </row>
    <row r="43" spans="2:44" s="284" customFormat="1" ht="12" customHeight="1" x14ac:dyDescent="0.2">
      <c r="B43" s="298"/>
      <c r="C43" s="299"/>
      <c r="D43" s="299"/>
      <c r="E43" s="299"/>
      <c r="F43" s="299"/>
      <c r="G43" s="299"/>
      <c r="H43" s="299"/>
      <c r="I43" s="299"/>
      <c r="J43" s="299"/>
      <c r="K43" s="299"/>
      <c r="L43" s="299"/>
      <c r="M43" s="299"/>
      <c r="N43" s="299"/>
      <c r="O43" s="299"/>
    </row>
    <row r="44" spans="2:44" ht="15" x14ac:dyDescent="0.2">
      <c r="B44" s="298" t="s">
        <v>370</v>
      </c>
      <c r="C44" s="352"/>
      <c r="D44" s="353"/>
      <c r="E44" s="352"/>
      <c r="F44" s="353"/>
      <c r="G44" s="352"/>
      <c r="H44" s="353"/>
      <c r="I44" s="352"/>
      <c r="J44" s="353"/>
      <c r="K44" s="352"/>
      <c r="L44" s="353"/>
      <c r="M44" s="352"/>
      <c r="N44" s="353"/>
      <c r="O44" s="352"/>
      <c r="P44" s="353"/>
      <c r="Q44" s="352"/>
      <c r="R44" s="353"/>
      <c r="S44" s="352"/>
      <c r="T44" s="353"/>
      <c r="U44" s="353"/>
      <c r="V44" s="353"/>
      <c r="W44" s="353"/>
      <c r="X44" s="353"/>
      <c r="Y44" s="353"/>
      <c r="Z44" s="353"/>
      <c r="AA44" s="353"/>
      <c r="AB44" s="353"/>
      <c r="AC44" s="353"/>
      <c r="AD44" s="353"/>
      <c r="AE44" s="353"/>
      <c r="AF44" s="353"/>
      <c r="AG44" s="353"/>
    </row>
    <row r="45" spans="2:44" ht="15" x14ac:dyDescent="0.2">
      <c r="B45" s="298" t="s">
        <v>371</v>
      </c>
      <c r="C45" s="355"/>
      <c r="D45" s="356"/>
      <c r="E45" s="355"/>
      <c r="F45" s="356"/>
      <c r="G45" s="355"/>
      <c r="H45" s="356"/>
      <c r="I45" s="355"/>
      <c r="J45" s="356"/>
      <c r="K45" s="355"/>
      <c r="L45" s="356"/>
      <c r="M45" s="355"/>
      <c r="N45" s="356"/>
      <c r="O45" s="355"/>
      <c r="P45" s="356"/>
      <c r="Q45" s="355"/>
      <c r="R45" s="356"/>
      <c r="S45" s="355"/>
      <c r="T45" s="356"/>
      <c r="U45" s="356"/>
      <c r="V45" s="356"/>
      <c r="W45" s="356"/>
      <c r="X45" s="356"/>
      <c r="Y45" s="356"/>
      <c r="Z45" s="356"/>
      <c r="AA45" s="356"/>
      <c r="AB45" s="356"/>
      <c r="AC45" s="356"/>
      <c r="AD45" s="356"/>
      <c r="AE45" s="356"/>
      <c r="AF45" s="356"/>
      <c r="AG45" s="357"/>
    </row>
  </sheetData>
  <mergeCells count="6">
    <mergeCell ref="C42:AG42"/>
    <mergeCell ref="B2:E4"/>
    <mergeCell ref="F2:AG4"/>
    <mergeCell ref="B6:C6"/>
    <mergeCell ref="B10:AG10"/>
    <mergeCell ref="V14:W14"/>
  </mergeCells>
  <conditionalFormatting sqref="C44:AG44">
    <cfRule type="containsBlanks" dxfId="51" priority="45">
      <formula>LEN(TRIM(C44))=0</formula>
    </cfRule>
    <cfRule type="cellIs" dxfId="50" priority="46" operator="lessThan">
      <formula>0</formula>
    </cfRule>
    <cfRule type="cellIs" dxfId="49" priority="47" operator="greaterThan">
      <formula>3000000</formula>
    </cfRule>
    <cfRule type="cellIs" dxfId="48" priority="48" operator="between">
      <formula>0.4</formula>
      <formula>1062.3</formula>
    </cfRule>
    <cfRule type="cellIs" dxfId="47" priority="49" operator="greaterThanOrEqual">
      <formula>0</formula>
    </cfRule>
    <cfRule type="cellIs" dxfId="46" priority="50" operator="lessThan">
      <formula>0.4</formula>
    </cfRule>
    <cfRule type="cellIs" dxfId="45" priority="51" operator="greaterThan">
      <formula>1062.3</formula>
    </cfRule>
    <cfRule type="cellIs" dxfId="44" priority="52" operator="lessThanOrEqual">
      <formula>3000000</formula>
    </cfRule>
  </conditionalFormatting>
  <conditionalFormatting sqref="C45:AG45">
    <cfRule type="containsBlanks" dxfId="43" priority="29">
      <formula>LEN(TRIM(C45))=0</formula>
    </cfRule>
    <cfRule type="cellIs" dxfId="42" priority="30" operator="lessThan">
      <formula>0</formula>
    </cfRule>
    <cfRule type="cellIs" dxfId="41" priority="31" operator="greaterThan">
      <formula>3000000</formula>
    </cfRule>
    <cfRule type="cellIs" dxfId="40" priority="32" operator="between">
      <formula>0.4</formula>
      <formula>1062.3</formula>
    </cfRule>
    <cfRule type="cellIs" dxfId="39" priority="33" operator="greaterThanOrEqual">
      <formula>0</formula>
    </cfRule>
    <cfRule type="cellIs" dxfId="38" priority="34" operator="lessThan">
      <formula>0.4</formula>
    </cfRule>
    <cfRule type="cellIs" dxfId="37" priority="35" operator="greaterThan">
      <formula>1062.3</formula>
    </cfRule>
    <cfRule type="cellIs" dxfId="36" priority="36" operator="lessThanOrEqual">
      <formula>3000000</formula>
    </cfRule>
  </conditionalFormatting>
  <printOptions horizontalCentered="1" verticalCentered="1"/>
  <pageMargins left="0" right="0" top="0.74803149606299213" bottom="0.74803149606299213" header="0.31496062992125984" footer="0.31496062992125984"/>
  <pageSetup paperSize="9" scale="67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O769"/>
  <sheetViews>
    <sheetView showGridLines="0" tabSelected="1" topLeftCell="A18" zoomScale="60" zoomScaleNormal="60" workbookViewId="0">
      <pane ySplit="3690" topLeftCell="A757"/>
      <selection activeCell="J18" sqref="J18"/>
      <selection pane="bottomLeft" activeCell="C767" sqref="C767"/>
    </sheetView>
  </sheetViews>
  <sheetFormatPr baseColWidth="10" defaultColWidth="11.5703125" defaultRowHeight="12" x14ac:dyDescent="0.2"/>
  <cols>
    <col min="1" max="1" width="4.140625" style="309" bestFit="1" customWidth="1"/>
    <col min="2" max="2" width="2.140625" style="309" customWidth="1"/>
    <col min="3" max="3" width="34" style="310" customWidth="1"/>
    <col min="4" max="4" width="14.28515625" style="311" customWidth="1"/>
    <col min="5" max="5" width="13.5703125" style="311" bestFit="1" customWidth="1"/>
    <col min="6" max="6" width="13.5703125" style="311" customWidth="1"/>
    <col min="7" max="7" width="10.7109375" style="311" customWidth="1"/>
    <col min="8" max="8" width="13.28515625" style="312" customWidth="1"/>
    <col min="9" max="9" width="12.140625" style="312" customWidth="1"/>
    <col min="10" max="10" width="14.5703125" style="311" customWidth="1"/>
    <col min="11" max="16384" width="11.5703125" style="313"/>
  </cols>
  <sheetData>
    <row r="1" spans="1:10" ht="19.7" customHeight="1" x14ac:dyDescent="0.2"/>
    <row r="2" spans="1:10" ht="16.5" customHeight="1" x14ac:dyDescent="0.2">
      <c r="C2" s="385"/>
      <c r="D2" s="388" t="s">
        <v>366</v>
      </c>
      <c r="E2" s="389"/>
      <c r="F2" s="389"/>
      <c r="G2" s="389"/>
      <c r="H2" s="389"/>
      <c r="I2" s="389"/>
      <c r="J2" s="389"/>
    </row>
    <row r="3" spans="1:10" ht="15" customHeight="1" x14ac:dyDescent="0.2">
      <c r="C3" s="386"/>
      <c r="D3" s="388"/>
      <c r="E3" s="389"/>
      <c r="F3" s="389"/>
      <c r="G3" s="389"/>
      <c r="H3" s="389"/>
      <c r="I3" s="389"/>
      <c r="J3" s="389"/>
    </row>
    <row r="4" spans="1:10" ht="15" customHeight="1" x14ac:dyDescent="0.2">
      <c r="C4" s="387"/>
      <c r="D4" s="388"/>
      <c r="E4" s="389"/>
      <c r="F4" s="389"/>
      <c r="G4" s="389"/>
      <c r="H4" s="389"/>
      <c r="I4" s="389"/>
      <c r="J4" s="389"/>
    </row>
    <row r="5" spans="1:10" ht="11.25" customHeight="1" x14ac:dyDescent="0.25">
      <c r="C5" s="314"/>
      <c r="D5" s="314"/>
      <c r="E5" s="314"/>
      <c r="F5" s="314"/>
      <c r="G5" s="314"/>
      <c r="H5" s="314"/>
      <c r="I5" s="314"/>
      <c r="J5" s="315"/>
    </row>
    <row r="6" spans="1:10" s="318" customFormat="1" ht="30" customHeight="1" x14ac:dyDescent="0.2">
      <c r="A6" s="316"/>
      <c r="B6" s="316"/>
      <c r="C6" s="317" t="s">
        <v>188</v>
      </c>
      <c r="D6" s="390" t="str">
        <f>'PM10_CA-ILO-01'!F6</f>
        <v>Evaluación de seguimiento de la calidad del aire en la I.E. Francisco Bolognesi, distrito Ilo, provincia Ilo, departamento Moquegua, en octubre 2022</v>
      </c>
      <c r="E6" s="390"/>
      <c r="F6" s="390"/>
      <c r="G6" s="390"/>
      <c r="H6" s="390"/>
      <c r="I6" s="390"/>
      <c r="J6" s="390"/>
    </row>
    <row r="7" spans="1:10" s="318" customFormat="1" ht="11.45" customHeight="1" x14ac:dyDescent="0.25">
      <c r="A7" s="316"/>
      <c r="B7" s="316"/>
      <c r="C7" s="314"/>
      <c r="D7" s="314"/>
      <c r="E7" s="314"/>
      <c r="F7" s="314"/>
      <c r="G7" s="314"/>
      <c r="H7" s="314"/>
      <c r="I7" s="314"/>
      <c r="J7" s="315"/>
    </row>
    <row r="8" spans="1:10" s="318" customFormat="1" ht="15.75" customHeight="1" x14ac:dyDescent="0.2">
      <c r="A8" s="316"/>
      <c r="B8" s="316"/>
      <c r="C8" s="288" t="s">
        <v>236</v>
      </c>
      <c r="D8" s="266" t="s">
        <v>310</v>
      </c>
      <c r="E8" s="266"/>
      <c r="F8" s="317" t="s">
        <v>189</v>
      </c>
      <c r="G8" s="319"/>
      <c r="H8" s="392" t="s">
        <v>343</v>
      </c>
      <c r="I8" s="392"/>
      <c r="J8" s="392"/>
    </row>
    <row r="9" spans="1:10" s="318" customFormat="1" ht="8.25" customHeight="1" x14ac:dyDescent="0.25">
      <c r="A9" s="316"/>
      <c r="B9" s="316"/>
      <c r="C9" s="314"/>
      <c r="D9" s="314"/>
      <c r="E9" s="314"/>
      <c r="F9" s="314"/>
      <c r="G9" s="314"/>
      <c r="H9" s="314"/>
      <c r="I9" s="314"/>
      <c r="J9" s="315"/>
    </row>
    <row r="10" spans="1:10" s="318" customFormat="1" ht="15.75" customHeight="1" x14ac:dyDescent="0.2">
      <c r="A10" s="316"/>
      <c r="B10" s="316"/>
      <c r="C10" s="391" t="s">
        <v>217</v>
      </c>
      <c r="D10" s="391"/>
      <c r="E10" s="391"/>
      <c r="F10" s="391"/>
      <c r="G10" s="391"/>
      <c r="H10" s="391"/>
      <c r="I10" s="391"/>
      <c r="J10" s="391"/>
    </row>
    <row r="11" spans="1:10" s="318" customFormat="1" ht="8.25" customHeight="1" x14ac:dyDescent="0.25">
      <c r="A11" s="316"/>
      <c r="B11" s="316"/>
      <c r="C11" s="314"/>
      <c r="D11" s="314"/>
      <c r="E11" s="314"/>
      <c r="F11" s="314"/>
      <c r="G11" s="314"/>
      <c r="H11" s="314"/>
      <c r="I11" s="314"/>
      <c r="J11" s="315"/>
    </row>
    <row r="12" spans="1:10" ht="15.75" customHeight="1" x14ac:dyDescent="0.2">
      <c r="C12" s="288" t="s">
        <v>33</v>
      </c>
      <c r="D12" s="266" t="s">
        <v>262</v>
      </c>
      <c r="E12" s="266"/>
      <c r="F12" s="266"/>
      <c r="G12" s="317" t="s">
        <v>8</v>
      </c>
      <c r="H12" s="266" t="s">
        <v>338</v>
      </c>
      <c r="I12" s="320"/>
      <c r="J12" s="321"/>
    </row>
    <row r="13" spans="1:10" ht="7.5" customHeight="1" x14ac:dyDescent="0.25">
      <c r="C13" s="314"/>
      <c r="D13" s="314"/>
      <c r="E13" s="314"/>
      <c r="F13" s="314"/>
      <c r="G13" s="314"/>
      <c r="H13" s="314"/>
      <c r="I13" s="314"/>
      <c r="J13" s="315"/>
    </row>
    <row r="14" spans="1:10" ht="18.75" customHeight="1" x14ac:dyDescent="0.25">
      <c r="C14" s="317" t="s">
        <v>337</v>
      </c>
      <c r="D14" s="266" t="s">
        <v>339</v>
      </c>
      <c r="E14" s="266"/>
      <c r="F14" s="266"/>
      <c r="G14" s="317" t="s">
        <v>10</v>
      </c>
      <c r="H14" s="266" t="s">
        <v>334</v>
      </c>
      <c r="I14" s="266"/>
      <c r="J14" s="315"/>
    </row>
    <row r="15" spans="1:10" ht="18.75" customHeight="1" x14ac:dyDescent="0.25">
      <c r="C15" s="317" t="s">
        <v>337</v>
      </c>
      <c r="D15" s="266" t="s">
        <v>340</v>
      </c>
      <c r="E15" s="266"/>
      <c r="F15" s="266"/>
      <c r="G15" s="317" t="s">
        <v>10</v>
      </c>
      <c r="H15" s="322">
        <v>1665884185</v>
      </c>
      <c r="I15" s="266"/>
      <c r="J15" s="315"/>
    </row>
    <row r="16" spans="1:10" ht="18.75" customHeight="1" x14ac:dyDescent="0.25">
      <c r="C16" s="317" t="s">
        <v>337</v>
      </c>
      <c r="D16" s="266" t="s">
        <v>341</v>
      </c>
      <c r="E16" s="266"/>
      <c r="F16" s="266"/>
      <c r="G16" s="317" t="s">
        <v>10</v>
      </c>
      <c r="H16" s="266" t="s">
        <v>335</v>
      </c>
      <c r="I16" s="266"/>
      <c r="J16" s="315"/>
    </row>
    <row r="17" spans="1:10" ht="15.75" customHeight="1" x14ac:dyDescent="0.2">
      <c r="C17" s="317" t="s">
        <v>337</v>
      </c>
      <c r="D17" s="266" t="s">
        <v>342</v>
      </c>
      <c r="E17" s="266"/>
      <c r="F17" s="266"/>
      <c r="G17" s="317" t="s">
        <v>10</v>
      </c>
      <c r="H17" s="266" t="s">
        <v>336</v>
      </c>
      <c r="I17" s="266"/>
      <c r="J17" s="323"/>
    </row>
    <row r="18" spans="1:10" ht="15.6" customHeight="1" x14ac:dyDescent="0.2">
      <c r="C18" s="317" t="s">
        <v>337</v>
      </c>
      <c r="D18" s="266" t="s">
        <v>347</v>
      </c>
      <c r="E18" s="266"/>
      <c r="F18" s="266"/>
      <c r="G18" s="317" t="s">
        <v>10</v>
      </c>
      <c r="H18" s="322">
        <v>193237</v>
      </c>
      <c r="I18" s="266"/>
      <c r="J18" s="323"/>
    </row>
    <row r="19" spans="1:10" ht="13.9" customHeight="1" x14ac:dyDescent="0.25">
      <c r="C19" s="314"/>
      <c r="D19" s="314"/>
      <c r="E19" s="314"/>
      <c r="F19" s="314"/>
      <c r="G19" s="314"/>
      <c r="H19" s="314"/>
      <c r="I19" s="314"/>
      <c r="J19" s="315"/>
    </row>
    <row r="20" spans="1:10" ht="42" customHeight="1" x14ac:dyDescent="0.2">
      <c r="C20" s="205" t="s">
        <v>263</v>
      </c>
      <c r="D20" s="205" t="s">
        <v>350</v>
      </c>
      <c r="E20" s="205" t="s">
        <v>264</v>
      </c>
      <c r="F20" s="205" t="s">
        <v>182</v>
      </c>
      <c r="G20" s="205" t="s">
        <v>265</v>
      </c>
      <c r="H20" s="205" t="s">
        <v>266</v>
      </c>
      <c r="I20" s="205" t="s">
        <v>267</v>
      </c>
      <c r="J20" s="205" t="s">
        <v>344</v>
      </c>
    </row>
    <row r="21" spans="1:10" x14ac:dyDescent="0.2">
      <c r="A21" s="393"/>
      <c r="C21" s="324">
        <v>44835</v>
      </c>
      <c r="D21" s="325">
        <v>1009</v>
      </c>
      <c r="E21" s="325">
        <v>0</v>
      </c>
      <c r="F21" s="325">
        <v>14.6</v>
      </c>
      <c r="G21" s="325">
        <v>78.7</v>
      </c>
      <c r="H21" s="325">
        <v>2.1</v>
      </c>
      <c r="I21" s="325">
        <v>115.2</v>
      </c>
      <c r="J21" s="325">
        <v>0</v>
      </c>
    </row>
    <row r="22" spans="1:10" x14ac:dyDescent="0.2">
      <c r="A22" s="393"/>
      <c r="C22" s="324">
        <v>44835.041666666672</v>
      </c>
      <c r="D22" s="325">
        <v>1008.8</v>
      </c>
      <c r="E22" s="325">
        <v>0</v>
      </c>
      <c r="F22" s="325">
        <v>14.4</v>
      </c>
      <c r="G22" s="325">
        <v>78.5</v>
      </c>
      <c r="H22" s="325">
        <v>1.4</v>
      </c>
      <c r="I22" s="325">
        <v>97.5</v>
      </c>
      <c r="J22" s="325">
        <v>0</v>
      </c>
    </row>
    <row r="23" spans="1:10" x14ac:dyDescent="0.2">
      <c r="A23" s="393"/>
      <c r="C23" s="324">
        <v>44835.083333333328</v>
      </c>
      <c r="D23" s="325">
        <v>1008.1</v>
      </c>
      <c r="E23" s="325">
        <v>0</v>
      </c>
      <c r="F23" s="325">
        <v>13.9</v>
      </c>
      <c r="G23" s="326">
        <v>79.7</v>
      </c>
      <c r="H23" s="325">
        <v>0.9</v>
      </c>
      <c r="I23" s="327">
        <v>87.6</v>
      </c>
      <c r="J23" s="328">
        <v>0</v>
      </c>
    </row>
    <row r="24" spans="1:10" x14ac:dyDescent="0.2">
      <c r="A24" s="393"/>
      <c r="C24" s="324">
        <v>44835.125</v>
      </c>
      <c r="D24" s="325">
        <v>1008</v>
      </c>
      <c r="E24" s="325">
        <v>0</v>
      </c>
      <c r="F24" s="325">
        <v>13.6</v>
      </c>
      <c r="G24" s="325">
        <v>80.599999999999994</v>
      </c>
      <c r="H24" s="326">
        <v>1.1000000000000001</v>
      </c>
      <c r="I24" s="329">
        <v>88.1</v>
      </c>
      <c r="J24" s="328">
        <v>0</v>
      </c>
    </row>
    <row r="25" spans="1:10" x14ac:dyDescent="0.2">
      <c r="A25" s="393"/>
      <c r="C25" s="324">
        <v>44835.166666666672</v>
      </c>
      <c r="D25" s="325">
        <v>1008.1</v>
      </c>
      <c r="E25" s="325">
        <v>0</v>
      </c>
      <c r="F25" s="325">
        <v>13.3</v>
      </c>
      <c r="G25" s="326">
        <v>81.3</v>
      </c>
      <c r="H25" s="330">
        <v>2.1</v>
      </c>
      <c r="I25" s="329">
        <v>90.5</v>
      </c>
      <c r="J25" s="328">
        <v>0</v>
      </c>
    </row>
    <row r="26" spans="1:10" x14ac:dyDescent="0.2">
      <c r="A26" s="393"/>
      <c r="C26" s="324">
        <v>44835.208333333328</v>
      </c>
      <c r="D26" s="325">
        <v>1008.3</v>
      </c>
      <c r="E26" s="325">
        <v>0</v>
      </c>
      <c r="F26" s="325">
        <v>13.3</v>
      </c>
      <c r="G26" s="326">
        <v>80.2</v>
      </c>
      <c r="H26" s="331">
        <v>1.9</v>
      </c>
      <c r="I26" s="329">
        <v>99.1</v>
      </c>
      <c r="J26" s="328">
        <v>7</v>
      </c>
    </row>
    <row r="27" spans="1:10" x14ac:dyDescent="0.2">
      <c r="A27" s="393"/>
      <c r="C27" s="324">
        <v>44835.25</v>
      </c>
      <c r="D27" s="325">
        <v>1008.6</v>
      </c>
      <c r="E27" s="325">
        <v>0</v>
      </c>
      <c r="F27" s="325">
        <v>14.2</v>
      </c>
      <c r="G27" s="326">
        <v>79.7</v>
      </c>
      <c r="H27" s="329">
        <v>1.2</v>
      </c>
      <c r="I27" s="329">
        <v>143</v>
      </c>
      <c r="J27" s="328">
        <v>144.69999999999999</v>
      </c>
    </row>
    <row r="28" spans="1:10" x14ac:dyDescent="0.2">
      <c r="A28" s="393"/>
      <c r="C28" s="324">
        <v>44835.291666666672</v>
      </c>
      <c r="D28" s="325">
        <v>1008.6</v>
      </c>
      <c r="E28" s="325">
        <v>0</v>
      </c>
      <c r="F28" s="325">
        <v>15.5</v>
      </c>
      <c r="G28" s="325">
        <v>76.3</v>
      </c>
      <c r="H28" s="332">
        <v>3</v>
      </c>
      <c r="I28" s="329">
        <v>144.19999999999999</v>
      </c>
      <c r="J28" s="328">
        <v>416.6</v>
      </c>
    </row>
    <row r="29" spans="1:10" x14ac:dyDescent="0.2">
      <c r="A29" s="393"/>
      <c r="C29" s="324">
        <v>44835.333333333328</v>
      </c>
      <c r="D29" s="325">
        <v>1008.4</v>
      </c>
      <c r="E29" s="325">
        <v>0</v>
      </c>
      <c r="F29" s="325">
        <v>16.5</v>
      </c>
      <c r="G29" s="325">
        <v>73.400000000000006</v>
      </c>
      <c r="H29" s="325">
        <v>3.1</v>
      </c>
      <c r="I29" s="333">
        <v>176.9</v>
      </c>
      <c r="J29" s="325">
        <v>653.1</v>
      </c>
    </row>
    <row r="30" spans="1:10" x14ac:dyDescent="0.2">
      <c r="A30" s="393"/>
      <c r="C30" s="324">
        <v>44835.375</v>
      </c>
      <c r="D30" s="325">
        <v>1008</v>
      </c>
      <c r="E30" s="325">
        <v>0</v>
      </c>
      <c r="F30" s="325">
        <v>16.8</v>
      </c>
      <c r="G30" s="325">
        <v>73.8</v>
      </c>
      <c r="H30" s="334">
        <v>4.8</v>
      </c>
      <c r="I30" s="335">
        <v>180.3</v>
      </c>
      <c r="J30" s="328">
        <v>841.8</v>
      </c>
    </row>
    <row r="31" spans="1:10" x14ac:dyDescent="0.2">
      <c r="A31" s="393"/>
      <c r="C31" s="324">
        <v>44835.416666666672</v>
      </c>
      <c r="D31" s="325">
        <v>1007.4</v>
      </c>
      <c r="E31" s="325">
        <v>0</v>
      </c>
      <c r="F31" s="325">
        <v>17</v>
      </c>
      <c r="G31" s="326">
        <v>73.099999999999994</v>
      </c>
      <c r="H31" s="329">
        <v>5.9</v>
      </c>
      <c r="I31" s="329">
        <v>176.7</v>
      </c>
      <c r="J31" s="328">
        <v>970</v>
      </c>
    </row>
    <row r="32" spans="1:10" x14ac:dyDescent="0.2">
      <c r="A32" s="393"/>
      <c r="C32" s="324">
        <v>44835.458333333328</v>
      </c>
      <c r="D32" s="325">
        <v>1007</v>
      </c>
      <c r="E32" s="325">
        <v>0</v>
      </c>
      <c r="F32" s="325">
        <v>17.3</v>
      </c>
      <c r="G32" s="325">
        <v>72.2</v>
      </c>
      <c r="H32" s="333">
        <v>6.1</v>
      </c>
      <c r="I32" s="333">
        <v>175.3</v>
      </c>
      <c r="J32" s="325">
        <v>1052.5</v>
      </c>
    </row>
    <row r="33" spans="1:10" x14ac:dyDescent="0.2">
      <c r="A33" s="393"/>
      <c r="C33" s="324">
        <v>44835.5</v>
      </c>
      <c r="D33" s="325">
        <v>1005.9</v>
      </c>
      <c r="E33" s="325">
        <v>0</v>
      </c>
      <c r="F33" s="325">
        <v>18</v>
      </c>
      <c r="G33" s="325">
        <v>70.8</v>
      </c>
      <c r="H33" s="325">
        <v>4.8</v>
      </c>
      <c r="I33" s="325">
        <v>184.8</v>
      </c>
      <c r="J33" s="325">
        <v>1020.4</v>
      </c>
    </row>
    <row r="34" spans="1:10" x14ac:dyDescent="0.2">
      <c r="A34" s="393"/>
      <c r="C34" s="324">
        <v>44835.541666666672</v>
      </c>
      <c r="D34" s="325">
        <v>1005.5</v>
      </c>
      <c r="E34" s="325">
        <v>0</v>
      </c>
      <c r="F34" s="325">
        <v>17.7</v>
      </c>
      <c r="G34" s="325">
        <v>71.400000000000006</v>
      </c>
      <c r="H34" s="325">
        <v>5.0999999999999996</v>
      </c>
      <c r="I34" s="325">
        <v>182.7</v>
      </c>
      <c r="J34" s="325">
        <v>917.4</v>
      </c>
    </row>
    <row r="35" spans="1:10" x14ac:dyDescent="0.2">
      <c r="A35" s="393"/>
      <c r="C35" s="324">
        <v>44835.583333333328</v>
      </c>
      <c r="D35" s="325">
        <v>1005.1</v>
      </c>
      <c r="E35" s="325">
        <v>0</v>
      </c>
      <c r="F35" s="325">
        <v>17.600000000000001</v>
      </c>
      <c r="G35" s="325">
        <v>72</v>
      </c>
      <c r="H35" s="325">
        <v>5.0999999999999996</v>
      </c>
      <c r="I35" s="325">
        <v>186.6</v>
      </c>
      <c r="J35" s="325">
        <v>751.3</v>
      </c>
    </row>
    <row r="36" spans="1:10" x14ac:dyDescent="0.2">
      <c r="A36" s="393"/>
      <c r="C36" s="324">
        <v>44835.625</v>
      </c>
      <c r="D36" s="325">
        <v>1005.5</v>
      </c>
      <c r="E36" s="325">
        <v>0</v>
      </c>
      <c r="F36" s="325">
        <v>17.2</v>
      </c>
      <c r="G36" s="325">
        <v>73.2</v>
      </c>
      <c r="H36" s="325">
        <v>4.9000000000000004</v>
      </c>
      <c r="I36" s="325">
        <v>179.7</v>
      </c>
      <c r="J36" s="325">
        <v>523.70000000000005</v>
      </c>
    </row>
    <row r="37" spans="1:10" x14ac:dyDescent="0.2">
      <c r="A37" s="393"/>
      <c r="C37" s="324">
        <v>44835.666666666672</v>
      </c>
      <c r="D37" s="325">
        <v>1005.9</v>
      </c>
      <c r="E37" s="325">
        <v>0</v>
      </c>
      <c r="F37" s="325">
        <v>17.100000000000001</v>
      </c>
      <c r="G37" s="325">
        <v>73.900000000000006</v>
      </c>
      <c r="H37" s="325">
        <v>4.2</v>
      </c>
      <c r="I37" s="325">
        <v>172.3</v>
      </c>
      <c r="J37" s="325">
        <v>265.7</v>
      </c>
    </row>
    <row r="38" spans="1:10" x14ac:dyDescent="0.2">
      <c r="A38" s="393"/>
      <c r="C38" s="324">
        <v>44835.708333333328</v>
      </c>
      <c r="D38" s="325">
        <v>1007.4</v>
      </c>
      <c r="E38" s="325">
        <v>0</v>
      </c>
      <c r="F38" s="325">
        <v>16.399999999999999</v>
      </c>
      <c r="G38" s="325">
        <v>76.599999999999994</v>
      </c>
      <c r="H38" s="325">
        <v>4.0999999999999996</v>
      </c>
      <c r="I38" s="325">
        <v>167.8</v>
      </c>
      <c r="J38" s="325">
        <v>45.6</v>
      </c>
    </row>
    <row r="39" spans="1:10" x14ac:dyDescent="0.2">
      <c r="A39" s="393"/>
      <c r="C39" s="324">
        <v>44835.75</v>
      </c>
      <c r="D39" s="325">
        <v>1008.5</v>
      </c>
      <c r="E39" s="325">
        <v>0</v>
      </c>
      <c r="F39" s="325">
        <v>15.9</v>
      </c>
      <c r="G39" s="325">
        <v>78.3</v>
      </c>
      <c r="H39" s="325">
        <v>4.3</v>
      </c>
      <c r="I39" s="334">
        <v>158.4</v>
      </c>
      <c r="J39" s="325">
        <v>0</v>
      </c>
    </row>
    <row r="40" spans="1:10" x14ac:dyDescent="0.2">
      <c r="A40" s="393"/>
      <c r="C40" s="324">
        <v>44835.791666666672</v>
      </c>
      <c r="D40" s="325">
        <v>1009.2</v>
      </c>
      <c r="E40" s="325">
        <v>0</v>
      </c>
      <c r="F40" s="325">
        <v>15.8</v>
      </c>
      <c r="G40" s="326">
        <v>78.7</v>
      </c>
      <c r="H40" s="331">
        <v>3.5</v>
      </c>
      <c r="I40" s="329">
        <v>153.6</v>
      </c>
      <c r="J40" s="328">
        <v>0</v>
      </c>
    </row>
    <row r="41" spans="1:10" x14ac:dyDescent="0.2">
      <c r="A41" s="393"/>
      <c r="C41" s="324">
        <v>44835.833333333328</v>
      </c>
      <c r="D41" s="325">
        <v>1009.5</v>
      </c>
      <c r="E41" s="325">
        <v>0</v>
      </c>
      <c r="F41" s="325">
        <v>15.6</v>
      </c>
      <c r="G41" s="326">
        <v>79.3</v>
      </c>
      <c r="H41" s="329">
        <v>3.5</v>
      </c>
      <c r="I41" s="329">
        <v>165.6</v>
      </c>
      <c r="J41" s="328">
        <v>0</v>
      </c>
    </row>
    <row r="42" spans="1:10" x14ac:dyDescent="0.2">
      <c r="A42" s="393"/>
      <c r="C42" s="324">
        <v>44835.875</v>
      </c>
      <c r="D42" s="325">
        <v>1009.5</v>
      </c>
      <c r="E42" s="325">
        <v>0</v>
      </c>
      <c r="F42" s="325">
        <v>15.4</v>
      </c>
      <c r="G42" s="325">
        <v>79.8</v>
      </c>
      <c r="H42" s="336">
        <v>3.1</v>
      </c>
      <c r="I42" s="329">
        <v>164.2</v>
      </c>
      <c r="J42" s="328">
        <v>0</v>
      </c>
    </row>
    <row r="43" spans="1:10" x14ac:dyDescent="0.2">
      <c r="A43" s="393"/>
      <c r="C43" s="324">
        <v>44835.916666666672</v>
      </c>
      <c r="D43" s="325">
        <v>1009.2</v>
      </c>
      <c r="E43" s="325">
        <v>0</v>
      </c>
      <c r="F43" s="325">
        <v>15.2</v>
      </c>
      <c r="G43" s="326">
        <v>80.3</v>
      </c>
      <c r="H43" s="329">
        <v>2.6</v>
      </c>
      <c r="I43" s="329">
        <v>169</v>
      </c>
      <c r="J43" s="328">
        <v>0</v>
      </c>
    </row>
    <row r="44" spans="1:10" x14ac:dyDescent="0.2">
      <c r="A44" s="393"/>
      <c r="C44" s="324">
        <v>44835.958333333328</v>
      </c>
      <c r="D44" s="325">
        <v>1008.5</v>
      </c>
      <c r="E44" s="325">
        <v>0</v>
      </c>
      <c r="F44" s="325">
        <v>15.2</v>
      </c>
      <c r="G44" s="325">
        <v>80.7</v>
      </c>
      <c r="H44" s="337">
        <v>2.2999999999999998</v>
      </c>
      <c r="I44" s="337">
        <v>183.2</v>
      </c>
      <c r="J44" s="325">
        <v>0</v>
      </c>
    </row>
    <row r="45" spans="1:10" x14ac:dyDescent="0.2">
      <c r="A45" s="393"/>
      <c r="C45" s="324">
        <v>44836</v>
      </c>
      <c r="D45" s="325">
        <v>1007.9</v>
      </c>
      <c r="E45" s="325">
        <v>0</v>
      </c>
      <c r="F45" s="325">
        <v>14.9</v>
      </c>
      <c r="G45" s="326">
        <v>81.400000000000006</v>
      </c>
      <c r="H45" s="329">
        <v>1.8</v>
      </c>
      <c r="I45" s="329">
        <v>172.6</v>
      </c>
      <c r="J45" s="328">
        <v>0</v>
      </c>
    </row>
    <row r="46" spans="1:10" x14ac:dyDescent="0.2">
      <c r="A46" s="393"/>
      <c r="C46" s="324">
        <v>44836.041666666672</v>
      </c>
      <c r="D46" s="325">
        <v>1007.3</v>
      </c>
      <c r="E46" s="325">
        <v>0</v>
      </c>
      <c r="F46" s="325">
        <v>14.8</v>
      </c>
      <c r="G46" s="325">
        <v>81.3</v>
      </c>
      <c r="H46" s="333">
        <v>1.9</v>
      </c>
      <c r="I46" s="333">
        <v>134.5</v>
      </c>
      <c r="J46" s="325">
        <v>0</v>
      </c>
    </row>
    <row r="47" spans="1:10" x14ac:dyDescent="0.2">
      <c r="A47" s="393"/>
      <c r="C47" s="324">
        <v>44836.083333333328</v>
      </c>
      <c r="D47" s="325">
        <v>1006.8</v>
      </c>
      <c r="E47" s="325">
        <v>0</v>
      </c>
      <c r="F47" s="325">
        <v>14.8</v>
      </c>
      <c r="G47" s="325">
        <v>81.3</v>
      </c>
      <c r="H47" s="325">
        <v>1.6</v>
      </c>
      <c r="I47" s="327">
        <v>146.80000000000001</v>
      </c>
      <c r="J47" s="328">
        <v>0</v>
      </c>
    </row>
    <row r="48" spans="1:10" x14ac:dyDescent="0.2">
      <c r="A48" s="393"/>
      <c r="C48" s="324">
        <v>44836.125</v>
      </c>
      <c r="D48" s="325">
        <v>1006.7</v>
      </c>
      <c r="E48" s="325">
        <v>0</v>
      </c>
      <c r="F48" s="325">
        <v>14.7</v>
      </c>
      <c r="G48" s="326">
        <v>81.2</v>
      </c>
      <c r="H48" s="338">
        <v>1.4</v>
      </c>
      <c r="I48" s="329">
        <v>150.4</v>
      </c>
      <c r="J48" s="328">
        <v>0</v>
      </c>
    </row>
    <row r="49" spans="1:10" x14ac:dyDescent="0.2">
      <c r="A49" s="393"/>
      <c r="C49" s="324">
        <v>44836.166666666672</v>
      </c>
      <c r="D49" s="325">
        <v>1007.1</v>
      </c>
      <c r="E49" s="325">
        <v>0</v>
      </c>
      <c r="F49" s="325">
        <v>14.6</v>
      </c>
      <c r="G49" s="326">
        <v>81.2</v>
      </c>
      <c r="H49" s="329">
        <v>1.4</v>
      </c>
      <c r="I49" s="329">
        <v>104.5</v>
      </c>
      <c r="J49" s="328">
        <v>0</v>
      </c>
    </row>
    <row r="50" spans="1:10" x14ac:dyDescent="0.2">
      <c r="A50" s="393"/>
      <c r="C50" s="324">
        <v>44836.208333333328</v>
      </c>
      <c r="D50" s="325">
        <v>1007.3</v>
      </c>
      <c r="E50" s="325">
        <v>0</v>
      </c>
      <c r="F50" s="325">
        <v>14.6</v>
      </c>
      <c r="G50" s="326">
        <v>81</v>
      </c>
      <c r="H50" s="329">
        <v>0.7</v>
      </c>
      <c r="I50" s="329">
        <v>60</v>
      </c>
      <c r="J50" s="328">
        <v>4.7</v>
      </c>
    </row>
    <row r="51" spans="1:10" x14ac:dyDescent="0.2">
      <c r="A51" s="393"/>
      <c r="C51" s="324">
        <v>44836.25</v>
      </c>
      <c r="D51" s="325">
        <v>1007.7</v>
      </c>
      <c r="E51" s="325">
        <v>0</v>
      </c>
      <c r="F51" s="325">
        <v>14.7</v>
      </c>
      <c r="G51" s="326">
        <v>80.7</v>
      </c>
      <c r="H51" s="329">
        <v>1.3</v>
      </c>
      <c r="I51" s="329">
        <v>41.9</v>
      </c>
      <c r="J51" s="328">
        <v>61.6</v>
      </c>
    </row>
    <row r="52" spans="1:10" x14ac:dyDescent="0.2">
      <c r="A52" s="393"/>
      <c r="C52" s="324">
        <v>44836.291666666672</v>
      </c>
      <c r="D52" s="325">
        <v>1008</v>
      </c>
      <c r="E52" s="325">
        <v>0</v>
      </c>
      <c r="F52" s="325">
        <v>15.1</v>
      </c>
      <c r="G52" s="326">
        <v>79.099999999999994</v>
      </c>
      <c r="H52" s="339">
        <v>0.9</v>
      </c>
      <c r="I52" s="329">
        <v>67.3</v>
      </c>
      <c r="J52" s="328">
        <v>140</v>
      </c>
    </row>
    <row r="53" spans="1:10" x14ac:dyDescent="0.2">
      <c r="A53" s="393"/>
      <c r="C53" s="324">
        <v>44836.333333333328</v>
      </c>
      <c r="D53" s="325">
        <v>1007.9</v>
      </c>
      <c r="E53" s="325">
        <v>0</v>
      </c>
      <c r="F53" s="325">
        <v>15.7</v>
      </c>
      <c r="G53" s="325">
        <v>77.599999999999994</v>
      </c>
      <c r="H53" s="326">
        <v>2.1</v>
      </c>
      <c r="I53" s="329">
        <v>306.39999999999998</v>
      </c>
      <c r="J53" s="328">
        <v>368.2</v>
      </c>
    </row>
    <row r="54" spans="1:10" x14ac:dyDescent="0.2">
      <c r="A54" s="393"/>
      <c r="C54" s="324">
        <v>44836.375</v>
      </c>
      <c r="D54" s="325">
        <v>1007.5</v>
      </c>
      <c r="E54" s="325">
        <v>0</v>
      </c>
      <c r="F54" s="325">
        <v>16.399999999999999</v>
      </c>
      <c r="G54" s="325">
        <v>75.8</v>
      </c>
      <c r="H54" s="325">
        <v>1.7</v>
      </c>
      <c r="I54" s="333">
        <v>256.89999999999998</v>
      </c>
      <c r="J54" s="325">
        <v>441.2</v>
      </c>
    </row>
    <row r="55" spans="1:10" x14ac:dyDescent="0.2">
      <c r="A55" s="393"/>
      <c r="C55" s="324">
        <v>44836.416666666672</v>
      </c>
      <c r="D55" s="325">
        <v>1007.3</v>
      </c>
      <c r="E55" s="325">
        <v>0</v>
      </c>
      <c r="F55" s="325">
        <v>16.899999999999999</v>
      </c>
      <c r="G55" s="325">
        <v>73.8</v>
      </c>
      <c r="H55" s="325">
        <v>3.8</v>
      </c>
      <c r="I55" s="325">
        <v>203.7</v>
      </c>
      <c r="J55" s="325">
        <v>779</v>
      </c>
    </row>
    <row r="56" spans="1:10" x14ac:dyDescent="0.2">
      <c r="A56" s="393"/>
      <c r="C56" s="324">
        <v>44836.458333333328</v>
      </c>
      <c r="D56" s="325">
        <v>1007</v>
      </c>
      <c r="E56" s="325">
        <v>0</v>
      </c>
      <c r="F56" s="325">
        <v>17.100000000000001</v>
      </c>
      <c r="G56" s="325">
        <v>73</v>
      </c>
      <c r="H56" s="325">
        <v>3.8</v>
      </c>
      <c r="I56" s="325">
        <v>210.7</v>
      </c>
      <c r="J56" s="325">
        <v>789.6</v>
      </c>
    </row>
    <row r="57" spans="1:10" x14ac:dyDescent="0.2">
      <c r="A57" s="393"/>
      <c r="C57" s="324">
        <v>44836.5</v>
      </c>
      <c r="D57" s="325">
        <v>1006.3</v>
      </c>
      <c r="E57" s="325">
        <v>0</v>
      </c>
      <c r="F57" s="325">
        <v>17.3</v>
      </c>
      <c r="G57" s="325">
        <v>73.099999999999994</v>
      </c>
      <c r="H57" s="325">
        <v>2.8</v>
      </c>
      <c r="I57" s="325">
        <v>228.4</v>
      </c>
      <c r="J57" s="325">
        <v>615.4</v>
      </c>
    </row>
    <row r="58" spans="1:10" x14ac:dyDescent="0.2">
      <c r="A58" s="393"/>
      <c r="C58" s="324">
        <v>44836.541666666672</v>
      </c>
      <c r="D58" s="325">
        <v>1005.8</v>
      </c>
      <c r="E58" s="325">
        <v>0</v>
      </c>
      <c r="F58" s="325">
        <v>16.899999999999999</v>
      </c>
      <c r="G58" s="325">
        <v>74</v>
      </c>
      <c r="H58" s="325">
        <v>3</v>
      </c>
      <c r="I58" s="325">
        <v>238.6</v>
      </c>
      <c r="J58" s="325">
        <v>572.5</v>
      </c>
    </row>
    <row r="59" spans="1:10" x14ac:dyDescent="0.2">
      <c r="A59" s="393"/>
      <c r="C59" s="324">
        <v>44836.583333333328</v>
      </c>
      <c r="D59" s="325">
        <v>1006</v>
      </c>
      <c r="E59" s="325">
        <v>0</v>
      </c>
      <c r="F59" s="325">
        <v>16.600000000000001</v>
      </c>
      <c r="G59" s="325">
        <v>75.400000000000006</v>
      </c>
      <c r="H59" s="325">
        <v>3.4</v>
      </c>
      <c r="I59" s="325">
        <v>202.4</v>
      </c>
      <c r="J59" s="325">
        <v>289.3</v>
      </c>
    </row>
    <row r="60" spans="1:10" x14ac:dyDescent="0.2">
      <c r="A60" s="393"/>
      <c r="C60" s="324">
        <v>44836.625</v>
      </c>
      <c r="D60" s="325">
        <v>1006.3</v>
      </c>
      <c r="E60" s="325">
        <v>0</v>
      </c>
      <c r="F60" s="325">
        <v>16.100000000000001</v>
      </c>
      <c r="G60" s="325">
        <v>77.099999999999994</v>
      </c>
      <c r="H60" s="325">
        <v>2.8</v>
      </c>
      <c r="I60" s="325">
        <v>204.9</v>
      </c>
      <c r="J60" s="325">
        <v>138.5</v>
      </c>
    </row>
    <row r="61" spans="1:10" x14ac:dyDescent="0.2">
      <c r="A61" s="393"/>
      <c r="C61" s="324">
        <v>44836.666666666672</v>
      </c>
      <c r="D61" s="325">
        <v>1007</v>
      </c>
      <c r="E61" s="325">
        <v>0</v>
      </c>
      <c r="F61" s="325">
        <v>16</v>
      </c>
      <c r="G61" s="325">
        <v>77.2</v>
      </c>
      <c r="H61" s="325">
        <v>2.6</v>
      </c>
      <c r="I61" s="325">
        <v>199.3</v>
      </c>
      <c r="J61" s="325">
        <v>83.4</v>
      </c>
    </row>
    <row r="62" spans="1:10" x14ac:dyDescent="0.2">
      <c r="A62" s="393"/>
      <c r="C62" s="324">
        <v>44836.708333333328</v>
      </c>
      <c r="D62" s="325">
        <v>1007.8</v>
      </c>
      <c r="E62" s="325">
        <v>0</v>
      </c>
      <c r="F62" s="325">
        <v>15.7</v>
      </c>
      <c r="G62" s="325">
        <v>77.900000000000006</v>
      </c>
      <c r="H62" s="325">
        <v>2.6</v>
      </c>
      <c r="I62" s="325">
        <v>193.5</v>
      </c>
      <c r="J62" s="325">
        <v>14.5</v>
      </c>
    </row>
    <row r="63" spans="1:10" x14ac:dyDescent="0.2">
      <c r="A63" s="393"/>
      <c r="C63" s="324">
        <v>44836.75</v>
      </c>
      <c r="D63" s="325">
        <v>1008</v>
      </c>
      <c r="E63" s="325">
        <v>0</v>
      </c>
      <c r="F63" s="325">
        <v>15.6</v>
      </c>
      <c r="G63" s="325">
        <v>78.2</v>
      </c>
      <c r="H63" s="325">
        <v>2.2999999999999998</v>
      </c>
      <c r="I63" s="325">
        <v>188.4</v>
      </c>
      <c r="J63" s="325">
        <v>0</v>
      </c>
    </row>
    <row r="64" spans="1:10" x14ac:dyDescent="0.2">
      <c r="A64" s="393"/>
      <c r="C64" s="324">
        <v>44836.791666666672</v>
      </c>
      <c r="D64" s="325">
        <v>1008.6</v>
      </c>
      <c r="E64" s="325">
        <v>0</v>
      </c>
      <c r="F64" s="325">
        <v>15.5</v>
      </c>
      <c r="G64" s="325">
        <v>78.3</v>
      </c>
      <c r="H64" s="325">
        <v>2.2000000000000002</v>
      </c>
      <c r="I64" s="325">
        <v>190.4</v>
      </c>
      <c r="J64" s="325">
        <v>0</v>
      </c>
    </row>
    <row r="65" spans="1:10" x14ac:dyDescent="0.2">
      <c r="A65" s="393"/>
      <c r="C65" s="324">
        <v>44836.833333333328</v>
      </c>
      <c r="D65" s="325">
        <v>1009.1</v>
      </c>
      <c r="E65" s="325">
        <v>0</v>
      </c>
      <c r="F65" s="325">
        <v>15.7</v>
      </c>
      <c r="G65" s="326">
        <v>77.8</v>
      </c>
      <c r="H65" s="340">
        <v>2.6</v>
      </c>
      <c r="I65" s="327">
        <v>177.1</v>
      </c>
      <c r="J65" s="328">
        <v>0</v>
      </c>
    </row>
    <row r="66" spans="1:10" x14ac:dyDescent="0.2">
      <c r="A66" s="393"/>
      <c r="C66" s="324">
        <v>44836.875</v>
      </c>
      <c r="D66" s="325">
        <v>1009.6</v>
      </c>
      <c r="E66" s="325">
        <v>0</v>
      </c>
      <c r="F66" s="325">
        <v>15.6</v>
      </c>
      <c r="G66" s="325">
        <v>78.2</v>
      </c>
      <c r="H66" s="341">
        <v>2.1</v>
      </c>
      <c r="I66" s="329">
        <v>178</v>
      </c>
      <c r="J66" s="328">
        <v>0</v>
      </c>
    </row>
    <row r="67" spans="1:10" x14ac:dyDescent="0.2">
      <c r="A67" s="393"/>
      <c r="C67" s="324">
        <v>44836.916666666672</v>
      </c>
      <c r="D67" s="325">
        <v>1009.6</v>
      </c>
      <c r="E67" s="325">
        <v>0</v>
      </c>
      <c r="F67" s="325">
        <v>15.7</v>
      </c>
      <c r="G67" s="326">
        <v>77.7</v>
      </c>
      <c r="H67" s="329">
        <v>2.1</v>
      </c>
      <c r="I67" s="329">
        <v>179.4</v>
      </c>
      <c r="J67" s="328">
        <v>0</v>
      </c>
    </row>
    <row r="68" spans="1:10" x14ac:dyDescent="0.2">
      <c r="A68" s="393"/>
      <c r="C68" s="324">
        <v>44836.958333333328</v>
      </c>
      <c r="D68" s="325">
        <v>1009.3</v>
      </c>
      <c r="E68" s="325">
        <v>0</v>
      </c>
      <c r="F68" s="325">
        <v>15.7</v>
      </c>
      <c r="G68" s="326">
        <v>77.5</v>
      </c>
      <c r="H68" s="342">
        <v>2</v>
      </c>
      <c r="I68" s="329">
        <v>171.6</v>
      </c>
      <c r="J68" s="328">
        <v>0</v>
      </c>
    </row>
    <row r="69" spans="1:10" x14ac:dyDescent="0.2">
      <c r="A69" s="393"/>
      <c r="C69" s="324">
        <v>44837</v>
      </c>
      <c r="D69" s="325">
        <v>1008.8</v>
      </c>
      <c r="E69" s="325">
        <v>0</v>
      </c>
      <c r="F69" s="325">
        <v>15.5</v>
      </c>
      <c r="G69" s="326">
        <v>77.8</v>
      </c>
      <c r="H69" s="329">
        <v>2.4</v>
      </c>
      <c r="I69" s="329">
        <v>177.4</v>
      </c>
      <c r="J69" s="328">
        <v>0</v>
      </c>
    </row>
    <row r="70" spans="1:10" x14ac:dyDescent="0.2">
      <c r="A70" s="393"/>
      <c r="C70" s="324">
        <v>44837.041666666672</v>
      </c>
      <c r="D70" s="325">
        <v>1008.5</v>
      </c>
      <c r="E70" s="325">
        <v>0</v>
      </c>
      <c r="F70" s="325">
        <v>15.5</v>
      </c>
      <c r="G70" s="326">
        <v>77.8</v>
      </c>
      <c r="H70" s="329">
        <v>1.7</v>
      </c>
      <c r="I70" s="329">
        <v>164.2</v>
      </c>
      <c r="J70" s="328">
        <v>0</v>
      </c>
    </row>
    <row r="71" spans="1:10" x14ac:dyDescent="0.2">
      <c r="A71" s="393"/>
      <c r="C71" s="324">
        <v>44837.083333333328</v>
      </c>
      <c r="D71" s="325">
        <v>1008</v>
      </c>
      <c r="E71" s="325">
        <v>0</v>
      </c>
      <c r="F71" s="325">
        <v>15.3</v>
      </c>
      <c r="G71" s="326">
        <v>78.7</v>
      </c>
      <c r="H71" s="329">
        <v>2.8</v>
      </c>
      <c r="I71" s="329">
        <v>168.6</v>
      </c>
      <c r="J71" s="328">
        <v>0</v>
      </c>
    </row>
    <row r="72" spans="1:10" x14ac:dyDescent="0.2">
      <c r="A72" s="393"/>
      <c r="C72" s="324">
        <v>44837.125</v>
      </c>
      <c r="D72" s="325">
        <v>1007.9</v>
      </c>
      <c r="E72" s="325">
        <v>0</v>
      </c>
      <c r="F72" s="325">
        <v>15.1</v>
      </c>
      <c r="G72" s="325">
        <v>79.099999999999994</v>
      </c>
      <c r="H72" s="332">
        <v>2.5</v>
      </c>
      <c r="I72" s="329">
        <v>177.9</v>
      </c>
      <c r="J72" s="328">
        <v>0</v>
      </c>
    </row>
    <row r="73" spans="1:10" x14ac:dyDescent="0.2">
      <c r="A73" s="393"/>
      <c r="C73" s="324">
        <v>44837.166666666672</v>
      </c>
      <c r="D73" s="325">
        <v>1008.1</v>
      </c>
      <c r="E73" s="325">
        <v>0</v>
      </c>
      <c r="F73" s="325">
        <v>15.1</v>
      </c>
      <c r="G73" s="325">
        <v>79.599999999999994</v>
      </c>
      <c r="H73" s="325">
        <v>2.6</v>
      </c>
      <c r="I73" s="333">
        <v>173.9</v>
      </c>
      <c r="J73" s="325">
        <v>0</v>
      </c>
    </row>
    <row r="74" spans="1:10" x14ac:dyDescent="0.2">
      <c r="A74" s="393"/>
      <c r="C74" s="324">
        <v>44837.208333333328</v>
      </c>
      <c r="D74" s="325">
        <v>1008.7</v>
      </c>
      <c r="E74" s="325">
        <v>0</v>
      </c>
      <c r="F74" s="325">
        <v>15</v>
      </c>
      <c r="G74" s="325">
        <v>80</v>
      </c>
      <c r="H74" s="325">
        <v>2.7</v>
      </c>
      <c r="I74" s="325">
        <v>174.6</v>
      </c>
      <c r="J74" s="325">
        <v>2.4</v>
      </c>
    </row>
    <row r="75" spans="1:10" x14ac:dyDescent="0.2">
      <c r="A75" s="393"/>
      <c r="C75" s="324">
        <v>44837.25</v>
      </c>
      <c r="D75" s="325">
        <v>1008.8</v>
      </c>
      <c r="E75" s="325">
        <v>0</v>
      </c>
      <c r="F75" s="325">
        <v>15.1</v>
      </c>
      <c r="G75" s="325">
        <v>79.7</v>
      </c>
      <c r="H75" s="325">
        <v>2</v>
      </c>
      <c r="I75" s="325">
        <v>170.2</v>
      </c>
      <c r="J75" s="325">
        <v>29.5</v>
      </c>
    </row>
    <row r="76" spans="1:10" x14ac:dyDescent="0.2">
      <c r="A76" s="393"/>
      <c r="C76" s="324">
        <v>44837.291666666672</v>
      </c>
      <c r="D76" s="325">
        <v>1009.1</v>
      </c>
      <c r="E76" s="325">
        <v>0</v>
      </c>
      <c r="F76" s="325">
        <v>15.3</v>
      </c>
      <c r="G76" s="325">
        <v>78.400000000000006</v>
      </c>
      <c r="H76" s="325">
        <v>2</v>
      </c>
      <c r="I76" s="325">
        <v>179.3</v>
      </c>
      <c r="J76" s="325">
        <v>79</v>
      </c>
    </row>
    <row r="77" spans="1:10" x14ac:dyDescent="0.2">
      <c r="A77" s="393"/>
      <c r="C77" s="324">
        <v>44837.333333333328</v>
      </c>
      <c r="D77" s="325">
        <v>1009.2</v>
      </c>
      <c r="E77" s="325">
        <v>0</v>
      </c>
      <c r="F77" s="325">
        <v>15.6</v>
      </c>
      <c r="G77" s="325">
        <v>77.2</v>
      </c>
      <c r="H77" s="325">
        <v>2.8</v>
      </c>
      <c r="I77" s="325">
        <v>184.9</v>
      </c>
      <c r="J77" s="325">
        <v>149.80000000000001</v>
      </c>
    </row>
    <row r="78" spans="1:10" x14ac:dyDescent="0.2">
      <c r="A78" s="393"/>
      <c r="C78" s="324">
        <v>44837.375</v>
      </c>
      <c r="D78" s="325">
        <v>1009.1</v>
      </c>
      <c r="E78" s="325">
        <v>0</v>
      </c>
      <c r="F78" s="325">
        <v>15.6</v>
      </c>
      <c r="G78" s="325">
        <v>78</v>
      </c>
      <c r="H78" s="325">
        <v>2.9</v>
      </c>
      <c r="I78" s="325">
        <v>184.8</v>
      </c>
      <c r="J78" s="325">
        <v>251.2</v>
      </c>
    </row>
    <row r="79" spans="1:10" x14ac:dyDescent="0.2">
      <c r="A79" s="393"/>
      <c r="C79" s="324">
        <v>44837.416666666672</v>
      </c>
      <c r="D79" s="325">
        <v>1008</v>
      </c>
      <c r="E79" s="325">
        <v>0</v>
      </c>
      <c r="F79" s="325">
        <v>16.399999999999999</v>
      </c>
      <c r="G79" s="325">
        <v>75</v>
      </c>
      <c r="H79" s="325">
        <v>3.2</v>
      </c>
      <c r="I79" s="325">
        <v>191.8</v>
      </c>
      <c r="J79" s="325">
        <v>561.6</v>
      </c>
    </row>
    <row r="80" spans="1:10" x14ac:dyDescent="0.2">
      <c r="A80" s="393"/>
      <c r="C80" s="324">
        <v>44837.458333333328</v>
      </c>
      <c r="D80" s="325">
        <v>1007</v>
      </c>
      <c r="E80" s="325">
        <v>0</v>
      </c>
      <c r="F80" s="325">
        <v>17.2</v>
      </c>
      <c r="G80" s="325">
        <v>72</v>
      </c>
      <c r="H80" s="325">
        <v>4.0999999999999996</v>
      </c>
      <c r="I80" s="325">
        <v>200.6</v>
      </c>
      <c r="J80" s="325">
        <v>844</v>
      </c>
    </row>
    <row r="81" spans="1:10" x14ac:dyDescent="0.2">
      <c r="A81" s="393"/>
      <c r="C81" s="324">
        <v>44837.5</v>
      </c>
      <c r="D81" s="325">
        <v>1006.4</v>
      </c>
      <c r="E81" s="325">
        <v>0</v>
      </c>
      <c r="F81" s="325">
        <v>17.3</v>
      </c>
      <c r="G81" s="325">
        <v>71.2</v>
      </c>
      <c r="H81" s="325">
        <v>4.4000000000000004</v>
      </c>
      <c r="I81" s="325">
        <v>186.2</v>
      </c>
      <c r="J81" s="325">
        <v>780.7</v>
      </c>
    </row>
    <row r="82" spans="1:10" x14ac:dyDescent="0.2">
      <c r="A82" s="393"/>
      <c r="C82" s="324">
        <v>44837.541666666672</v>
      </c>
      <c r="D82" s="325">
        <v>1006.5</v>
      </c>
      <c r="E82" s="325">
        <v>0</v>
      </c>
      <c r="F82" s="325">
        <v>16.899999999999999</v>
      </c>
      <c r="G82" s="325">
        <v>71.7</v>
      </c>
      <c r="H82" s="325">
        <v>4.4000000000000004</v>
      </c>
      <c r="I82" s="325">
        <v>196</v>
      </c>
      <c r="J82" s="325">
        <v>456.1</v>
      </c>
    </row>
    <row r="83" spans="1:10" x14ac:dyDescent="0.2">
      <c r="A83" s="393"/>
      <c r="C83" s="324">
        <v>44837.583333333328</v>
      </c>
      <c r="D83" s="325">
        <v>1007</v>
      </c>
      <c r="E83" s="325">
        <v>0</v>
      </c>
      <c r="F83" s="325">
        <v>16.5</v>
      </c>
      <c r="G83" s="325">
        <v>72.599999999999994</v>
      </c>
      <c r="H83" s="325">
        <v>3.8</v>
      </c>
      <c r="I83" s="325">
        <v>206.3</v>
      </c>
      <c r="J83" s="325">
        <v>253.3</v>
      </c>
    </row>
    <row r="84" spans="1:10" x14ac:dyDescent="0.2">
      <c r="A84" s="393"/>
      <c r="C84" s="324">
        <v>44837.625</v>
      </c>
      <c r="D84" s="325">
        <v>1007.1</v>
      </c>
      <c r="E84" s="325">
        <v>0</v>
      </c>
      <c r="F84" s="325">
        <v>16.3</v>
      </c>
      <c r="G84" s="325">
        <v>72.900000000000006</v>
      </c>
      <c r="H84" s="325">
        <v>4</v>
      </c>
      <c r="I84" s="325">
        <v>184.1</v>
      </c>
      <c r="J84" s="325">
        <v>164.5</v>
      </c>
    </row>
    <row r="85" spans="1:10" x14ac:dyDescent="0.2">
      <c r="A85" s="393"/>
      <c r="C85" s="324">
        <v>44837.666666666672</v>
      </c>
      <c r="D85" s="325">
        <v>1007.7</v>
      </c>
      <c r="E85" s="325">
        <v>0</v>
      </c>
      <c r="F85" s="325">
        <v>16</v>
      </c>
      <c r="G85" s="325">
        <v>73.400000000000006</v>
      </c>
      <c r="H85" s="325">
        <v>4.4000000000000004</v>
      </c>
      <c r="I85" s="325">
        <v>172.4</v>
      </c>
      <c r="J85" s="325">
        <v>65.400000000000006</v>
      </c>
    </row>
    <row r="86" spans="1:10" x14ac:dyDescent="0.2">
      <c r="A86" s="393"/>
      <c r="C86" s="324">
        <v>44837.708333333328</v>
      </c>
      <c r="D86" s="325">
        <v>1008.7</v>
      </c>
      <c r="E86" s="325">
        <v>0</v>
      </c>
      <c r="F86" s="325">
        <v>15.8</v>
      </c>
      <c r="G86" s="325">
        <v>74.2</v>
      </c>
      <c r="H86" s="325">
        <v>3.7</v>
      </c>
      <c r="I86" s="325">
        <v>166.6</v>
      </c>
      <c r="J86" s="325">
        <v>9.3000000000000007</v>
      </c>
    </row>
    <row r="87" spans="1:10" x14ac:dyDescent="0.2">
      <c r="A87" s="393"/>
      <c r="C87" s="324">
        <v>44837.75</v>
      </c>
      <c r="D87" s="325">
        <v>1008.8</v>
      </c>
      <c r="E87" s="325">
        <v>0</v>
      </c>
      <c r="F87" s="325">
        <v>15.8</v>
      </c>
      <c r="G87" s="325">
        <v>74</v>
      </c>
      <c r="H87" s="325">
        <v>2.6</v>
      </c>
      <c r="I87" s="325">
        <v>166.1</v>
      </c>
      <c r="J87" s="325">
        <v>0</v>
      </c>
    </row>
    <row r="88" spans="1:10" x14ac:dyDescent="0.2">
      <c r="A88" s="393"/>
      <c r="C88" s="324">
        <v>44837.791666666672</v>
      </c>
      <c r="D88" s="325">
        <v>1009.2</v>
      </c>
      <c r="E88" s="325">
        <v>0</v>
      </c>
      <c r="F88" s="325">
        <v>15.9</v>
      </c>
      <c r="G88" s="326">
        <v>73.7</v>
      </c>
      <c r="H88" s="340">
        <v>2.5</v>
      </c>
      <c r="I88" s="340">
        <v>177.5</v>
      </c>
      <c r="J88" s="328">
        <v>0</v>
      </c>
    </row>
    <row r="89" spans="1:10" x14ac:dyDescent="0.2">
      <c r="A89" s="393"/>
      <c r="C89" s="324">
        <v>44837.833333333328</v>
      </c>
      <c r="D89" s="325">
        <v>1009.4</v>
      </c>
      <c r="E89" s="325">
        <v>0</v>
      </c>
      <c r="F89" s="325">
        <v>15.7</v>
      </c>
      <c r="G89" s="326">
        <v>75.099999999999994</v>
      </c>
      <c r="H89" s="340">
        <v>2.8</v>
      </c>
      <c r="I89" s="340">
        <v>155.9</v>
      </c>
      <c r="J89" s="328">
        <v>0</v>
      </c>
    </row>
    <row r="90" spans="1:10" x14ac:dyDescent="0.2">
      <c r="A90" s="393"/>
      <c r="C90" s="324">
        <v>44837.875</v>
      </c>
      <c r="D90" s="325">
        <v>1009.8</v>
      </c>
      <c r="E90" s="325">
        <v>0</v>
      </c>
      <c r="F90" s="325">
        <v>15.6</v>
      </c>
      <c r="G90" s="326">
        <v>74.7</v>
      </c>
      <c r="H90" s="340">
        <v>3</v>
      </c>
      <c r="I90" s="327">
        <v>157.6</v>
      </c>
      <c r="J90" s="328">
        <v>0</v>
      </c>
    </row>
    <row r="91" spans="1:10" x14ac:dyDescent="0.2">
      <c r="A91" s="393"/>
      <c r="C91" s="324">
        <v>44837.916666666672</v>
      </c>
      <c r="D91" s="325">
        <v>1009.8</v>
      </c>
      <c r="E91" s="325">
        <v>0</v>
      </c>
      <c r="F91" s="325">
        <v>15.6</v>
      </c>
      <c r="G91" s="326">
        <v>74.5</v>
      </c>
      <c r="H91" s="330">
        <v>2.9</v>
      </c>
      <c r="I91" s="329">
        <v>158.6</v>
      </c>
      <c r="J91" s="328">
        <v>0</v>
      </c>
    </row>
    <row r="92" spans="1:10" x14ac:dyDescent="0.2">
      <c r="A92" s="393"/>
      <c r="C92" s="324">
        <v>44837.958333333328</v>
      </c>
      <c r="D92" s="325">
        <v>1009.2</v>
      </c>
      <c r="E92" s="325">
        <v>0</v>
      </c>
      <c r="F92" s="325">
        <v>15.6</v>
      </c>
      <c r="G92" s="326">
        <v>74.5</v>
      </c>
      <c r="H92" s="340">
        <v>2.4</v>
      </c>
      <c r="I92" s="343">
        <v>160.1</v>
      </c>
      <c r="J92" s="328">
        <v>0</v>
      </c>
    </row>
    <row r="93" spans="1:10" x14ac:dyDescent="0.2">
      <c r="A93" s="393"/>
      <c r="C93" s="324">
        <v>44838</v>
      </c>
      <c r="D93" s="325">
        <v>1008.6</v>
      </c>
      <c r="E93" s="325">
        <v>0</v>
      </c>
      <c r="F93" s="325">
        <v>15.5</v>
      </c>
      <c r="G93" s="326">
        <v>74.8</v>
      </c>
      <c r="H93" s="340">
        <v>2.2999999999999998</v>
      </c>
      <c r="I93" s="340">
        <v>165.9</v>
      </c>
      <c r="J93" s="328">
        <v>0</v>
      </c>
    </row>
    <row r="94" spans="1:10" x14ac:dyDescent="0.2">
      <c r="A94" s="393"/>
      <c r="C94" s="324">
        <v>44838.041666666672</v>
      </c>
      <c r="D94" s="325">
        <v>1008.4</v>
      </c>
      <c r="E94" s="325">
        <v>0</v>
      </c>
      <c r="F94" s="325">
        <v>15.3</v>
      </c>
      <c r="G94" s="325">
        <v>75.099999999999994</v>
      </c>
      <c r="H94" s="325">
        <v>2.2999999999999998</v>
      </c>
      <c r="I94" s="325">
        <v>171.7</v>
      </c>
      <c r="J94" s="325">
        <v>0</v>
      </c>
    </row>
    <row r="95" spans="1:10" x14ac:dyDescent="0.2">
      <c r="A95" s="393"/>
      <c r="C95" s="324">
        <v>44838.083333333328</v>
      </c>
      <c r="D95" s="325">
        <v>1008.1</v>
      </c>
      <c r="E95" s="325">
        <v>0</v>
      </c>
      <c r="F95" s="325">
        <v>15.2</v>
      </c>
      <c r="G95" s="325">
        <v>76.400000000000006</v>
      </c>
      <c r="H95" s="325">
        <v>2.2000000000000002</v>
      </c>
      <c r="I95" s="325">
        <v>176.7</v>
      </c>
      <c r="J95" s="325">
        <v>0</v>
      </c>
    </row>
    <row r="96" spans="1:10" x14ac:dyDescent="0.2">
      <c r="A96" s="393"/>
      <c r="C96" s="324">
        <v>44838.125</v>
      </c>
      <c r="D96" s="325">
        <v>1008.1</v>
      </c>
      <c r="E96" s="325">
        <v>0</v>
      </c>
      <c r="F96" s="325">
        <v>15.2</v>
      </c>
      <c r="G96" s="326">
        <v>76.8</v>
      </c>
      <c r="H96" s="340">
        <v>1.6</v>
      </c>
      <c r="I96" s="327">
        <v>192.8</v>
      </c>
      <c r="J96" s="328">
        <v>0</v>
      </c>
    </row>
    <row r="97" spans="1:10" x14ac:dyDescent="0.2">
      <c r="A97" s="393"/>
      <c r="C97" s="324">
        <v>44838.166666666672</v>
      </c>
      <c r="D97" s="325">
        <v>1008.4</v>
      </c>
      <c r="E97" s="325">
        <v>0</v>
      </c>
      <c r="F97" s="325">
        <v>15.3</v>
      </c>
      <c r="G97" s="326">
        <v>76</v>
      </c>
      <c r="H97" s="330">
        <v>1.9</v>
      </c>
      <c r="I97" s="329">
        <v>153.30000000000001</v>
      </c>
      <c r="J97" s="328">
        <v>0</v>
      </c>
    </row>
    <row r="98" spans="1:10" x14ac:dyDescent="0.2">
      <c r="A98" s="393"/>
      <c r="C98" s="324">
        <v>44838.208333333328</v>
      </c>
      <c r="D98" s="325">
        <v>1009</v>
      </c>
      <c r="E98" s="325">
        <v>0</v>
      </c>
      <c r="F98" s="325">
        <v>15.2</v>
      </c>
      <c r="G98" s="326">
        <v>76.7</v>
      </c>
      <c r="H98" s="330">
        <v>1.4</v>
      </c>
      <c r="I98" s="329">
        <v>190.4</v>
      </c>
      <c r="J98" s="328">
        <v>2.2999999999999998</v>
      </c>
    </row>
    <row r="99" spans="1:10" x14ac:dyDescent="0.2">
      <c r="A99" s="393"/>
      <c r="C99" s="324">
        <v>44838.25</v>
      </c>
      <c r="D99" s="325">
        <v>1009.6</v>
      </c>
      <c r="E99" s="325">
        <v>0</v>
      </c>
      <c r="F99" s="325">
        <v>15.4</v>
      </c>
      <c r="G99" s="326">
        <v>76.400000000000006</v>
      </c>
      <c r="H99" s="344">
        <v>1</v>
      </c>
      <c r="I99" s="329">
        <v>173.8</v>
      </c>
      <c r="J99" s="328">
        <v>29.8</v>
      </c>
    </row>
    <row r="100" spans="1:10" x14ac:dyDescent="0.2">
      <c r="A100" s="393"/>
      <c r="C100" s="324">
        <v>44838.291666666672</v>
      </c>
      <c r="D100" s="325">
        <v>1010.1</v>
      </c>
      <c r="E100" s="325">
        <v>0</v>
      </c>
      <c r="F100" s="325">
        <v>15.4</v>
      </c>
      <c r="G100" s="326">
        <v>76.5</v>
      </c>
      <c r="H100" s="330">
        <v>2.1</v>
      </c>
      <c r="I100" s="329">
        <v>177.9</v>
      </c>
      <c r="J100" s="328">
        <v>80.599999999999994</v>
      </c>
    </row>
    <row r="101" spans="1:10" x14ac:dyDescent="0.2">
      <c r="A101" s="393"/>
      <c r="C101" s="324">
        <v>44838.333333333328</v>
      </c>
      <c r="D101" s="325">
        <v>1010.2</v>
      </c>
      <c r="E101" s="325">
        <v>0</v>
      </c>
      <c r="F101" s="325">
        <v>15.5</v>
      </c>
      <c r="G101" s="325">
        <v>76</v>
      </c>
      <c r="H101" s="326">
        <v>2.9</v>
      </c>
      <c r="I101" s="329">
        <v>171.1</v>
      </c>
      <c r="J101" s="328">
        <v>138.6</v>
      </c>
    </row>
    <row r="102" spans="1:10" x14ac:dyDescent="0.2">
      <c r="A102" s="393"/>
      <c r="C102" s="324">
        <v>44838.375</v>
      </c>
      <c r="D102" s="325">
        <v>1010.1</v>
      </c>
      <c r="E102" s="325">
        <v>0</v>
      </c>
      <c r="F102" s="325">
        <v>15.8</v>
      </c>
      <c r="G102" s="325">
        <v>74.099999999999994</v>
      </c>
      <c r="H102" s="325">
        <v>3.1</v>
      </c>
      <c r="I102" s="333">
        <v>176.8</v>
      </c>
      <c r="J102" s="325">
        <v>229.9</v>
      </c>
    </row>
    <row r="103" spans="1:10" x14ac:dyDescent="0.2">
      <c r="A103" s="393"/>
      <c r="C103" s="324">
        <v>44838.416666666672</v>
      </c>
      <c r="D103" s="325">
        <v>1009.5</v>
      </c>
      <c r="E103" s="325">
        <v>0</v>
      </c>
      <c r="F103" s="325">
        <v>16.399999999999999</v>
      </c>
      <c r="G103" s="325">
        <v>71.5</v>
      </c>
      <c r="H103" s="325">
        <v>3.7</v>
      </c>
      <c r="I103" s="325">
        <v>182.7</v>
      </c>
      <c r="J103" s="325">
        <v>424.5</v>
      </c>
    </row>
    <row r="104" spans="1:10" x14ac:dyDescent="0.2">
      <c r="A104" s="393"/>
      <c r="C104" s="324">
        <v>44838.458333333328</v>
      </c>
      <c r="D104" s="325">
        <v>1008.8</v>
      </c>
      <c r="E104" s="325">
        <v>0</v>
      </c>
      <c r="F104" s="325">
        <v>16.7</v>
      </c>
      <c r="G104" s="325">
        <v>69.2</v>
      </c>
      <c r="H104" s="325">
        <v>4.0999999999999996</v>
      </c>
      <c r="I104" s="325">
        <v>188.5</v>
      </c>
      <c r="J104" s="325">
        <v>540.5</v>
      </c>
    </row>
    <row r="105" spans="1:10" x14ac:dyDescent="0.2">
      <c r="A105" s="393"/>
      <c r="C105" s="324">
        <v>44838.5</v>
      </c>
      <c r="D105" s="325">
        <v>1008.3</v>
      </c>
      <c r="E105" s="325">
        <v>0</v>
      </c>
      <c r="F105" s="325">
        <v>17.2</v>
      </c>
      <c r="G105" s="325">
        <v>68.2</v>
      </c>
      <c r="H105" s="325">
        <v>4.3</v>
      </c>
      <c r="I105" s="325">
        <v>193.5</v>
      </c>
      <c r="J105" s="325">
        <v>745.5</v>
      </c>
    </row>
    <row r="106" spans="1:10" x14ac:dyDescent="0.2">
      <c r="A106" s="393"/>
      <c r="C106" s="324">
        <v>44838.541666666672</v>
      </c>
      <c r="D106" s="325">
        <v>1007.7</v>
      </c>
      <c r="E106" s="325">
        <v>0</v>
      </c>
      <c r="F106" s="325">
        <v>17.2</v>
      </c>
      <c r="G106" s="325">
        <v>67.400000000000006</v>
      </c>
      <c r="H106" s="325">
        <v>4.0999999999999996</v>
      </c>
      <c r="I106" s="325">
        <v>191</v>
      </c>
      <c r="J106" s="325">
        <v>526.79999999999995</v>
      </c>
    </row>
    <row r="107" spans="1:10" x14ac:dyDescent="0.2">
      <c r="A107" s="393"/>
      <c r="C107" s="324">
        <v>44838.583333333328</v>
      </c>
      <c r="D107" s="325">
        <v>1007.4</v>
      </c>
      <c r="E107" s="325">
        <v>0</v>
      </c>
      <c r="F107" s="325">
        <v>16.899999999999999</v>
      </c>
      <c r="G107" s="325">
        <v>68.099999999999994</v>
      </c>
      <c r="H107" s="325">
        <v>4.0999999999999996</v>
      </c>
      <c r="I107" s="325">
        <v>191.4</v>
      </c>
      <c r="J107" s="325">
        <v>466.4</v>
      </c>
    </row>
    <row r="108" spans="1:10" x14ac:dyDescent="0.2">
      <c r="A108" s="393"/>
      <c r="C108" s="324">
        <v>44838.625</v>
      </c>
      <c r="D108" s="325">
        <v>1007.4</v>
      </c>
      <c r="E108" s="325">
        <v>0</v>
      </c>
      <c r="F108" s="325">
        <v>16.7</v>
      </c>
      <c r="G108" s="325">
        <v>68.900000000000006</v>
      </c>
      <c r="H108" s="325">
        <v>3.8</v>
      </c>
      <c r="I108" s="325">
        <v>192.8</v>
      </c>
      <c r="J108" s="325">
        <v>271.8</v>
      </c>
    </row>
    <row r="109" spans="1:10" x14ac:dyDescent="0.2">
      <c r="A109" s="393"/>
      <c r="C109" s="324">
        <v>44838.666666666672</v>
      </c>
      <c r="D109" s="325">
        <v>1008</v>
      </c>
      <c r="E109" s="325">
        <v>0</v>
      </c>
      <c r="F109" s="325">
        <v>16.2</v>
      </c>
      <c r="G109" s="325">
        <v>70.599999999999994</v>
      </c>
      <c r="H109" s="325">
        <v>3.4</v>
      </c>
      <c r="I109" s="325">
        <v>188.7</v>
      </c>
      <c r="J109" s="325">
        <v>111.1</v>
      </c>
    </row>
    <row r="110" spans="1:10" x14ac:dyDescent="0.2">
      <c r="A110" s="393"/>
      <c r="C110" s="324">
        <v>44838.708333333328</v>
      </c>
      <c r="D110" s="325">
        <v>1008.3</v>
      </c>
      <c r="E110" s="325">
        <v>0</v>
      </c>
      <c r="F110" s="325">
        <v>15.8</v>
      </c>
      <c r="G110" s="325">
        <v>71.400000000000006</v>
      </c>
      <c r="H110" s="325">
        <v>3.7</v>
      </c>
      <c r="I110" s="325">
        <v>176.6</v>
      </c>
      <c r="J110" s="325">
        <v>17.8</v>
      </c>
    </row>
    <row r="111" spans="1:10" x14ac:dyDescent="0.2">
      <c r="A111" s="393"/>
      <c r="C111" s="324">
        <v>44838.75</v>
      </c>
      <c r="D111" s="325">
        <v>1008.9</v>
      </c>
      <c r="E111" s="325">
        <v>0</v>
      </c>
      <c r="F111" s="325">
        <v>15.8</v>
      </c>
      <c r="G111" s="325">
        <v>71.3</v>
      </c>
      <c r="H111" s="325">
        <v>3.1</v>
      </c>
      <c r="I111" s="325">
        <v>172.5</v>
      </c>
      <c r="J111" s="325">
        <v>0</v>
      </c>
    </row>
    <row r="112" spans="1:10" x14ac:dyDescent="0.2">
      <c r="A112" s="393"/>
      <c r="C112" s="324">
        <v>44838.791666666672</v>
      </c>
      <c r="D112" s="325">
        <v>1009.2</v>
      </c>
      <c r="E112" s="325">
        <v>0</v>
      </c>
      <c r="F112" s="325">
        <v>15.8</v>
      </c>
      <c r="G112" s="325">
        <v>70.8</v>
      </c>
      <c r="H112" s="325">
        <v>2.6</v>
      </c>
      <c r="I112" s="325">
        <v>168.2</v>
      </c>
      <c r="J112" s="325">
        <v>0</v>
      </c>
    </row>
    <row r="113" spans="1:10" x14ac:dyDescent="0.2">
      <c r="A113" s="393"/>
      <c r="C113" s="324">
        <v>44838.833333333328</v>
      </c>
      <c r="D113" s="325">
        <v>1009.8</v>
      </c>
      <c r="E113" s="325">
        <v>0</v>
      </c>
      <c r="F113" s="325">
        <v>15.7</v>
      </c>
      <c r="G113" s="325">
        <v>71</v>
      </c>
      <c r="H113" s="325">
        <v>2.6</v>
      </c>
      <c r="I113" s="325">
        <v>170.7</v>
      </c>
      <c r="J113" s="325">
        <v>0</v>
      </c>
    </row>
    <row r="114" spans="1:10" x14ac:dyDescent="0.2">
      <c r="A114" s="393"/>
      <c r="C114" s="324">
        <v>44838.875</v>
      </c>
      <c r="D114" s="325">
        <v>1010</v>
      </c>
      <c r="E114" s="325">
        <v>0</v>
      </c>
      <c r="F114" s="325">
        <v>15.5</v>
      </c>
      <c r="G114" s="325">
        <v>72</v>
      </c>
      <c r="H114" s="325">
        <v>3.1</v>
      </c>
      <c r="I114" s="325">
        <v>176.6</v>
      </c>
      <c r="J114" s="325">
        <v>0</v>
      </c>
    </row>
    <row r="115" spans="1:10" x14ac:dyDescent="0.2">
      <c r="A115" s="393"/>
      <c r="C115" s="324">
        <v>44838.916666666672</v>
      </c>
      <c r="D115" s="325">
        <v>1010</v>
      </c>
      <c r="E115" s="325">
        <v>0</v>
      </c>
      <c r="F115" s="325">
        <v>15.6</v>
      </c>
      <c r="G115" s="325">
        <v>71.900000000000006</v>
      </c>
      <c r="H115" s="325">
        <v>2.2999999999999998</v>
      </c>
      <c r="I115" s="334">
        <v>172.7</v>
      </c>
      <c r="J115" s="325">
        <v>0</v>
      </c>
    </row>
    <row r="116" spans="1:10" x14ac:dyDescent="0.2">
      <c r="A116" s="393"/>
      <c r="C116" s="324">
        <v>44838.958333333328</v>
      </c>
      <c r="D116" s="325">
        <v>1009.5</v>
      </c>
      <c r="E116" s="325">
        <v>0</v>
      </c>
      <c r="F116" s="325">
        <v>15.6</v>
      </c>
      <c r="G116" s="325">
        <v>72</v>
      </c>
      <c r="H116" s="326">
        <v>1.6</v>
      </c>
      <c r="I116" s="329">
        <v>176.6</v>
      </c>
      <c r="J116" s="328">
        <v>0</v>
      </c>
    </row>
    <row r="117" spans="1:10" x14ac:dyDescent="0.2">
      <c r="A117" s="393"/>
      <c r="C117" s="324">
        <v>44839</v>
      </c>
      <c r="D117" s="325">
        <v>1008.8</v>
      </c>
      <c r="E117" s="325">
        <v>0</v>
      </c>
      <c r="F117" s="325">
        <v>15.4</v>
      </c>
      <c r="G117" s="325">
        <v>73.5</v>
      </c>
      <c r="H117" s="326">
        <v>2.9</v>
      </c>
      <c r="I117" s="329">
        <v>181.9</v>
      </c>
      <c r="J117" s="328">
        <v>0</v>
      </c>
    </row>
    <row r="118" spans="1:10" x14ac:dyDescent="0.2">
      <c r="A118" s="393"/>
      <c r="C118" s="324">
        <v>44839.041666666672</v>
      </c>
      <c r="D118" s="325">
        <v>1008.4</v>
      </c>
      <c r="E118" s="325">
        <v>0</v>
      </c>
      <c r="F118" s="325">
        <v>15.3</v>
      </c>
      <c r="G118" s="325">
        <v>74.2</v>
      </c>
      <c r="H118" s="326">
        <v>3.1</v>
      </c>
      <c r="I118" s="329">
        <v>180.3</v>
      </c>
      <c r="J118" s="328">
        <v>0</v>
      </c>
    </row>
    <row r="119" spans="1:10" x14ac:dyDescent="0.2">
      <c r="A119" s="393"/>
      <c r="C119" s="324">
        <v>44839.083333333328</v>
      </c>
      <c r="D119" s="325">
        <v>1008.1</v>
      </c>
      <c r="E119" s="325">
        <v>0</v>
      </c>
      <c r="F119" s="325">
        <v>15.2</v>
      </c>
      <c r="G119" s="325">
        <v>73.7</v>
      </c>
      <c r="H119" s="341">
        <v>2.6</v>
      </c>
      <c r="I119" s="329">
        <v>178.4</v>
      </c>
      <c r="J119" s="328">
        <v>0</v>
      </c>
    </row>
    <row r="120" spans="1:10" x14ac:dyDescent="0.2">
      <c r="A120" s="393"/>
      <c r="C120" s="324">
        <v>44839.125</v>
      </c>
      <c r="D120" s="325">
        <v>1008.1</v>
      </c>
      <c r="E120" s="325">
        <v>0</v>
      </c>
      <c r="F120" s="325">
        <v>15.2</v>
      </c>
      <c r="G120" s="326">
        <v>73.8</v>
      </c>
      <c r="H120" s="329">
        <v>2.9</v>
      </c>
      <c r="I120" s="329">
        <v>174.3</v>
      </c>
      <c r="J120" s="328">
        <v>0</v>
      </c>
    </row>
    <row r="121" spans="1:10" x14ac:dyDescent="0.2">
      <c r="A121" s="393"/>
      <c r="C121" s="324">
        <v>44839.166666666672</v>
      </c>
      <c r="D121" s="325">
        <v>1008.5</v>
      </c>
      <c r="E121" s="325">
        <v>0</v>
      </c>
      <c r="F121" s="325">
        <v>15.2</v>
      </c>
      <c r="G121" s="326">
        <v>75.099999999999994</v>
      </c>
      <c r="H121" s="339">
        <v>1.4</v>
      </c>
      <c r="I121" s="329">
        <v>171.7</v>
      </c>
      <c r="J121" s="328">
        <v>0</v>
      </c>
    </row>
    <row r="122" spans="1:10" x14ac:dyDescent="0.2">
      <c r="A122" s="393"/>
      <c r="C122" s="324">
        <v>44839.208333333328</v>
      </c>
      <c r="D122" s="325">
        <v>1009</v>
      </c>
      <c r="E122" s="325">
        <v>0</v>
      </c>
      <c r="F122" s="325">
        <v>15.2</v>
      </c>
      <c r="G122" s="326">
        <v>75.7</v>
      </c>
      <c r="H122" s="330">
        <v>1.5</v>
      </c>
      <c r="I122" s="329">
        <v>169.5</v>
      </c>
      <c r="J122" s="328">
        <v>3.3</v>
      </c>
    </row>
    <row r="123" spans="1:10" x14ac:dyDescent="0.2">
      <c r="A123" s="393"/>
      <c r="C123" s="324">
        <v>44839.25</v>
      </c>
      <c r="D123" s="325">
        <v>1009.5</v>
      </c>
      <c r="E123" s="325">
        <v>0</v>
      </c>
      <c r="F123" s="325">
        <v>15.4</v>
      </c>
      <c r="G123" s="326">
        <v>75.099999999999994</v>
      </c>
      <c r="H123" s="331">
        <v>1.8</v>
      </c>
      <c r="I123" s="329">
        <v>170.6</v>
      </c>
      <c r="J123" s="328">
        <v>44.2</v>
      </c>
    </row>
    <row r="124" spans="1:10" x14ac:dyDescent="0.2">
      <c r="A124" s="393"/>
      <c r="C124" s="324">
        <v>44839.291666666672</v>
      </c>
      <c r="D124" s="325">
        <v>1010.2</v>
      </c>
      <c r="E124" s="325">
        <v>0</v>
      </c>
      <c r="F124" s="325">
        <v>15.5</v>
      </c>
      <c r="G124" s="326">
        <v>74.5</v>
      </c>
      <c r="H124" s="329">
        <v>3.7</v>
      </c>
      <c r="I124" s="329">
        <v>182.5</v>
      </c>
      <c r="J124" s="328">
        <v>112.6</v>
      </c>
    </row>
    <row r="125" spans="1:10" x14ac:dyDescent="0.2">
      <c r="A125" s="393"/>
      <c r="C125" s="324">
        <v>44839.333333333328</v>
      </c>
      <c r="D125" s="325">
        <v>1010.5</v>
      </c>
      <c r="E125" s="325">
        <v>0</v>
      </c>
      <c r="F125" s="325">
        <v>15.8</v>
      </c>
      <c r="G125" s="325">
        <v>72.8</v>
      </c>
      <c r="H125" s="333">
        <v>4.2</v>
      </c>
      <c r="I125" s="333">
        <v>176.5</v>
      </c>
      <c r="J125" s="325">
        <v>255.3</v>
      </c>
    </row>
    <row r="126" spans="1:10" x14ac:dyDescent="0.2">
      <c r="A126" s="393"/>
      <c r="C126" s="324">
        <v>44839.375</v>
      </c>
      <c r="D126" s="325">
        <v>1010.6</v>
      </c>
      <c r="E126" s="325">
        <v>0</v>
      </c>
      <c r="F126" s="325">
        <v>16.3</v>
      </c>
      <c r="G126" s="325">
        <v>70</v>
      </c>
      <c r="H126" s="325">
        <v>4.5999999999999996</v>
      </c>
      <c r="I126" s="325">
        <v>176.1</v>
      </c>
      <c r="J126" s="325">
        <v>389.6</v>
      </c>
    </row>
    <row r="127" spans="1:10" x14ac:dyDescent="0.2">
      <c r="A127" s="393"/>
      <c r="C127" s="324">
        <v>44839.416666666672</v>
      </c>
      <c r="D127" s="325">
        <v>1010.2</v>
      </c>
      <c r="E127" s="325">
        <v>0</v>
      </c>
      <c r="F127" s="325">
        <v>16.8</v>
      </c>
      <c r="G127" s="325">
        <v>66.900000000000006</v>
      </c>
      <c r="H127" s="325">
        <v>5</v>
      </c>
      <c r="I127" s="325">
        <v>178.4</v>
      </c>
      <c r="J127" s="325">
        <v>572.79999999999995</v>
      </c>
    </row>
    <row r="128" spans="1:10" x14ac:dyDescent="0.2">
      <c r="A128" s="393"/>
      <c r="C128" s="324">
        <v>44839.458333333328</v>
      </c>
      <c r="D128" s="325">
        <v>1009.4</v>
      </c>
      <c r="E128" s="325">
        <v>0</v>
      </c>
      <c r="F128" s="325">
        <v>17.899999999999999</v>
      </c>
      <c r="G128" s="325">
        <v>62.6</v>
      </c>
      <c r="H128" s="325">
        <v>4.8</v>
      </c>
      <c r="I128" s="325">
        <v>191.3</v>
      </c>
      <c r="J128" s="325">
        <v>972.2</v>
      </c>
    </row>
    <row r="129" spans="1:10" x14ac:dyDescent="0.2">
      <c r="A129" s="393"/>
      <c r="C129" s="324">
        <v>44839.5</v>
      </c>
      <c r="D129" s="325">
        <v>1008.7</v>
      </c>
      <c r="E129" s="325">
        <v>0</v>
      </c>
      <c r="F129" s="325">
        <v>18.100000000000001</v>
      </c>
      <c r="G129" s="325">
        <v>61.7</v>
      </c>
      <c r="H129" s="325">
        <v>4.9000000000000004</v>
      </c>
      <c r="I129" s="325">
        <v>195.5</v>
      </c>
      <c r="J129" s="325">
        <v>1047.5</v>
      </c>
    </row>
    <row r="130" spans="1:10" x14ac:dyDescent="0.2">
      <c r="A130" s="393"/>
      <c r="C130" s="324">
        <v>44839.541666666672</v>
      </c>
      <c r="D130" s="325">
        <v>1007.8</v>
      </c>
      <c r="E130" s="325">
        <v>0</v>
      </c>
      <c r="F130" s="325">
        <v>17.899999999999999</v>
      </c>
      <c r="G130" s="325">
        <v>63.2</v>
      </c>
      <c r="H130" s="325">
        <v>5.5</v>
      </c>
      <c r="I130" s="325">
        <v>201.3</v>
      </c>
      <c r="J130" s="325">
        <v>936.8</v>
      </c>
    </row>
    <row r="131" spans="1:10" x14ac:dyDescent="0.2">
      <c r="A131" s="393"/>
      <c r="C131" s="324">
        <v>44839.583333333328</v>
      </c>
      <c r="D131" s="325">
        <v>1007.2</v>
      </c>
      <c r="E131" s="325">
        <v>0</v>
      </c>
      <c r="F131" s="325">
        <v>17.8</v>
      </c>
      <c r="G131" s="325">
        <v>64</v>
      </c>
      <c r="H131" s="325">
        <v>5.2</v>
      </c>
      <c r="I131" s="325">
        <v>197.2</v>
      </c>
      <c r="J131" s="325">
        <v>768.4</v>
      </c>
    </row>
    <row r="132" spans="1:10" x14ac:dyDescent="0.2">
      <c r="A132" s="393"/>
      <c r="C132" s="324">
        <v>44839.625</v>
      </c>
      <c r="D132" s="325">
        <v>1007</v>
      </c>
      <c r="E132" s="325">
        <v>0</v>
      </c>
      <c r="F132" s="325">
        <v>17.5</v>
      </c>
      <c r="G132" s="325">
        <v>64.099999999999994</v>
      </c>
      <c r="H132" s="325">
        <v>5.7</v>
      </c>
      <c r="I132" s="325">
        <v>187.9</v>
      </c>
      <c r="J132" s="325">
        <v>540.1</v>
      </c>
    </row>
    <row r="133" spans="1:10" x14ac:dyDescent="0.2">
      <c r="A133" s="393"/>
      <c r="C133" s="324">
        <v>44839.666666666672</v>
      </c>
      <c r="D133" s="325">
        <v>1007.3</v>
      </c>
      <c r="E133" s="325">
        <v>0</v>
      </c>
      <c r="F133" s="325">
        <v>16.8</v>
      </c>
      <c r="G133" s="325">
        <v>66.7</v>
      </c>
      <c r="H133" s="325">
        <v>5.8</v>
      </c>
      <c r="I133" s="325">
        <v>178</v>
      </c>
      <c r="J133" s="325">
        <v>283.89999999999998</v>
      </c>
    </row>
    <row r="134" spans="1:10" x14ac:dyDescent="0.2">
      <c r="A134" s="393"/>
      <c r="C134" s="324">
        <v>44839.708333333328</v>
      </c>
      <c r="D134" s="325">
        <v>1008.3</v>
      </c>
      <c r="E134" s="325">
        <v>0</v>
      </c>
      <c r="F134" s="325">
        <v>16</v>
      </c>
      <c r="G134" s="325">
        <v>71.3</v>
      </c>
      <c r="H134" s="325">
        <v>5.6</v>
      </c>
      <c r="I134" s="325">
        <v>182.3</v>
      </c>
      <c r="J134" s="325">
        <v>52.4</v>
      </c>
    </row>
    <row r="135" spans="1:10" x14ac:dyDescent="0.2">
      <c r="A135" s="393"/>
      <c r="C135" s="324">
        <v>44839.75</v>
      </c>
      <c r="D135" s="325">
        <v>1009.5</v>
      </c>
      <c r="E135" s="325">
        <v>0</v>
      </c>
      <c r="F135" s="325">
        <v>15.5</v>
      </c>
      <c r="G135" s="325">
        <v>72.8</v>
      </c>
      <c r="H135" s="325">
        <v>3.7</v>
      </c>
      <c r="I135" s="325">
        <v>157.1</v>
      </c>
      <c r="J135" s="325">
        <v>0</v>
      </c>
    </row>
    <row r="136" spans="1:10" x14ac:dyDescent="0.2">
      <c r="A136" s="393"/>
      <c r="C136" s="324">
        <v>44839.791666666672</v>
      </c>
      <c r="D136" s="325">
        <v>1009.8</v>
      </c>
      <c r="E136" s="325">
        <v>0</v>
      </c>
      <c r="F136" s="325">
        <v>15.2</v>
      </c>
      <c r="G136" s="325">
        <v>74.2</v>
      </c>
      <c r="H136" s="325">
        <v>4.2</v>
      </c>
      <c r="I136" s="325">
        <v>151.80000000000001</v>
      </c>
      <c r="J136" s="325">
        <v>0</v>
      </c>
    </row>
    <row r="137" spans="1:10" x14ac:dyDescent="0.2">
      <c r="A137" s="393"/>
      <c r="C137" s="324">
        <v>44839.833333333328</v>
      </c>
      <c r="D137" s="325">
        <v>1009.8</v>
      </c>
      <c r="E137" s="325">
        <v>0</v>
      </c>
      <c r="F137" s="325">
        <v>15</v>
      </c>
      <c r="G137" s="325">
        <v>75.599999999999994</v>
      </c>
      <c r="H137" s="325">
        <v>4.2</v>
      </c>
      <c r="I137" s="325">
        <v>149.9</v>
      </c>
      <c r="J137" s="325">
        <v>0</v>
      </c>
    </row>
    <row r="138" spans="1:10" x14ac:dyDescent="0.2">
      <c r="A138" s="393"/>
      <c r="C138" s="324">
        <v>44839.875</v>
      </c>
      <c r="D138" s="325">
        <v>1010</v>
      </c>
      <c r="E138" s="325">
        <v>0</v>
      </c>
      <c r="F138" s="325">
        <v>14.9</v>
      </c>
      <c r="G138" s="325">
        <v>76.900000000000006</v>
      </c>
      <c r="H138" s="325">
        <v>3.8</v>
      </c>
      <c r="I138" s="325">
        <v>147.5</v>
      </c>
      <c r="J138" s="325">
        <v>0</v>
      </c>
    </row>
    <row r="139" spans="1:10" x14ac:dyDescent="0.2">
      <c r="A139" s="393"/>
      <c r="C139" s="324">
        <v>44839.916666666672</v>
      </c>
      <c r="D139" s="325">
        <v>1009.9</v>
      </c>
      <c r="E139" s="325">
        <v>0</v>
      </c>
      <c r="F139" s="325">
        <v>14.8</v>
      </c>
      <c r="G139" s="325">
        <v>77.099999999999994</v>
      </c>
      <c r="H139" s="325">
        <v>3.6</v>
      </c>
      <c r="I139" s="334">
        <v>152.19999999999999</v>
      </c>
      <c r="J139" s="325">
        <v>0</v>
      </c>
    </row>
    <row r="140" spans="1:10" x14ac:dyDescent="0.2">
      <c r="A140" s="393"/>
      <c r="C140" s="324">
        <v>44839.958333333328</v>
      </c>
      <c r="D140" s="325">
        <v>1009.4</v>
      </c>
      <c r="E140" s="325">
        <v>0</v>
      </c>
      <c r="F140" s="325">
        <v>14.8</v>
      </c>
      <c r="G140" s="325">
        <v>77</v>
      </c>
      <c r="H140" s="326">
        <v>2.5</v>
      </c>
      <c r="I140" s="329">
        <v>157</v>
      </c>
      <c r="J140" s="328">
        <v>0</v>
      </c>
    </row>
    <row r="141" spans="1:10" x14ac:dyDescent="0.2">
      <c r="A141" s="393"/>
      <c r="C141" s="324">
        <v>44840</v>
      </c>
      <c r="D141" s="325">
        <v>1008.7</v>
      </c>
      <c r="E141" s="325">
        <v>0</v>
      </c>
      <c r="F141" s="325">
        <v>15.1</v>
      </c>
      <c r="G141" s="326">
        <v>75.599999999999994</v>
      </c>
      <c r="H141" s="330">
        <v>1.8</v>
      </c>
      <c r="I141" s="329">
        <v>182</v>
      </c>
      <c r="J141" s="328">
        <v>0</v>
      </c>
    </row>
    <row r="142" spans="1:10" x14ac:dyDescent="0.2">
      <c r="A142" s="393"/>
      <c r="C142" s="324">
        <v>44840.041666666672</v>
      </c>
      <c r="D142" s="325">
        <v>1008.3</v>
      </c>
      <c r="E142" s="325">
        <v>0</v>
      </c>
      <c r="F142" s="325">
        <v>15.1</v>
      </c>
      <c r="G142" s="325">
        <v>74.2</v>
      </c>
      <c r="H142" s="326">
        <v>1.8</v>
      </c>
      <c r="I142" s="329">
        <v>171.4</v>
      </c>
      <c r="J142" s="328">
        <v>0</v>
      </c>
    </row>
    <row r="143" spans="1:10" x14ac:dyDescent="0.2">
      <c r="A143" s="393"/>
      <c r="C143" s="324">
        <v>44840.083333333328</v>
      </c>
      <c r="D143" s="325">
        <v>1008.1</v>
      </c>
      <c r="E143" s="325">
        <v>0</v>
      </c>
      <c r="F143" s="325">
        <v>14.9</v>
      </c>
      <c r="G143" s="325">
        <v>73.8</v>
      </c>
      <c r="H143" s="325">
        <v>2.2000000000000002</v>
      </c>
      <c r="I143" s="333">
        <v>125.1</v>
      </c>
      <c r="J143" s="325">
        <v>0</v>
      </c>
    </row>
    <row r="144" spans="1:10" x14ac:dyDescent="0.2">
      <c r="A144" s="393"/>
      <c r="C144" s="324">
        <v>44840.125</v>
      </c>
      <c r="D144" s="325">
        <v>1007.9</v>
      </c>
      <c r="E144" s="325">
        <v>0</v>
      </c>
      <c r="F144" s="325">
        <v>14.9</v>
      </c>
      <c r="G144" s="325">
        <v>74.7</v>
      </c>
      <c r="H144" s="325">
        <v>1.4</v>
      </c>
      <c r="I144" s="334">
        <v>134.69999999999999</v>
      </c>
      <c r="J144" s="325">
        <v>0</v>
      </c>
    </row>
    <row r="145" spans="1:10" x14ac:dyDescent="0.2">
      <c r="A145" s="393"/>
      <c r="C145" s="324">
        <v>44840.166666666672</v>
      </c>
      <c r="D145" s="325">
        <v>1008.1</v>
      </c>
      <c r="E145" s="325">
        <v>0</v>
      </c>
      <c r="F145" s="325">
        <v>14.8</v>
      </c>
      <c r="G145" s="326">
        <v>74.2</v>
      </c>
      <c r="H145" s="330">
        <v>1.6</v>
      </c>
      <c r="I145" s="329">
        <v>145.30000000000001</v>
      </c>
      <c r="J145" s="328">
        <v>0</v>
      </c>
    </row>
    <row r="146" spans="1:10" x14ac:dyDescent="0.2">
      <c r="A146" s="393"/>
      <c r="C146" s="324">
        <v>44840.208333333328</v>
      </c>
      <c r="D146" s="325">
        <v>1008.6</v>
      </c>
      <c r="E146" s="325">
        <v>0</v>
      </c>
      <c r="F146" s="325">
        <v>14.8</v>
      </c>
      <c r="G146" s="325">
        <v>73</v>
      </c>
      <c r="H146" s="326">
        <v>1.9</v>
      </c>
      <c r="I146" s="329">
        <v>112.6</v>
      </c>
      <c r="J146" s="328">
        <v>5.2</v>
      </c>
    </row>
    <row r="147" spans="1:10" x14ac:dyDescent="0.2">
      <c r="A147" s="393"/>
      <c r="C147" s="324">
        <v>44840.25</v>
      </c>
      <c r="D147" s="325">
        <v>1009.3</v>
      </c>
      <c r="E147" s="325">
        <v>0</v>
      </c>
      <c r="F147" s="325">
        <v>14.9</v>
      </c>
      <c r="G147" s="326">
        <v>72.3</v>
      </c>
      <c r="H147" s="331">
        <v>2.2999999999999998</v>
      </c>
      <c r="I147" s="329">
        <v>66.599999999999994</v>
      </c>
      <c r="J147" s="328">
        <v>65.5</v>
      </c>
    </row>
    <row r="148" spans="1:10" x14ac:dyDescent="0.2">
      <c r="A148" s="393"/>
      <c r="C148" s="324">
        <v>44840.291666666672</v>
      </c>
      <c r="D148" s="325">
        <v>1009.5</v>
      </c>
      <c r="E148" s="325">
        <v>0</v>
      </c>
      <c r="F148" s="325">
        <v>15.7</v>
      </c>
      <c r="G148" s="326">
        <v>70.900000000000006</v>
      </c>
      <c r="H148" s="329">
        <v>1.6</v>
      </c>
      <c r="I148" s="329">
        <v>161.69999999999999</v>
      </c>
      <c r="J148" s="328">
        <v>228.9</v>
      </c>
    </row>
    <row r="149" spans="1:10" x14ac:dyDescent="0.2">
      <c r="A149" s="393"/>
      <c r="C149" s="324">
        <v>44840.333333333328</v>
      </c>
      <c r="D149" s="325">
        <v>1008.9</v>
      </c>
      <c r="E149" s="325">
        <v>0</v>
      </c>
      <c r="F149" s="325">
        <v>16.8</v>
      </c>
      <c r="G149" s="325">
        <v>68.3</v>
      </c>
      <c r="H149" s="333">
        <v>2.9</v>
      </c>
      <c r="I149" s="333">
        <v>180.8</v>
      </c>
      <c r="J149" s="325">
        <v>664.4</v>
      </c>
    </row>
    <row r="150" spans="1:10" x14ac:dyDescent="0.2">
      <c r="A150" s="393"/>
      <c r="C150" s="324">
        <v>44840.375</v>
      </c>
      <c r="D150" s="325">
        <v>1008.5</v>
      </c>
      <c r="E150" s="325">
        <v>0</v>
      </c>
      <c r="F150" s="325">
        <v>17.5</v>
      </c>
      <c r="G150" s="325">
        <v>67.3</v>
      </c>
      <c r="H150" s="325">
        <v>3.7</v>
      </c>
      <c r="I150" s="325">
        <v>188.3</v>
      </c>
      <c r="J150" s="325">
        <v>883</v>
      </c>
    </row>
    <row r="151" spans="1:10" x14ac:dyDescent="0.2">
      <c r="A151" s="393"/>
      <c r="C151" s="324">
        <v>44840.416666666672</v>
      </c>
      <c r="D151" s="325">
        <v>1008.1</v>
      </c>
      <c r="E151" s="325">
        <v>0</v>
      </c>
      <c r="F151" s="325">
        <v>17.5</v>
      </c>
      <c r="G151" s="325">
        <v>67.3</v>
      </c>
      <c r="H151" s="325">
        <v>4.9000000000000004</v>
      </c>
      <c r="I151" s="325">
        <v>200.2</v>
      </c>
      <c r="J151" s="325">
        <v>996.8</v>
      </c>
    </row>
    <row r="152" spans="1:10" x14ac:dyDescent="0.2">
      <c r="A152" s="393"/>
      <c r="C152" s="324">
        <v>44840.458333333328</v>
      </c>
      <c r="D152" s="325">
        <v>1007.3</v>
      </c>
      <c r="E152" s="325">
        <v>0</v>
      </c>
      <c r="F152" s="325">
        <v>18</v>
      </c>
      <c r="G152" s="325">
        <v>66.3</v>
      </c>
      <c r="H152" s="325">
        <v>4.5</v>
      </c>
      <c r="I152" s="325">
        <v>194.9</v>
      </c>
      <c r="J152" s="325">
        <v>1071.2</v>
      </c>
    </row>
    <row r="153" spans="1:10" x14ac:dyDescent="0.2">
      <c r="A153" s="393"/>
      <c r="C153" s="324">
        <v>44840.5</v>
      </c>
      <c r="D153" s="325">
        <v>1006.2</v>
      </c>
      <c r="E153" s="325">
        <v>0</v>
      </c>
      <c r="F153" s="325">
        <v>18.399999999999999</v>
      </c>
      <c r="G153" s="325">
        <v>64.8</v>
      </c>
      <c r="H153" s="325">
        <v>4.5999999999999996</v>
      </c>
      <c r="I153" s="325">
        <v>188.7</v>
      </c>
      <c r="J153" s="325">
        <v>1038.7</v>
      </c>
    </row>
    <row r="154" spans="1:10" x14ac:dyDescent="0.2">
      <c r="A154" s="393"/>
      <c r="C154" s="324">
        <v>44840.541666666672</v>
      </c>
      <c r="D154" s="325">
        <v>1005.7</v>
      </c>
      <c r="E154" s="325">
        <v>0</v>
      </c>
      <c r="F154" s="325">
        <v>18.399999999999999</v>
      </c>
      <c r="G154" s="325">
        <v>66.099999999999994</v>
      </c>
      <c r="H154" s="325">
        <v>4.7</v>
      </c>
      <c r="I154" s="325">
        <v>200.1</v>
      </c>
      <c r="J154" s="325">
        <v>935</v>
      </c>
    </row>
    <row r="155" spans="1:10" x14ac:dyDescent="0.2">
      <c r="A155" s="393"/>
      <c r="C155" s="324">
        <v>44840.583333333328</v>
      </c>
      <c r="D155" s="325">
        <v>1005.1</v>
      </c>
      <c r="E155" s="325">
        <v>0</v>
      </c>
      <c r="F155" s="325">
        <v>18.100000000000001</v>
      </c>
      <c r="G155" s="325">
        <v>67.099999999999994</v>
      </c>
      <c r="H155" s="325">
        <v>4.7</v>
      </c>
      <c r="I155" s="325">
        <v>201.2</v>
      </c>
      <c r="J155" s="325">
        <v>773.9</v>
      </c>
    </row>
    <row r="156" spans="1:10" x14ac:dyDescent="0.2">
      <c r="A156" s="393"/>
      <c r="C156" s="324">
        <v>44840.625</v>
      </c>
      <c r="D156" s="325">
        <v>1005.3</v>
      </c>
      <c r="E156" s="325">
        <v>0</v>
      </c>
      <c r="F156" s="325">
        <v>17.7</v>
      </c>
      <c r="G156" s="325">
        <v>67.2</v>
      </c>
      <c r="H156" s="325">
        <v>4.7</v>
      </c>
      <c r="I156" s="325">
        <v>192.5</v>
      </c>
      <c r="J156" s="325">
        <v>463.6</v>
      </c>
    </row>
    <row r="157" spans="1:10" x14ac:dyDescent="0.2">
      <c r="A157" s="393"/>
      <c r="C157" s="324">
        <v>44840.666666666672</v>
      </c>
      <c r="D157" s="325">
        <v>1005.8</v>
      </c>
      <c r="E157" s="325">
        <v>0</v>
      </c>
      <c r="F157" s="325">
        <v>17.399999999999999</v>
      </c>
      <c r="G157" s="325">
        <v>68</v>
      </c>
      <c r="H157" s="325">
        <v>3.9</v>
      </c>
      <c r="I157" s="325">
        <v>180.8</v>
      </c>
      <c r="J157" s="325">
        <v>245.4</v>
      </c>
    </row>
    <row r="158" spans="1:10" x14ac:dyDescent="0.2">
      <c r="A158" s="393"/>
      <c r="C158" s="324">
        <v>44840.708333333328</v>
      </c>
      <c r="D158" s="325">
        <v>1007</v>
      </c>
      <c r="E158" s="325">
        <v>0</v>
      </c>
      <c r="F158" s="325">
        <v>16.600000000000001</v>
      </c>
      <c r="G158" s="325">
        <v>70.8</v>
      </c>
      <c r="H158" s="325">
        <v>3.4</v>
      </c>
      <c r="I158" s="325">
        <v>174.8</v>
      </c>
      <c r="J158" s="325">
        <v>22.7</v>
      </c>
    </row>
    <row r="159" spans="1:10" x14ac:dyDescent="0.2">
      <c r="A159" s="393"/>
      <c r="C159" s="324">
        <v>44840.75</v>
      </c>
      <c r="D159" s="325">
        <v>1007.6</v>
      </c>
      <c r="E159" s="325">
        <v>0</v>
      </c>
      <c r="F159" s="325">
        <v>16.3</v>
      </c>
      <c r="G159" s="325">
        <v>72.400000000000006</v>
      </c>
      <c r="H159" s="325">
        <v>2.8</v>
      </c>
      <c r="I159" s="325">
        <v>174</v>
      </c>
      <c r="J159" s="325">
        <v>0</v>
      </c>
    </row>
    <row r="160" spans="1:10" x14ac:dyDescent="0.2">
      <c r="A160" s="393"/>
      <c r="C160" s="324">
        <v>44840.791666666672</v>
      </c>
      <c r="D160" s="325">
        <v>1008.5</v>
      </c>
      <c r="E160" s="325">
        <v>0</v>
      </c>
      <c r="F160" s="325">
        <v>16.2</v>
      </c>
      <c r="G160" s="325">
        <v>72.900000000000006</v>
      </c>
      <c r="H160" s="325">
        <v>2.6</v>
      </c>
      <c r="I160" s="325">
        <v>160.1</v>
      </c>
      <c r="J160" s="325">
        <v>0</v>
      </c>
    </row>
    <row r="161" spans="1:10" x14ac:dyDescent="0.2">
      <c r="A161" s="393"/>
      <c r="C161" s="324">
        <v>44840.833333333328</v>
      </c>
      <c r="D161" s="325">
        <v>1008.7</v>
      </c>
      <c r="E161" s="325">
        <v>0</v>
      </c>
      <c r="F161" s="325">
        <v>16.3</v>
      </c>
      <c r="G161" s="325">
        <v>72.900000000000006</v>
      </c>
      <c r="H161" s="325">
        <v>2.2000000000000002</v>
      </c>
      <c r="I161" s="325">
        <v>167.1</v>
      </c>
      <c r="J161" s="325">
        <v>0</v>
      </c>
    </row>
    <row r="162" spans="1:10" x14ac:dyDescent="0.2">
      <c r="A162" s="393"/>
      <c r="C162" s="324">
        <v>44840.875</v>
      </c>
      <c r="D162" s="325">
        <v>1009.1</v>
      </c>
      <c r="E162" s="325">
        <v>0</v>
      </c>
      <c r="F162" s="325">
        <v>16.3</v>
      </c>
      <c r="G162" s="325">
        <v>72</v>
      </c>
      <c r="H162" s="325">
        <v>1</v>
      </c>
      <c r="I162" s="325">
        <v>164.9</v>
      </c>
      <c r="J162" s="325">
        <v>0</v>
      </c>
    </row>
    <row r="163" spans="1:10" x14ac:dyDescent="0.2">
      <c r="A163" s="393"/>
      <c r="C163" s="324">
        <v>44840.916666666672</v>
      </c>
      <c r="D163" s="325">
        <v>1009.1</v>
      </c>
      <c r="E163" s="325">
        <v>0</v>
      </c>
      <c r="F163" s="325">
        <v>16.2</v>
      </c>
      <c r="G163" s="325">
        <v>72.5</v>
      </c>
      <c r="H163" s="325">
        <v>0.6</v>
      </c>
      <c r="I163" s="325">
        <v>110.7</v>
      </c>
      <c r="J163" s="325">
        <v>0</v>
      </c>
    </row>
    <row r="164" spans="1:10" x14ac:dyDescent="0.2">
      <c r="A164" s="393"/>
      <c r="C164" s="324">
        <v>44840.958333333328</v>
      </c>
      <c r="D164" s="325">
        <v>1008.8</v>
      </c>
      <c r="E164" s="325">
        <v>0</v>
      </c>
      <c r="F164" s="325">
        <v>15.9</v>
      </c>
      <c r="G164" s="326">
        <v>74.2</v>
      </c>
      <c r="H164" s="327">
        <v>0.5</v>
      </c>
      <c r="I164" s="327">
        <v>286.39999999999998</v>
      </c>
      <c r="J164" s="328">
        <v>0</v>
      </c>
    </row>
    <row r="165" spans="1:10" x14ac:dyDescent="0.2">
      <c r="A165" s="393"/>
      <c r="C165" s="324">
        <v>44841</v>
      </c>
      <c r="D165" s="325">
        <v>1008.2</v>
      </c>
      <c r="E165" s="325">
        <v>0</v>
      </c>
      <c r="F165" s="325">
        <v>15.7</v>
      </c>
      <c r="G165" s="326">
        <v>75.3</v>
      </c>
      <c r="H165" s="329">
        <v>0.9</v>
      </c>
      <c r="I165" s="329">
        <v>279.8</v>
      </c>
      <c r="J165" s="328">
        <v>0</v>
      </c>
    </row>
    <row r="166" spans="1:10" x14ac:dyDescent="0.2">
      <c r="A166" s="393"/>
      <c r="C166" s="324">
        <v>44841.041666666672</v>
      </c>
      <c r="D166" s="325">
        <v>1007.8</v>
      </c>
      <c r="E166" s="325">
        <v>0</v>
      </c>
      <c r="F166" s="325">
        <v>15.4</v>
      </c>
      <c r="G166" s="326">
        <v>76</v>
      </c>
      <c r="H166" s="329">
        <v>1</v>
      </c>
      <c r="I166" s="329">
        <v>278.60000000000002</v>
      </c>
      <c r="J166" s="328">
        <v>0</v>
      </c>
    </row>
    <row r="167" spans="1:10" x14ac:dyDescent="0.2">
      <c r="A167" s="393"/>
      <c r="C167" s="324">
        <v>44841.083333333328</v>
      </c>
      <c r="D167" s="325">
        <v>1007.1</v>
      </c>
      <c r="E167" s="325">
        <v>0</v>
      </c>
      <c r="F167" s="325">
        <v>15.5</v>
      </c>
      <c r="G167" s="326">
        <v>74.900000000000006</v>
      </c>
      <c r="H167" s="339">
        <v>0.9</v>
      </c>
      <c r="I167" s="329">
        <v>287.89999999999998</v>
      </c>
      <c r="J167" s="328">
        <v>0</v>
      </c>
    </row>
    <row r="168" spans="1:10" x14ac:dyDescent="0.2">
      <c r="A168" s="393"/>
      <c r="C168" s="324">
        <v>44841.125</v>
      </c>
      <c r="D168" s="325">
        <v>1006.7</v>
      </c>
      <c r="E168" s="325">
        <v>0</v>
      </c>
      <c r="F168" s="325">
        <v>15.3</v>
      </c>
      <c r="G168" s="326">
        <v>75.8</v>
      </c>
      <c r="H168" s="345">
        <v>0.8</v>
      </c>
      <c r="I168" s="343">
        <v>291.7</v>
      </c>
      <c r="J168" s="328">
        <v>0</v>
      </c>
    </row>
    <row r="169" spans="1:10" x14ac:dyDescent="0.2">
      <c r="A169" s="393"/>
      <c r="C169" s="324">
        <v>44841.166666666672</v>
      </c>
      <c r="D169" s="325">
        <v>1006.9</v>
      </c>
      <c r="E169" s="325">
        <v>0</v>
      </c>
      <c r="F169" s="325">
        <v>15.2</v>
      </c>
      <c r="G169" s="326">
        <v>75.2</v>
      </c>
      <c r="H169" s="340">
        <v>1.1000000000000001</v>
      </c>
      <c r="I169" s="340">
        <v>295.10000000000002</v>
      </c>
      <c r="J169" s="328">
        <v>0</v>
      </c>
    </row>
    <row r="170" spans="1:10" x14ac:dyDescent="0.2">
      <c r="A170" s="393"/>
      <c r="C170" s="324">
        <v>44841.208333333328</v>
      </c>
      <c r="D170" s="325">
        <v>1007.5</v>
      </c>
      <c r="E170" s="325">
        <v>0</v>
      </c>
      <c r="F170" s="325">
        <v>15.1</v>
      </c>
      <c r="G170" s="326">
        <v>76.2</v>
      </c>
      <c r="H170" s="340">
        <v>0.8</v>
      </c>
      <c r="I170" s="340">
        <v>266.60000000000002</v>
      </c>
      <c r="J170" s="328">
        <v>3.1</v>
      </c>
    </row>
    <row r="171" spans="1:10" x14ac:dyDescent="0.2">
      <c r="A171" s="393"/>
      <c r="C171" s="324">
        <v>44841.25</v>
      </c>
      <c r="D171" s="325">
        <v>1008.4</v>
      </c>
      <c r="E171" s="325">
        <v>0</v>
      </c>
      <c r="F171" s="325">
        <v>15.1</v>
      </c>
      <c r="G171" s="326">
        <v>76.7</v>
      </c>
      <c r="H171" s="340">
        <v>0.9</v>
      </c>
      <c r="I171" s="340">
        <v>225.8</v>
      </c>
      <c r="J171" s="328">
        <v>31</v>
      </c>
    </row>
    <row r="172" spans="1:10" x14ac:dyDescent="0.2">
      <c r="A172" s="393"/>
      <c r="C172" s="324">
        <v>44841.291666666672</v>
      </c>
      <c r="D172" s="325">
        <v>1009</v>
      </c>
      <c r="E172" s="325">
        <v>0</v>
      </c>
      <c r="F172" s="325">
        <v>15.2</v>
      </c>
      <c r="G172" s="326">
        <v>75.5</v>
      </c>
      <c r="H172" s="345">
        <v>1.4</v>
      </c>
      <c r="I172" s="345">
        <v>244.6</v>
      </c>
      <c r="J172" s="328">
        <v>92.2</v>
      </c>
    </row>
    <row r="173" spans="1:10" x14ac:dyDescent="0.2">
      <c r="A173" s="393"/>
      <c r="C173" s="324">
        <v>44841.333333333328</v>
      </c>
      <c r="D173" s="325">
        <v>1009</v>
      </c>
      <c r="E173" s="325">
        <v>0</v>
      </c>
      <c r="F173" s="325">
        <v>15.4</v>
      </c>
      <c r="G173" s="325">
        <v>74.900000000000006</v>
      </c>
      <c r="H173" s="325">
        <v>1.7</v>
      </c>
      <c r="I173" s="325">
        <v>246.7</v>
      </c>
      <c r="J173" s="325">
        <v>170.9</v>
      </c>
    </row>
    <row r="174" spans="1:10" x14ac:dyDescent="0.2">
      <c r="A174" s="393"/>
      <c r="C174" s="324">
        <v>44841.375</v>
      </c>
      <c r="D174" s="325">
        <v>1008.5</v>
      </c>
      <c r="E174" s="325">
        <v>0</v>
      </c>
      <c r="F174" s="325">
        <v>16</v>
      </c>
      <c r="G174" s="325">
        <v>72.599999999999994</v>
      </c>
      <c r="H174" s="325">
        <v>1.7</v>
      </c>
      <c r="I174" s="325">
        <v>275.89999999999998</v>
      </c>
      <c r="J174" s="325">
        <v>393.9</v>
      </c>
    </row>
    <row r="175" spans="1:10" x14ac:dyDescent="0.2">
      <c r="A175" s="393"/>
      <c r="C175" s="324">
        <v>44841.416666666672</v>
      </c>
      <c r="D175" s="325">
        <v>1007.8</v>
      </c>
      <c r="E175" s="325">
        <v>0</v>
      </c>
      <c r="F175" s="325">
        <v>16.600000000000001</v>
      </c>
      <c r="G175" s="325">
        <v>71.2</v>
      </c>
      <c r="H175" s="325">
        <v>1.8</v>
      </c>
      <c r="I175" s="325">
        <v>264.89999999999998</v>
      </c>
      <c r="J175" s="325">
        <v>711.6</v>
      </c>
    </row>
    <row r="176" spans="1:10" x14ac:dyDescent="0.2">
      <c r="A176" s="393"/>
      <c r="C176" s="324">
        <v>44841.458333333328</v>
      </c>
      <c r="D176" s="325">
        <v>1006.9</v>
      </c>
      <c r="E176" s="325">
        <v>0</v>
      </c>
      <c r="F176" s="325">
        <v>17</v>
      </c>
      <c r="G176" s="325">
        <v>70.5</v>
      </c>
      <c r="H176" s="325">
        <v>2.5</v>
      </c>
      <c r="I176" s="325">
        <v>252.6</v>
      </c>
      <c r="J176" s="325">
        <v>1127.0999999999999</v>
      </c>
    </row>
    <row r="177" spans="1:10" x14ac:dyDescent="0.2">
      <c r="A177" s="393"/>
      <c r="C177" s="324">
        <v>44841.5</v>
      </c>
      <c r="D177" s="325">
        <v>1006.3</v>
      </c>
      <c r="E177" s="325">
        <v>0</v>
      </c>
      <c r="F177" s="325">
        <v>16.8</v>
      </c>
      <c r="G177" s="325">
        <v>71</v>
      </c>
      <c r="H177" s="325">
        <v>2.8</v>
      </c>
      <c r="I177" s="325">
        <v>262.2</v>
      </c>
      <c r="J177" s="325">
        <v>870.1</v>
      </c>
    </row>
    <row r="178" spans="1:10" x14ac:dyDescent="0.2">
      <c r="A178" s="393"/>
      <c r="C178" s="324">
        <v>44841.541666666672</v>
      </c>
      <c r="D178" s="325">
        <v>1005.4</v>
      </c>
      <c r="E178" s="325">
        <v>0</v>
      </c>
      <c r="F178" s="325">
        <v>16.7</v>
      </c>
      <c r="G178" s="325">
        <v>72.2</v>
      </c>
      <c r="H178" s="325">
        <v>2.8</v>
      </c>
      <c r="I178" s="325">
        <v>267.7</v>
      </c>
      <c r="J178" s="325">
        <v>961.1</v>
      </c>
    </row>
    <row r="179" spans="1:10" x14ac:dyDescent="0.2">
      <c r="A179" s="393"/>
      <c r="C179" s="324">
        <v>44841.583333333328</v>
      </c>
      <c r="D179" s="325">
        <v>1005.2</v>
      </c>
      <c r="E179" s="325">
        <v>0</v>
      </c>
      <c r="F179" s="325">
        <v>16.899999999999999</v>
      </c>
      <c r="G179" s="325">
        <v>71.8</v>
      </c>
      <c r="H179" s="325">
        <v>2</v>
      </c>
      <c r="I179" s="325">
        <v>265.8</v>
      </c>
      <c r="J179" s="325">
        <v>575.5</v>
      </c>
    </row>
    <row r="180" spans="1:10" x14ac:dyDescent="0.2">
      <c r="A180" s="393"/>
      <c r="C180" s="324">
        <v>44841.625</v>
      </c>
      <c r="D180" s="325">
        <v>1005.7</v>
      </c>
      <c r="E180" s="325">
        <v>0</v>
      </c>
      <c r="F180" s="325">
        <v>16.600000000000001</v>
      </c>
      <c r="G180" s="325">
        <v>73.7</v>
      </c>
      <c r="H180" s="325">
        <v>2</v>
      </c>
      <c r="I180" s="325">
        <v>266.8</v>
      </c>
      <c r="J180" s="325">
        <v>341.2</v>
      </c>
    </row>
    <row r="181" spans="1:10" x14ac:dyDescent="0.2">
      <c r="A181" s="393"/>
      <c r="C181" s="324">
        <v>44841.666666666672</v>
      </c>
      <c r="D181" s="325">
        <v>1006.8</v>
      </c>
      <c r="E181" s="325">
        <v>0</v>
      </c>
      <c r="F181" s="325">
        <v>16.100000000000001</v>
      </c>
      <c r="G181" s="325">
        <v>74.599999999999994</v>
      </c>
      <c r="H181" s="325">
        <v>2.1</v>
      </c>
      <c r="I181" s="325">
        <v>270.89999999999998</v>
      </c>
      <c r="J181" s="325">
        <v>108.8</v>
      </c>
    </row>
    <row r="182" spans="1:10" x14ac:dyDescent="0.2">
      <c r="A182" s="393"/>
      <c r="C182" s="324">
        <v>44841.708333333328</v>
      </c>
      <c r="D182" s="325">
        <v>1007.7</v>
      </c>
      <c r="E182" s="325">
        <v>0</v>
      </c>
      <c r="F182" s="325">
        <v>16</v>
      </c>
      <c r="G182" s="325">
        <v>75.5</v>
      </c>
      <c r="H182" s="325">
        <v>1.5</v>
      </c>
      <c r="I182" s="325">
        <v>286.3</v>
      </c>
      <c r="J182" s="325">
        <v>14.3</v>
      </c>
    </row>
    <row r="183" spans="1:10" x14ac:dyDescent="0.2">
      <c r="A183" s="393"/>
      <c r="C183" s="324">
        <v>44841.75</v>
      </c>
      <c r="D183" s="325">
        <v>1008.6</v>
      </c>
      <c r="E183" s="325">
        <v>0</v>
      </c>
      <c r="F183" s="325">
        <v>16</v>
      </c>
      <c r="G183" s="325">
        <v>76</v>
      </c>
      <c r="H183" s="325">
        <v>1.1000000000000001</v>
      </c>
      <c r="I183" s="325">
        <v>282.39999999999998</v>
      </c>
      <c r="J183" s="325">
        <v>0</v>
      </c>
    </row>
    <row r="184" spans="1:10" x14ac:dyDescent="0.2">
      <c r="A184" s="393"/>
      <c r="C184" s="324">
        <v>44841.791666666672</v>
      </c>
      <c r="D184" s="325">
        <v>1009.1</v>
      </c>
      <c r="E184" s="325">
        <v>0</v>
      </c>
      <c r="F184" s="325">
        <v>15.9</v>
      </c>
      <c r="G184" s="325">
        <v>76.2</v>
      </c>
      <c r="H184" s="325">
        <v>0.7</v>
      </c>
      <c r="I184" s="325">
        <v>292.39999999999998</v>
      </c>
      <c r="J184" s="325">
        <v>0</v>
      </c>
    </row>
    <row r="185" spans="1:10" x14ac:dyDescent="0.2">
      <c r="A185" s="393"/>
      <c r="C185" s="324">
        <v>44841.833333333328</v>
      </c>
      <c r="D185" s="325">
        <v>1009.3</v>
      </c>
      <c r="E185" s="325">
        <v>0</v>
      </c>
      <c r="F185" s="325">
        <v>15.9</v>
      </c>
      <c r="G185" s="325">
        <v>74.5</v>
      </c>
      <c r="H185" s="325">
        <v>0.7</v>
      </c>
      <c r="I185" s="325">
        <v>265.89999999999998</v>
      </c>
      <c r="J185" s="325">
        <v>0</v>
      </c>
    </row>
    <row r="186" spans="1:10" x14ac:dyDescent="0.2">
      <c r="A186" s="393"/>
      <c r="C186" s="324">
        <v>44841.875</v>
      </c>
      <c r="D186" s="325">
        <v>1009.5</v>
      </c>
      <c r="E186" s="325">
        <v>0</v>
      </c>
      <c r="F186" s="325">
        <v>15.8</v>
      </c>
      <c r="G186" s="325">
        <v>74.400000000000006</v>
      </c>
      <c r="H186" s="325">
        <v>1.1000000000000001</v>
      </c>
      <c r="I186" s="325">
        <v>239.5</v>
      </c>
      <c r="J186" s="325">
        <v>0</v>
      </c>
    </row>
    <row r="187" spans="1:10" x14ac:dyDescent="0.2">
      <c r="A187" s="393"/>
      <c r="C187" s="324">
        <v>44841.916666666672</v>
      </c>
      <c r="D187" s="325">
        <v>1009.7</v>
      </c>
      <c r="E187" s="325">
        <v>0</v>
      </c>
      <c r="F187" s="325">
        <v>15.7</v>
      </c>
      <c r="G187" s="325">
        <v>73.599999999999994</v>
      </c>
      <c r="H187" s="325">
        <v>1.2</v>
      </c>
      <c r="I187" s="325">
        <v>234.4</v>
      </c>
      <c r="J187" s="325">
        <v>0</v>
      </c>
    </row>
    <row r="188" spans="1:10" x14ac:dyDescent="0.2">
      <c r="A188" s="393"/>
      <c r="C188" s="324">
        <v>44841.958333333328</v>
      </c>
      <c r="D188" s="325">
        <v>1009.5</v>
      </c>
      <c r="E188" s="325">
        <v>0</v>
      </c>
      <c r="F188" s="325">
        <v>15.6</v>
      </c>
      <c r="G188" s="325">
        <v>73.5</v>
      </c>
      <c r="H188" s="325">
        <v>1.2</v>
      </c>
      <c r="I188" s="325">
        <v>256.7</v>
      </c>
      <c r="J188" s="325">
        <v>0</v>
      </c>
    </row>
    <row r="189" spans="1:10" x14ac:dyDescent="0.2">
      <c r="A189" s="393"/>
      <c r="C189" s="324">
        <v>44842</v>
      </c>
      <c r="D189" s="325">
        <v>1008.9</v>
      </c>
      <c r="E189" s="325">
        <v>0</v>
      </c>
      <c r="F189" s="325">
        <v>15.5</v>
      </c>
      <c r="G189" s="325">
        <v>74.2</v>
      </c>
      <c r="H189" s="325">
        <v>0.7</v>
      </c>
      <c r="I189" s="334">
        <v>267.2</v>
      </c>
      <c r="J189" s="325">
        <v>0</v>
      </c>
    </row>
    <row r="190" spans="1:10" x14ac:dyDescent="0.2">
      <c r="A190" s="393"/>
      <c r="C190" s="324">
        <v>44842.041666666672</v>
      </c>
      <c r="D190" s="325">
        <v>1008.6</v>
      </c>
      <c r="E190" s="325">
        <v>0</v>
      </c>
      <c r="F190" s="325">
        <v>15.3</v>
      </c>
      <c r="G190" s="325">
        <v>74.599999999999994</v>
      </c>
      <c r="H190" s="326">
        <v>1.2</v>
      </c>
      <c r="I190" s="329">
        <v>228.7</v>
      </c>
      <c r="J190" s="328">
        <v>0</v>
      </c>
    </row>
    <row r="191" spans="1:10" x14ac:dyDescent="0.2">
      <c r="A191" s="393"/>
      <c r="C191" s="324">
        <v>44842.083333333328</v>
      </c>
      <c r="D191" s="325">
        <v>1008.1</v>
      </c>
      <c r="E191" s="325">
        <v>0</v>
      </c>
      <c r="F191" s="325">
        <v>15.3</v>
      </c>
      <c r="G191" s="325">
        <v>73.8</v>
      </c>
      <c r="H191" s="341">
        <v>1.3</v>
      </c>
      <c r="I191" s="329">
        <v>211.2</v>
      </c>
      <c r="J191" s="328">
        <v>0</v>
      </c>
    </row>
    <row r="192" spans="1:10" x14ac:dyDescent="0.2">
      <c r="A192" s="393"/>
      <c r="C192" s="324">
        <v>44842.125</v>
      </c>
      <c r="D192" s="325">
        <v>1008.1</v>
      </c>
      <c r="E192" s="325">
        <v>0</v>
      </c>
      <c r="F192" s="325">
        <v>15.2</v>
      </c>
      <c r="G192" s="326">
        <v>73.7</v>
      </c>
      <c r="H192" s="329">
        <v>0.8</v>
      </c>
      <c r="I192" s="329">
        <v>194.6</v>
      </c>
      <c r="J192" s="328">
        <v>0</v>
      </c>
    </row>
    <row r="193" spans="1:10" x14ac:dyDescent="0.2">
      <c r="A193" s="393"/>
      <c r="C193" s="324">
        <v>44842.166666666672</v>
      </c>
      <c r="D193" s="325">
        <v>1008.1</v>
      </c>
      <c r="E193" s="325">
        <v>0</v>
      </c>
      <c r="F193" s="325">
        <v>15.1</v>
      </c>
      <c r="G193" s="326">
        <v>74.3</v>
      </c>
      <c r="H193" s="329">
        <v>0.9</v>
      </c>
      <c r="I193" s="329">
        <v>252.8</v>
      </c>
      <c r="J193" s="328">
        <v>0</v>
      </c>
    </row>
    <row r="194" spans="1:10" x14ac:dyDescent="0.2">
      <c r="A194" s="393"/>
      <c r="C194" s="324">
        <v>44842.208333333328</v>
      </c>
      <c r="D194" s="325">
        <v>1008.7</v>
      </c>
      <c r="E194" s="325">
        <v>0</v>
      </c>
      <c r="F194" s="325">
        <v>15</v>
      </c>
      <c r="G194" s="326">
        <v>74.7</v>
      </c>
      <c r="H194" s="346">
        <v>0.9</v>
      </c>
      <c r="I194" s="329">
        <v>280.39999999999998</v>
      </c>
      <c r="J194" s="328">
        <v>6.8</v>
      </c>
    </row>
    <row r="195" spans="1:10" x14ac:dyDescent="0.2">
      <c r="A195" s="393"/>
      <c r="C195" s="324">
        <v>44842.25</v>
      </c>
      <c r="D195" s="325">
        <v>1008.9</v>
      </c>
      <c r="E195" s="325">
        <v>0</v>
      </c>
      <c r="F195" s="325">
        <v>15.2</v>
      </c>
      <c r="G195" s="326">
        <v>73.5</v>
      </c>
      <c r="H195" s="331">
        <v>0.9</v>
      </c>
      <c r="I195" s="329">
        <v>279.5</v>
      </c>
      <c r="J195" s="328">
        <v>65.900000000000006</v>
      </c>
    </row>
    <row r="196" spans="1:10" x14ac:dyDescent="0.2">
      <c r="A196" s="393"/>
      <c r="C196" s="324">
        <v>44842.291666666672</v>
      </c>
      <c r="D196" s="325">
        <v>1009.3</v>
      </c>
      <c r="E196" s="325">
        <v>0</v>
      </c>
      <c r="F196" s="325">
        <v>15.4</v>
      </c>
      <c r="G196" s="326">
        <v>72.8</v>
      </c>
      <c r="H196" s="329">
        <v>1.4</v>
      </c>
      <c r="I196" s="329">
        <v>262.2</v>
      </c>
      <c r="J196" s="328">
        <v>247.6</v>
      </c>
    </row>
    <row r="197" spans="1:10" x14ac:dyDescent="0.2">
      <c r="A197" s="393"/>
      <c r="C197" s="324">
        <v>44842.333333333328</v>
      </c>
      <c r="D197" s="325">
        <v>1009.1</v>
      </c>
      <c r="E197" s="325">
        <v>0</v>
      </c>
      <c r="F197" s="325">
        <v>16</v>
      </c>
      <c r="G197" s="325">
        <v>71.599999999999994</v>
      </c>
      <c r="H197" s="333">
        <v>2.4</v>
      </c>
      <c r="I197" s="333">
        <v>273.39999999999998</v>
      </c>
      <c r="J197" s="325">
        <v>698.8</v>
      </c>
    </row>
    <row r="198" spans="1:10" x14ac:dyDescent="0.2">
      <c r="A198" s="393"/>
      <c r="C198" s="324">
        <v>44842.375</v>
      </c>
      <c r="D198" s="325">
        <v>1008.9</v>
      </c>
      <c r="E198" s="325">
        <v>0</v>
      </c>
      <c r="F198" s="325">
        <v>16</v>
      </c>
      <c r="G198" s="325">
        <v>71.2</v>
      </c>
      <c r="H198" s="325">
        <v>2.9</v>
      </c>
      <c r="I198" s="325">
        <v>265.2</v>
      </c>
      <c r="J198" s="325">
        <v>873.2</v>
      </c>
    </row>
    <row r="199" spans="1:10" x14ac:dyDescent="0.2">
      <c r="A199" s="393"/>
      <c r="C199" s="324">
        <v>44842.416666666672</v>
      </c>
      <c r="D199" s="325">
        <v>1008.5</v>
      </c>
      <c r="E199" s="325">
        <v>0</v>
      </c>
      <c r="F199" s="325">
        <v>16.399999999999999</v>
      </c>
      <c r="G199" s="325">
        <v>70.099999999999994</v>
      </c>
      <c r="H199" s="325">
        <v>2.8</v>
      </c>
      <c r="I199" s="325">
        <v>268.8</v>
      </c>
      <c r="J199" s="325">
        <v>993.7</v>
      </c>
    </row>
    <row r="200" spans="1:10" x14ac:dyDescent="0.2">
      <c r="A200" s="393"/>
      <c r="C200" s="324">
        <v>44842.458333333328</v>
      </c>
      <c r="D200" s="325">
        <v>1007.5</v>
      </c>
      <c r="E200" s="325">
        <v>0</v>
      </c>
      <c r="F200" s="325">
        <v>16.8</v>
      </c>
      <c r="G200" s="325">
        <v>69.5</v>
      </c>
      <c r="H200" s="325">
        <v>2.7</v>
      </c>
      <c r="I200" s="325">
        <v>271.39999999999998</v>
      </c>
      <c r="J200" s="325">
        <v>1072.7</v>
      </c>
    </row>
    <row r="201" spans="1:10" x14ac:dyDescent="0.2">
      <c r="A201" s="393"/>
      <c r="C201" s="324">
        <v>44842.5</v>
      </c>
      <c r="D201" s="325">
        <v>1006.5</v>
      </c>
      <c r="E201" s="325">
        <v>0</v>
      </c>
      <c r="F201" s="325">
        <v>16.7</v>
      </c>
      <c r="G201" s="325">
        <v>70.3</v>
      </c>
      <c r="H201" s="325">
        <v>3.2</v>
      </c>
      <c r="I201" s="325">
        <v>266.39999999999998</v>
      </c>
      <c r="J201" s="325">
        <v>1046.7</v>
      </c>
    </row>
    <row r="202" spans="1:10" x14ac:dyDescent="0.2">
      <c r="A202" s="393"/>
      <c r="C202" s="324">
        <v>44842.541666666672</v>
      </c>
      <c r="D202" s="325">
        <v>1005.6</v>
      </c>
      <c r="E202" s="325">
        <v>0</v>
      </c>
      <c r="F202" s="325">
        <v>16.899999999999999</v>
      </c>
      <c r="G202" s="325">
        <v>69.3</v>
      </c>
      <c r="H202" s="325">
        <v>3.1</v>
      </c>
      <c r="I202" s="325">
        <v>266.89999999999998</v>
      </c>
      <c r="J202" s="325">
        <v>945.2</v>
      </c>
    </row>
    <row r="203" spans="1:10" x14ac:dyDescent="0.2">
      <c r="A203" s="393"/>
      <c r="C203" s="324">
        <v>44842.583333333328</v>
      </c>
      <c r="D203" s="325">
        <v>1005</v>
      </c>
      <c r="E203" s="325">
        <v>0</v>
      </c>
      <c r="F203" s="325">
        <v>17.100000000000001</v>
      </c>
      <c r="G203" s="325">
        <v>69.599999999999994</v>
      </c>
      <c r="H203" s="325">
        <v>4</v>
      </c>
      <c r="I203" s="325">
        <v>271.7</v>
      </c>
      <c r="J203" s="325">
        <v>775.2</v>
      </c>
    </row>
    <row r="204" spans="1:10" x14ac:dyDescent="0.2">
      <c r="A204" s="393"/>
      <c r="C204" s="324">
        <v>44842.625</v>
      </c>
      <c r="D204" s="325">
        <v>1005.2</v>
      </c>
      <c r="E204" s="325">
        <v>0</v>
      </c>
      <c r="F204" s="325">
        <v>17.399999999999999</v>
      </c>
      <c r="G204" s="325">
        <v>69.400000000000006</v>
      </c>
      <c r="H204" s="325">
        <v>3.8</v>
      </c>
      <c r="I204" s="325">
        <v>272.2</v>
      </c>
      <c r="J204" s="325">
        <v>556.20000000000005</v>
      </c>
    </row>
    <row r="205" spans="1:10" x14ac:dyDescent="0.2">
      <c r="A205" s="393"/>
      <c r="C205" s="324">
        <v>44842.666666666672</v>
      </c>
      <c r="D205" s="325">
        <v>1005.8</v>
      </c>
      <c r="E205" s="325">
        <v>0</v>
      </c>
      <c r="F205" s="325">
        <v>17.3</v>
      </c>
      <c r="G205" s="325">
        <v>69.3</v>
      </c>
      <c r="H205" s="325">
        <v>3.2</v>
      </c>
      <c r="I205" s="325">
        <v>216.8</v>
      </c>
      <c r="J205" s="325">
        <v>235.3</v>
      </c>
    </row>
    <row r="206" spans="1:10" x14ac:dyDescent="0.2">
      <c r="A206" s="393"/>
      <c r="C206" s="324">
        <v>44842.708333333328</v>
      </c>
      <c r="D206" s="325">
        <v>1006.6</v>
      </c>
      <c r="E206" s="325">
        <v>0</v>
      </c>
      <c r="F206" s="325">
        <v>16.5</v>
      </c>
      <c r="G206" s="325">
        <v>71.3</v>
      </c>
      <c r="H206" s="325">
        <v>2.9</v>
      </c>
      <c r="I206" s="325">
        <v>192.4</v>
      </c>
      <c r="J206" s="325">
        <v>43.4</v>
      </c>
    </row>
    <row r="207" spans="1:10" x14ac:dyDescent="0.2">
      <c r="A207" s="393"/>
      <c r="C207" s="324">
        <v>44842.75</v>
      </c>
      <c r="D207" s="325">
        <v>1007.5</v>
      </c>
      <c r="E207" s="325">
        <v>0</v>
      </c>
      <c r="F207" s="325">
        <v>16</v>
      </c>
      <c r="G207" s="325">
        <v>72.8</v>
      </c>
      <c r="H207" s="325">
        <v>3.1</v>
      </c>
      <c r="I207" s="325">
        <v>183.5</v>
      </c>
      <c r="J207" s="325">
        <v>0</v>
      </c>
    </row>
    <row r="208" spans="1:10" x14ac:dyDescent="0.2">
      <c r="A208" s="393"/>
      <c r="C208" s="324">
        <v>44842.791666666672</v>
      </c>
      <c r="D208" s="325">
        <v>1008.1</v>
      </c>
      <c r="E208" s="325">
        <v>0</v>
      </c>
      <c r="F208" s="325">
        <v>15.8</v>
      </c>
      <c r="G208" s="325">
        <v>73.900000000000006</v>
      </c>
      <c r="H208" s="325">
        <v>2.9</v>
      </c>
      <c r="I208" s="325">
        <v>175.4</v>
      </c>
      <c r="J208" s="325">
        <v>0</v>
      </c>
    </row>
    <row r="209" spans="1:10" x14ac:dyDescent="0.2">
      <c r="A209" s="393"/>
      <c r="C209" s="324">
        <v>44842.833333333328</v>
      </c>
      <c r="D209" s="325">
        <v>1008.4</v>
      </c>
      <c r="E209" s="325">
        <v>0</v>
      </c>
      <c r="F209" s="325">
        <v>15.7</v>
      </c>
      <c r="G209" s="325">
        <v>74.3</v>
      </c>
      <c r="H209" s="325">
        <v>2</v>
      </c>
      <c r="I209" s="325">
        <v>192.1</v>
      </c>
      <c r="J209" s="325">
        <v>0</v>
      </c>
    </row>
    <row r="210" spans="1:10" x14ac:dyDescent="0.2">
      <c r="A210" s="393"/>
      <c r="C210" s="324">
        <v>44842.875</v>
      </c>
      <c r="D210" s="325">
        <v>1008.3</v>
      </c>
      <c r="E210" s="325">
        <v>0</v>
      </c>
      <c r="F210" s="325">
        <v>15.6</v>
      </c>
      <c r="G210" s="325">
        <v>74.7</v>
      </c>
      <c r="H210" s="334">
        <v>1.7</v>
      </c>
      <c r="I210" s="334">
        <v>218.2</v>
      </c>
      <c r="J210" s="325">
        <v>0</v>
      </c>
    </row>
    <row r="211" spans="1:10" x14ac:dyDescent="0.2">
      <c r="A211" s="393"/>
      <c r="C211" s="324">
        <v>44842.916666666672</v>
      </c>
      <c r="D211" s="325">
        <v>1007.9</v>
      </c>
      <c r="E211" s="325">
        <v>0</v>
      </c>
      <c r="F211" s="325">
        <v>15.6</v>
      </c>
      <c r="G211" s="326">
        <v>75.2</v>
      </c>
      <c r="H211" s="329">
        <v>2</v>
      </c>
      <c r="I211" s="329">
        <v>225.9</v>
      </c>
      <c r="J211" s="328">
        <v>0</v>
      </c>
    </row>
    <row r="212" spans="1:10" x14ac:dyDescent="0.2">
      <c r="A212" s="393"/>
      <c r="C212" s="324">
        <v>44842.958333333328</v>
      </c>
      <c r="D212" s="325">
        <v>1007.5</v>
      </c>
      <c r="E212" s="325">
        <v>0</v>
      </c>
      <c r="F212" s="325">
        <v>15.5</v>
      </c>
      <c r="G212" s="325">
        <v>75.2</v>
      </c>
      <c r="H212" s="332">
        <v>1.9</v>
      </c>
      <c r="I212" s="329">
        <v>189.3</v>
      </c>
      <c r="J212" s="328">
        <v>0</v>
      </c>
    </row>
    <row r="213" spans="1:10" x14ac:dyDescent="0.2">
      <c r="A213" s="393"/>
      <c r="C213" s="324">
        <v>44843</v>
      </c>
      <c r="D213" s="325">
        <v>1007</v>
      </c>
      <c r="E213" s="325">
        <v>0</v>
      </c>
      <c r="F213" s="325">
        <v>15.4</v>
      </c>
      <c r="G213" s="326">
        <v>75.099999999999994</v>
      </c>
      <c r="H213" s="330">
        <v>2.1</v>
      </c>
      <c r="I213" s="329">
        <v>169.5</v>
      </c>
      <c r="J213" s="328">
        <v>0</v>
      </c>
    </row>
    <row r="214" spans="1:10" x14ac:dyDescent="0.2">
      <c r="A214" s="393"/>
      <c r="C214" s="324">
        <v>44843.041666666672</v>
      </c>
      <c r="D214" s="325">
        <v>1006.8</v>
      </c>
      <c r="E214" s="325">
        <v>0</v>
      </c>
      <c r="F214" s="325">
        <v>15.3</v>
      </c>
      <c r="G214" s="325">
        <v>75</v>
      </c>
      <c r="H214" s="326">
        <v>1</v>
      </c>
      <c r="I214" s="329">
        <v>127.8</v>
      </c>
      <c r="J214" s="328">
        <v>0</v>
      </c>
    </row>
    <row r="215" spans="1:10" x14ac:dyDescent="0.2">
      <c r="A215" s="393"/>
      <c r="C215" s="324">
        <v>44843.083333333328</v>
      </c>
      <c r="D215" s="325">
        <v>1006.4</v>
      </c>
      <c r="E215" s="325">
        <v>0</v>
      </c>
      <c r="F215" s="325">
        <v>15.3</v>
      </c>
      <c r="G215" s="325">
        <v>74.400000000000006</v>
      </c>
      <c r="H215" s="325">
        <v>0.8</v>
      </c>
      <c r="I215" s="337">
        <v>177.4</v>
      </c>
      <c r="J215" s="325">
        <v>0</v>
      </c>
    </row>
    <row r="216" spans="1:10" x14ac:dyDescent="0.2">
      <c r="A216" s="393"/>
      <c r="C216" s="324">
        <v>44843.125</v>
      </c>
      <c r="D216" s="325">
        <v>1006.4</v>
      </c>
      <c r="E216" s="325">
        <v>0</v>
      </c>
      <c r="F216" s="325">
        <v>15.2</v>
      </c>
      <c r="G216" s="325">
        <v>74.599999999999994</v>
      </c>
      <c r="H216" s="341">
        <v>0.7</v>
      </c>
      <c r="I216" s="329">
        <v>314.5</v>
      </c>
      <c r="J216" s="328">
        <v>0</v>
      </c>
    </row>
    <row r="217" spans="1:10" x14ac:dyDescent="0.2">
      <c r="A217" s="393"/>
      <c r="C217" s="324">
        <v>44843.166666666672</v>
      </c>
      <c r="D217" s="325">
        <v>1006.8</v>
      </c>
      <c r="E217" s="325">
        <v>0</v>
      </c>
      <c r="F217" s="325">
        <v>15.1</v>
      </c>
      <c r="G217" s="326">
        <v>75</v>
      </c>
      <c r="H217" s="329">
        <v>0.8</v>
      </c>
      <c r="I217" s="329">
        <v>279.5</v>
      </c>
      <c r="J217" s="328">
        <v>0</v>
      </c>
    </row>
    <row r="218" spans="1:10" x14ac:dyDescent="0.2">
      <c r="A218" s="393"/>
      <c r="C218" s="324">
        <v>44843.208333333328</v>
      </c>
      <c r="D218" s="325">
        <v>1007.1</v>
      </c>
      <c r="E218" s="325">
        <v>0</v>
      </c>
      <c r="F218" s="325">
        <v>14.9</v>
      </c>
      <c r="G218" s="326">
        <v>74.8</v>
      </c>
      <c r="H218" s="339">
        <v>0.7</v>
      </c>
      <c r="I218" s="329">
        <v>320.39999999999998</v>
      </c>
      <c r="J218" s="328">
        <v>5</v>
      </c>
    </row>
    <row r="219" spans="1:10" x14ac:dyDescent="0.2">
      <c r="A219" s="393"/>
      <c r="C219" s="324">
        <v>44843.25</v>
      </c>
      <c r="D219" s="325">
        <v>1007.6</v>
      </c>
      <c r="E219" s="325">
        <v>0</v>
      </c>
      <c r="F219" s="325">
        <v>15.1</v>
      </c>
      <c r="G219" s="326">
        <v>74.7</v>
      </c>
      <c r="H219" s="344">
        <v>0.6</v>
      </c>
      <c r="I219" s="329">
        <v>284</v>
      </c>
      <c r="J219" s="328">
        <v>52.5</v>
      </c>
    </row>
    <row r="220" spans="1:10" x14ac:dyDescent="0.2">
      <c r="A220" s="393"/>
      <c r="C220" s="324">
        <v>44843.291666666672</v>
      </c>
      <c r="D220" s="325">
        <v>1007.7</v>
      </c>
      <c r="E220" s="325">
        <v>0</v>
      </c>
      <c r="F220" s="325">
        <v>15.4</v>
      </c>
      <c r="G220" s="325">
        <v>73.400000000000006</v>
      </c>
      <c r="H220" s="325">
        <v>1.1000000000000001</v>
      </c>
      <c r="I220" s="333">
        <v>298.5</v>
      </c>
      <c r="J220" s="325">
        <v>168.3</v>
      </c>
    </row>
    <row r="221" spans="1:10" x14ac:dyDescent="0.2">
      <c r="A221" s="393"/>
      <c r="C221" s="324">
        <v>44843.333333333328</v>
      </c>
      <c r="D221" s="325">
        <v>1007.9</v>
      </c>
      <c r="E221" s="325">
        <v>0</v>
      </c>
      <c r="F221" s="325">
        <v>16.3</v>
      </c>
      <c r="G221" s="325">
        <v>70.8</v>
      </c>
      <c r="H221" s="325">
        <v>1.4</v>
      </c>
      <c r="I221" s="325">
        <v>279.10000000000002</v>
      </c>
      <c r="J221" s="325">
        <v>458.9</v>
      </c>
    </row>
    <row r="222" spans="1:10" x14ac:dyDescent="0.2">
      <c r="A222" s="393"/>
      <c r="C222" s="324">
        <v>44843.375</v>
      </c>
      <c r="D222" s="325">
        <v>1007.4</v>
      </c>
      <c r="E222" s="325">
        <v>0</v>
      </c>
      <c r="F222" s="325">
        <v>16.399999999999999</v>
      </c>
      <c r="G222" s="325">
        <v>70.5</v>
      </c>
      <c r="H222" s="325">
        <v>2.5</v>
      </c>
      <c r="I222" s="325">
        <v>279.3</v>
      </c>
      <c r="J222" s="325">
        <v>727.1</v>
      </c>
    </row>
    <row r="223" spans="1:10" x14ac:dyDescent="0.2">
      <c r="A223" s="393"/>
      <c r="C223" s="324">
        <v>44843.416666666672</v>
      </c>
      <c r="D223" s="325">
        <v>1007.1</v>
      </c>
      <c r="E223" s="325">
        <v>0</v>
      </c>
      <c r="F223" s="325">
        <v>16.899999999999999</v>
      </c>
      <c r="G223" s="325">
        <v>70.900000000000006</v>
      </c>
      <c r="H223" s="325">
        <v>2.9</v>
      </c>
      <c r="I223" s="325">
        <v>270.7</v>
      </c>
      <c r="J223" s="325">
        <v>990.8</v>
      </c>
    </row>
    <row r="224" spans="1:10" x14ac:dyDescent="0.2">
      <c r="A224" s="393"/>
      <c r="C224" s="324">
        <v>44843.458333333328</v>
      </c>
      <c r="D224" s="325">
        <v>1006.4</v>
      </c>
      <c r="E224" s="325">
        <v>0</v>
      </c>
      <c r="F224" s="325">
        <v>17.7</v>
      </c>
      <c r="G224" s="325">
        <v>68.900000000000006</v>
      </c>
      <c r="H224" s="325">
        <v>3</v>
      </c>
      <c r="I224" s="325">
        <v>266.2</v>
      </c>
      <c r="J224" s="325">
        <v>982.6</v>
      </c>
    </row>
    <row r="225" spans="1:10" x14ac:dyDescent="0.2">
      <c r="A225" s="393"/>
      <c r="C225" s="324">
        <v>44843.5</v>
      </c>
      <c r="D225" s="325">
        <v>1005.8</v>
      </c>
      <c r="E225" s="325">
        <v>0</v>
      </c>
      <c r="F225" s="325">
        <v>18</v>
      </c>
      <c r="G225" s="325">
        <v>66.5</v>
      </c>
      <c r="H225" s="325">
        <v>2.5</v>
      </c>
      <c r="I225" s="325">
        <v>256.7</v>
      </c>
      <c r="J225" s="325">
        <v>1012.1</v>
      </c>
    </row>
    <row r="226" spans="1:10" x14ac:dyDescent="0.2">
      <c r="A226" s="393"/>
      <c r="C226" s="324">
        <v>44843.541666666672</v>
      </c>
      <c r="D226" s="325">
        <v>1005.2</v>
      </c>
      <c r="E226" s="325">
        <v>0</v>
      </c>
      <c r="F226" s="325">
        <v>18</v>
      </c>
      <c r="G226" s="325">
        <v>65.5</v>
      </c>
      <c r="H226" s="325">
        <v>2.4</v>
      </c>
      <c r="I226" s="325">
        <v>250</v>
      </c>
      <c r="J226" s="325">
        <v>944.1</v>
      </c>
    </row>
    <row r="227" spans="1:10" x14ac:dyDescent="0.2">
      <c r="A227" s="393"/>
      <c r="C227" s="324">
        <v>44843.583333333328</v>
      </c>
      <c r="D227" s="325">
        <v>1004.7</v>
      </c>
      <c r="E227" s="325">
        <v>0</v>
      </c>
      <c r="F227" s="325">
        <v>18.100000000000001</v>
      </c>
      <c r="G227" s="325">
        <v>66.400000000000006</v>
      </c>
      <c r="H227" s="325">
        <v>2.7</v>
      </c>
      <c r="I227" s="325">
        <v>265.8</v>
      </c>
      <c r="J227" s="325">
        <v>775</v>
      </c>
    </row>
    <row r="228" spans="1:10" x14ac:dyDescent="0.2">
      <c r="A228" s="393"/>
      <c r="C228" s="324">
        <v>44843.625</v>
      </c>
      <c r="D228" s="325">
        <v>1004.4</v>
      </c>
      <c r="E228" s="325">
        <v>0</v>
      </c>
      <c r="F228" s="325">
        <v>18</v>
      </c>
      <c r="G228" s="325">
        <v>67</v>
      </c>
      <c r="H228" s="325">
        <v>2.8</v>
      </c>
      <c r="I228" s="325">
        <v>263.3</v>
      </c>
      <c r="J228" s="325">
        <v>549.6</v>
      </c>
    </row>
    <row r="229" spans="1:10" x14ac:dyDescent="0.2">
      <c r="A229" s="393"/>
      <c r="C229" s="324">
        <v>44843.666666666672</v>
      </c>
      <c r="D229" s="325">
        <v>1005.4</v>
      </c>
      <c r="E229" s="325">
        <v>0</v>
      </c>
      <c r="F229" s="325">
        <v>17.600000000000001</v>
      </c>
      <c r="G229" s="325">
        <v>67.900000000000006</v>
      </c>
      <c r="H229" s="325">
        <v>2.9</v>
      </c>
      <c r="I229" s="325">
        <v>225.1</v>
      </c>
      <c r="J229" s="325">
        <v>276.60000000000002</v>
      </c>
    </row>
    <row r="230" spans="1:10" x14ac:dyDescent="0.2">
      <c r="A230" s="393"/>
      <c r="C230" s="324">
        <v>44843.708333333328</v>
      </c>
      <c r="D230" s="325">
        <v>1006.4</v>
      </c>
      <c r="E230" s="325">
        <v>0</v>
      </c>
      <c r="F230" s="325">
        <v>17</v>
      </c>
      <c r="G230" s="325">
        <v>69.400000000000006</v>
      </c>
      <c r="H230" s="325">
        <v>3</v>
      </c>
      <c r="I230" s="325">
        <v>196.2</v>
      </c>
      <c r="J230" s="325">
        <v>58.7</v>
      </c>
    </row>
    <row r="231" spans="1:10" x14ac:dyDescent="0.2">
      <c r="A231" s="393"/>
      <c r="C231" s="324">
        <v>44843.75</v>
      </c>
      <c r="D231" s="334">
        <v>1007.8</v>
      </c>
      <c r="E231" s="334">
        <v>0</v>
      </c>
      <c r="F231" s="334">
        <v>16.600000000000001</v>
      </c>
      <c r="G231" s="334">
        <v>71.5</v>
      </c>
      <c r="H231" s="334">
        <v>3.2</v>
      </c>
      <c r="I231" s="334">
        <v>195.9</v>
      </c>
      <c r="J231" s="334">
        <v>0</v>
      </c>
    </row>
    <row r="232" spans="1:10" x14ac:dyDescent="0.2">
      <c r="A232" s="393"/>
      <c r="C232" s="324">
        <v>44843.791666666672</v>
      </c>
      <c r="D232" s="329">
        <v>1008.3</v>
      </c>
      <c r="E232" s="329">
        <v>0</v>
      </c>
      <c r="F232" s="329">
        <v>16.5</v>
      </c>
      <c r="G232" s="329">
        <v>72.8</v>
      </c>
      <c r="H232" s="329">
        <v>3.5</v>
      </c>
      <c r="I232" s="329">
        <v>178.9</v>
      </c>
      <c r="J232" s="329">
        <v>0</v>
      </c>
    </row>
    <row r="233" spans="1:10" x14ac:dyDescent="0.2">
      <c r="A233" s="393"/>
      <c r="C233" s="324">
        <v>44843.833333333328</v>
      </c>
      <c r="D233" s="333">
        <v>1008.6</v>
      </c>
      <c r="E233" s="333">
        <v>0</v>
      </c>
      <c r="F233" s="333">
        <v>16.5</v>
      </c>
      <c r="G233" s="333">
        <v>73.3</v>
      </c>
      <c r="H233" s="333">
        <v>2.7</v>
      </c>
      <c r="I233" s="333">
        <v>175.3</v>
      </c>
      <c r="J233" s="333">
        <v>0</v>
      </c>
    </row>
    <row r="234" spans="1:10" x14ac:dyDescent="0.2">
      <c r="A234" s="393"/>
      <c r="C234" s="324">
        <v>44843.875</v>
      </c>
      <c r="D234" s="325">
        <v>1008.7</v>
      </c>
      <c r="E234" s="325">
        <v>0</v>
      </c>
      <c r="F234" s="325">
        <v>16.7</v>
      </c>
      <c r="G234" s="325">
        <v>71.099999999999994</v>
      </c>
      <c r="H234" s="325">
        <v>2.8</v>
      </c>
      <c r="I234" s="334">
        <v>180</v>
      </c>
      <c r="J234" s="325">
        <v>0</v>
      </c>
    </row>
    <row r="235" spans="1:10" x14ac:dyDescent="0.2">
      <c r="A235" s="393"/>
      <c r="C235" s="324">
        <v>44843.916666666672</v>
      </c>
      <c r="D235" s="325">
        <v>1008.8</v>
      </c>
      <c r="E235" s="325">
        <v>0</v>
      </c>
      <c r="F235" s="325">
        <v>16.7</v>
      </c>
      <c r="G235" s="325">
        <v>70.900000000000006</v>
      </c>
      <c r="H235" s="341">
        <v>1.9</v>
      </c>
      <c r="I235" s="329">
        <v>171.9</v>
      </c>
      <c r="J235" s="328">
        <v>0</v>
      </c>
    </row>
    <row r="236" spans="1:10" x14ac:dyDescent="0.2">
      <c r="A236" s="393"/>
      <c r="C236" s="324">
        <v>44843.958333333328</v>
      </c>
      <c r="D236" s="325">
        <v>1008.4</v>
      </c>
      <c r="E236" s="325">
        <v>0</v>
      </c>
      <c r="F236" s="325">
        <v>16.600000000000001</v>
      </c>
      <c r="G236" s="326">
        <v>71.7</v>
      </c>
      <c r="H236" s="329">
        <v>1.8</v>
      </c>
      <c r="I236" s="329">
        <v>178.3</v>
      </c>
      <c r="J236" s="328">
        <v>0</v>
      </c>
    </row>
    <row r="237" spans="1:10" x14ac:dyDescent="0.2">
      <c r="A237" s="393"/>
      <c r="C237" s="324">
        <v>44844</v>
      </c>
      <c r="D237" s="325">
        <v>1008</v>
      </c>
      <c r="E237" s="325">
        <v>0</v>
      </c>
      <c r="F237" s="325">
        <v>16.3</v>
      </c>
      <c r="G237" s="326">
        <v>71.599999999999994</v>
      </c>
      <c r="H237" s="342">
        <v>1.8</v>
      </c>
      <c r="I237" s="329">
        <v>122.8</v>
      </c>
      <c r="J237" s="328">
        <v>0</v>
      </c>
    </row>
    <row r="238" spans="1:10" x14ac:dyDescent="0.2">
      <c r="A238" s="393"/>
      <c r="C238" s="324">
        <v>44844.041666666672</v>
      </c>
      <c r="D238" s="325">
        <v>1007.8</v>
      </c>
      <c r="E238" s="325">
        <v>0</v>
      </c>
      <c r="F238" s="325">
        <v>15.4</v>
      </c>
      <c r="G238" s="326">
        <v>72.599999999999994</v>
      </c>
      <c r="H238" s="329">
        <v>1.7</v>
      </c>
      <c r="I238" s="329">
        <v>94.8</v>
      </c>
      <c r="J238" s="328">
        <v>0</v>
      </c>
    </row>
    <row r="239" spans="1:10" x14ac:dyDescent="0.2">
      <c r="A239" s="393"/>
      <c r="C239" s="324">
        <v>44844.083333333328</v>
      </c>
      <c r="D239" s="325">
        <v>1007.6</v>
      </c>
      <c r="E239" s="325">
        <v>0</v>
      </c>
      <c r="F239" s="325">
        <v>15.7</v>
      </c>
      <c r="G239" s="325">
        <v>73</v>
      </c>
      <c r="H239" s="333">
        <v>1.5</v>
      </c>
      <c r="I239" s="333">
        <v>121.6</v>
      </c>
      <c r="J239" s="325">
        <v>0</v>
      </c>
    </row>
    <row r="240" spans="1:10" x14ac:dyDescent="0.2">
      <c r="A240" s="393"/>
      <c r="C240" s="324">
        <v>44844.125</v>
      </c>
      <c r="D240" s="325">
        <v>1007.5</v>
      </c>
      <c r="E240" s="325">
        <v>0</v>
      </c>
      <c r="F240" s="325">
        <v>15.7</v>
      </c>
      <c r="G240" s="325">
        <v>72.8</v>
      </c>
      <c r="H240" s="325">
        <v>1.7</v>
      </c>
      <c r="I240" s="325">
        <v>109.4</v>
      </c>
      <c r="J240" s="325">
        <v>0</v>
      </c>
    </row>
    <row r="241" spans="1:10" x14ac:dyDescent="0.2">
      <c r="A241" s="393"/>
      <c r="C241" s="324">
        <v>44844.166666666672</v>
      </c>
      <c r="D241" s="325">
        <v>1007.5</v>
      </c>
      <c r="E241" s="325">
        <v>0</v>
      </c>
      <c r="F241" s="325">
        <v>15.8</v>
      </c>
      <c r="G241" s="325">
        <v>72.5</v>
      </c>
      <c r="H241" s="325">
        <v>2</v>
      </c>
      <c r="I241" s="334">
        <v>63.4</v>
      </c>
      <c r="J241" s="325">
        <v>0</v>
      </c>
    </row>
    <row r="242" spans="1:10" x14ac:dyDescent="0.2">
      <c r="A242" s="393"/>
      <c r="C242" s="324">
        <v>44844.208333333328</v>
      </c>
      <c r="D242" s="325">
        <v>1007.9</v>
      </c>
      <c r="E242" s="325">
        <v>0</v>
      </c>
      <c r="F242" s="325">
        <v>15.8</v>
      </c>
      <c r="G242" s="326">
        <v>72.400000000000006</v>
      </c>
      <c r="H242" s="331">
        <v>1.1000000000000001</v>
      </c>
      <c r="I242" s="329">
        <v>76.2</v>
      </c>
      <c r="J242" s="328">
        <v>7.4</v>
      </c>
    </row>
    <row r="243" spans="1:10" x14ac:dyDescent="0.2">
      <c r="A243" s="393"/>
      <c r="C243" s="324">
        <v>44844.25</v>
      </c>
      <c r="D243" s="325">
        <v>1008.4</v>
      </c>
      <c r="E243" s="325">
        <v>0</v>
      </c>
      <c r="F243" s="325">
        <v>16.100000000000001</v>
      </c>
      <c r="G243" s="326">
        <v>72.7</v>
      </c>
      <c r="H243" s="329">
        <v>1.4</v>
      </c>
      <c r="I243" s="329">
        <v>177.8</v>
      </c>
      <c r="J243" s="328">
        <v>59.2</v>
      </c>
    </row>
    <row r="244" spans="1:10" x14ac:dyDescent="0.2">
      <c r="A244" s="393"/>
      <c r="C244" s="324">
        <v>44844.291666666672</v>
      </c>
      <c r="D244" s="325">
        <v>1008.9</v>
      </c>
      <c r="E244" s="325">
        <v>0</v>
      </c>
      <c r="F244" s="325">
        <v>16.3</v>
      </c>
      <c r="G244" s="326">
        <v>72.3</v>
      </c>
      <c r="H244" s="329">
        <v>1.7</v>
      </c>
      <c r="I244" s="329">
        <v>168.7</v>
      </c>
      <c r="J244" s="328">
        <v>152.19999999999999</v>
      </c>
    </row>
    <row r="245" spans="1:10" x14ac:dyDescent="0.2">
      <c r="A245" s="393"/>
      <c r="C245" s="324">
        <v>44844.333333333328</v>
      </c>
      <c r="D245" s="325">
        <v>1008.9</v>
      </c>
      <c r="E245" s="325">
        <v>0</v>
      </c>
      <c r="F245" s="325">
        <v>16.8</v>
      </c>
      <c r="G245" s="326">
        <v>71.099999999999994</v>
      </c>
      <c r="H245" s="329">
        <v>3</v>
      </c>
      <c r="I245" s="329">
        <v>187.1</v>
      </c>
      <c r="J245" s="328">
        <v>383.8</v>
      </c>
    </row>
    <row r="246" spans="1:10" x14ac:dyDescent="0.2">
      <c r="A246" s="393"/>
      <c r="C246" s="324">
        <v>44844.375</v>
      </c>
      <c r="D246" s="325">
        <v>1008.2</v>
      </c>
      <c r="E246" s="325">
        <v>0</v>
      </c>
      <c r="F246" s="325">
        <v>17.8</v>
      </c>
      <c r="G246" s="326">
        <v>68.599999999999994</v>
      </c>
      <c r="H246" s="329">
        <v>3.6</v>
      </c>
      <c r="I246" s="329">
        <v>200.1</v>
      </c>
      <c r="J246" s="328">
        <v>927</v>
      </c>
    </row>
    <row r="247" spans="1:10" x14ac:dyDescent="0.2">
      <c r="A247" s="393"/>
      <c r="C247" s="324">
        <v>44844.416666666672</v>
      </c>
      <c r="D247" s="325">
        <v>1007.7</v>
      </c>
      <c r="E247" s="325">
        <v>0</v>
      </c>
      <c r="F247" s="325">
        <v>18.399999999999999</v>
      </c>
      <c r="G247" s="325">
        <v>66.8</v>
      </c>
      <c r="H247" s="333">
        <v>4</v>
      </c>
      <c r="I247" s="333">
        <v>195</v>
      </c>
      <c r="J247" s="325">
        <v>991.6</v>
      </c>
    </row>
    <row r="248" spans="1:10" x14ac:dyDescent="0.2">
      <c r="A248" s="393"/>
      <c r="C248" s="324">
        <v>44844.458333333328</v>
      </c>
      <c r="D248" s="325">
        <v>1007.2</v>
      </c>
      <c r="E248" s="325">
        <v>0</v>
      </c>
      <c r="F248" s="325">
        <v>18.399999999999999</v>
      </c>
      <c r="G248" s="325">
        <v>67.400000000000006</v>
      </c>
      <c r="H248" s="325">
        <v>5.0999999999999996</v>
      </c>
      <c r="I248" s="325">
        <v>201.6</v>
      </c>
      <c r="J248" s="325">
        <v>1063.9000000000001</v>
      </c>
    </row>
    <row r="249" spans="1:10" x14ac:dyDescent="0.2">
      <c r="A249" s="393"/>
      <c r="C249" s="324">
        <v>44844.5</v>
      </c>
      <c r="D249" s="325">
        <v>1006.2</v>
      </c>
      <c r="E249" s="325">
        <v>0</v>
      </c>
      <c r="F249" s="325">
        <v>18.600000000000001</v>
      </c>
      <c r="G249" s="325">
        <v>67.7</v>
      </c>
      <c r="H249" s="325">
        <v>4.9000000000000004</v>
      </c>
      <c r="I249" s="325">
        <v>195.7</v>
      </c>
      <c r="J249" s="325">
        <v>1037.3</v>
      </c>
    </row>
    <row r="250" spans="1:10" x14ac:dyDescent="0.2">
      <c r="A250" s="393"/>
      <c r="C250" s="324">
        <v>44844.541666666672</v>
      </c>
      <c r="D250" s="325">
        <v>1005.6</v>
      </c>
      <c r="E250" s="325">
        <v>0</v>
      </c>
      <c r="F250" s="325">
        <v>18.7</v>
      </c>
      <c r="G250" s="325">
        <v>67.3</v>
      </c>
      <c r="H250" s="325">
        <v>4.7</v>
      </c>
      <c r="I250" s="325">
        <v>188</v>
      </c>
      <c r="J250" s="325">
        <v>937.5</v>
      </c>
    </row>
    <row r="251" spans="1:10" x14ac:dyDescent="0.2">
      <c r="A251" s="393"/>
      <c r="C251" s="324">
        <v>44844.583333333328</v>
      </c>
      <c r="D251" s="325">
        <v>1005.5</v>
      </c>
      <c r="E251" s="325">
        <v>0</v>
      </c>
      <c r="F251" s="325">
        <v>18.600000000000001</v>
      </c>
      <c r="G251" s="325">
        <v>68.3</v>
      </c>
      <c r="H251" s="325">
        <v>4.5999999999999996</v>
      </c>
      <c r="I251" s="325">
        <v>194.1</v>
      </c>
      <c r="J251" s="325">
        <v>781.9</v>
      </c>
    </row>
    <row r="252" spans="1:10" x14ac:dyDescent="0.2">
      <c r="A252" s="393"/>
      <c r="C252" s="324">
        <v>44844.625</v>
      </c>
      <c r="D252" s="325">
        <v>1005.9</v>
      </c>
      <c r="E252" s="325">
        <v>0</v>
      </c>
      <c r="F252" s="325">
        <v>18.2</v>
      </c>
      <c r="G252" s="325">
        <v>69.8</v>
      </c>
      <c r="H252" s="325">
        <v>4.4000000000000004</v>
      </c>
      <c r="I252" s="325">
        <v>195.1</v>
      </c>
      <c r="J252" s="325">
        <v>421.5</v>
      </c>
    </row>
    <row r="253" spans="1:10" x14ac:dyDescent="0.2">
      <c r="A253" s="393"/>
      <c r="C253" s="324">
        <v>44844.666666666672</v>
      </c>
      <c r="D253" s="325">
        <v>1007.1</v>
      </c>
      <c r="E253" s="325">
        <v>0</v>
      </c>
      <c r="F253" s="325">
        <v>17.7</v>
      </c>
      <c r="G253" s="325">
        <v>72.400000000000006</v>
      </c>
      <c r="H253" s="325">
        <v>4.2</v>
      </c>
      <c r="I253" s="325">
        <v>187.7</v>
      </c>
      <c r="J253" s="325">
        <v>114.4</v>
      </c>
    </row>
    <row r="254" spans="1:10" x14ac:dyDescent="0.2">
      <c r="A254" s="393"/>
      <c r="C254" s="324">
        <v>44844.708333333328</v>
      </c>
      <c r="D254" s="325">
        <v>1008.3</v>
      </c>
      <c r="E254" s="325">
        <v>0</v>
      </c>
      <c r="F254" s="325">
        <v>17.2</v>
      </c>
      <c r="G254" s="325">
        <v>72.7</v>
      </c>
      <c r="H254" s="325">
        <v>4</v>
      </c>
      <c r="I254" s="325">
        <v>180.3</v>
      </c>
      <c r="J254" s="325">
        <v>17.100000000000001</v>
      </c>
    </row>
    <row r="255" spans="1:10" x14ac:dyDescent="0.2">
      <c r="A255" s="393"/>
      <c r="C255" s="324">
        <v>44844.75</v>
      </c>
      <c r="D255" s="325">
        <v>1009.1</v>
      </c>
      <c r="E255" s="325">
        <v>0</v>
      </c>
      <c r="F255" s="325">
        <v>17</v>
      </c>
      <c r="G255" s="325">
        <v>72.7</v>
      </c>
      <c r="H255" s="325">
        <v>3.4</v>
      </c>
      <c r="I255" s="325">
        <v>179.8</v>
      </c>
      <c r="J255" s="325">
        <v>0</v>
      </c>
    </row>
    <row r="256" spans="1:10" x14ac:dyDescent="0.2">
      <c r="A256" s="393"/>
      <c r="C256" s="324">
        <v>44844.791666666672</v>
      </c>
      <c r="D256" s="325">
        <v>1010</v>
      </c>
      <c r="E256" s="325">
        <v>0</v>
      </c>
      <c r="F256" s="325">
        <v>16.899999999999999</v>
      </c>
      <c r="G256" s="325">
        <v>73</v>
      </c>
      <c r="H256" s="325">
        <v>3.3</v>
      </c>
      <c r="I256" s="325">
        <v>177.2</v>
      </c>
      <c r="J256" s="325">
        <v>0</v>
      </c>
    </row>
    <row r="257" spans="1:10" x14ac:dyDescent="0.2">
      <c r="A257" s="393"/>
      <c r="C257" s="324">
        <v>44844.833333333328</v>
      </c>
      <c r="D257" s="325">
        <v>1010.5</v>
      </c>
      <c r="E257" s="325">
        <v>0</v>
      </c>
      <c r="F257" s="325">
        <v>16.899999999999999</v>
      </c>
      <c r="G257" s="325">
        <v>73.400000000000006</v>
      </c>
      <c r="H257" s="325">
        <v>3.3</v>
      </c>
      <c r="I257" s="334">
        <v>177.1</v>
      </c>
      <c r="J257" s="325">
        <v>0</v>
      </c>
    </row>
    <row r="258" spans="1:10" x14ac:dyDescent="0.2">
      <c r="A258" s="393"/>
      <c r="C258" s="324">
        <v>44844.875</v>
      </c>
      <c r="D258" s="325">
        <v>1010.6</v>
      </c>
      <c r="E258" s="325">
        <v>0</v>
      </c>
      <c r="F258" s="325">
        <v>16.899999999999999</v>
      </c>
      <c r="G258" s="325">
        <v>73.8</v>
      </c>
      <c r="H258" s="326">
        <v>2.8</v>
      </c>
      <c r="I258" s="329">
        <v>173.7</v>
      </c>
      <c r="J258" s="325">
        <v>0</v>
      </c>
    </row>
    <row r="259" spans="1:10" x14ac:dyDescent="0.2">
      <c r="A259" s="393"/>
      <c r="C259" s="324">
        <v>44844.916666666672</v>
      </c>
      <c r="D259" s="325">
        <v>1010.6</v>
      </c>
      <c r="E259" s="325">
        <v>0</v>
      </c>
      <c r="F259" s="325">
        <v>16.7</v>
      </c>
      <c r="G259" s="325">
        <v>74.2</v>
      </c>
      <c r="H259" s="326">
        <v>2.7</v>
      </c>
      <c r="I259" s="329">
        <v>176.8</v>
      </c>
      <c r="J259" s="325">
        <v>0</v>
      </c>
    </row>
    <row r="260" spans="1:10" x14ac:dyDescent="0.2">
      <c r="A260" s="393"/>
      <c r="C260" s="324">
        <v>44844.958333333328</v>
      </c>
      <c r="D260" s="325">
        <v>1010.1</v>
      </c>
      <c r="E260" s="325">
        <v>0</v>
      </c>
      <c r="F260" s="325">
        <v>16.5</v>
      </c>
      <c r="G260" s="325">
        <v>74.400000000000006</v>
      </c>
      <c r="H260" s="341">
        <v>3.2</v>
      </c>
      <c r="I260" s="329">
        <v>172.2</v>
      </c>
      <c r="J260" s="325">
        <v>0</v>
      </c>
    </row>
    <row r="261" spans="1:10" x14ac:dyDescent="0.2">
      <c r="A261" s="393"/>
      <c r="C261" s="324">
        <v>44845</v>
      </c>
      <c r="D261" s="325">
        <v>1009.4</v>
      </c>
      <c r="E261" s="325">
        <v>0</v>
      </c>
      <c r="F261" s="325">
        <v>16.399999999999999</v>
      </c>
      <c r="G261" s="325">
        <v>74.5</v>
      </c>
      <c r="H261" s="329">
        <v>2.8</v>
      </c>
      <c r="I261" s="329">
        <v>166</v>
      </c>
      <c r="J261" s="325">
        <v>0</v>
      </c>
    </row>
    <row r="262" spans="1:10" x14ac:dyDescent="0.2">
      <c r="A262" s="393"/>
      <c r="C262" s="324">
        <v>44845.041666666672</v>
      </c>
      <c r="D262" s="325">
        <v>1009.1</v>
      </c>
      <c r="E262" s="325">
        <v>0</v>
      </c>
      <c r="F262" s="325">
        <v>16.3</v>
      </c>
      <c r="G262" s="325">
        <v>74.7</v>
      </c>
      <c r="H262" s="329">
        <v>2.9</v>
      </c>
      <c r="I262" s="329">
        <v>172.9</v>
      </c>
      <c r="J262" s="325">
        <v>0</v>
      </c>
    </row>
    <row r="263" spans="1:10" x14ac:dyDescent="0.2">
      <c r="A263" s="393"/>
      <c r="C263" s="324">
        <v>44845.083333333328</v>
      </c>
      <c r="D263" s="325">
        <v>1009.1</v>
      </c>
      <c r="E263" s="325">
        <v>0</v>
      </c>
      <c r="F263" s="325">
        <v>16.2</v>
      </c>
      <c r="G263" s="325">
        <v>75.7</v>
      </c>
      <c r="H263" s="347">
        <v>3.4</v>
      </c>
      <c r="I263" s="347">
        <v>177.7</v>
      </c>
      <c r="J263" s="325">
        <v>0</v>
      </c>
    </row>
    <row r="264" spans="1:10" x14ac:dyDescent="0.2">
      <c r="A264" s="393"/>
      <c r="C264" s="324">
        <v>44845.125</v>
      </c>
      <c r="D264" s="325">
        <v>1009.2</v>
      </c>
      <c r="E264" s="325">
        <v>0</v>
      </c>
      <c r="F264" s="325">
        <v>16.100000000000001</v>
      </c>
      <c r="G264" s="325">
        <v>76</v>
      </c>
      <c r="H264" s="325">
        <v>2.2999999999999998</v>
      </c>
      <c r="I264" s="325">
        <v>164.7</v>
      </c>
      <c r="J264" s="325">
        <v>0</v>
      </c>
    </row>
    <row r="265" spans="1:10" x14ac:dyDescent="0.2">
      <c r="A265" s="393"/>
      <c r="C265" s="324">
        <v>44845.166666666672</v>
      </c>
      <c r="D265" s="325">
        <v>1008.8</v>
      </c>
      <c r="E265" s="325">
        <v>0</v>
      </c>
      <c r="F265" s="325">
        <v>16</v>
      </c>
      <c r="G265" s="325">
        <v>77</v>
      </c>
      <c r="H265" s="325">
        <v>3.6</v>
      </c>
      <c r="I265" s="334">
        <v>179.2</v>
      </c>
      <c r="J265" s="325">
        <v>0</v>
      </c>
    </row>
    <row r="266" spans="1:10" x14ac:dyDescent="0.2">
      <c r="A266" s="393"/>
      <c r="C266" s="324">
        <v>44845.208333333328</v>
      </c>
      <c r="D266" s="325">
        <v>1009.3</v>
      </c>
      <c r="E266" s="325">
        <v>0</v>
      </c>
      <c r="F266" s="325">
        <v>16</v>
      </c>
      <c r="G266" s="325">
        <v>77.2</v>
      </c>
      <c r="H266" s="326">
        <v>3.6</v>
      </c>
      <c r="I266" s="329">
        <v>156.30000000000001</v>
      </c>
      <c r="J266" s="325">
        <v>11.2</v>
      </c>
    </row>
    <row r="267" spans="1:10" x14ac:dyDescent="0.2">
      <c r="A267" s="393"/>
      <c r="C267" s="324">
        <v>44845.25</v>
      </c>
      <c r="D267" s="325">
        <v>1009.6</v>
      </c>
      <c r="E267" s="325">
        <v>0</v>
      </c>
      <c r="F267" s="325">
        <v>16.899999999999999</v>
      </c>
      <c r="G267" s="325">
        <v>73.900000000000006</v>
      </c>
      <c r="H267" s="325">
        <v>1.1000000000000001</v>
      </c>
      <c r="I267" s="337">
        <v>93.7</v>
      </c>
      <c r="J267" s="325">
        <v>205.8</v>
      </c>
    </row>
    <row r="268" spans="1:10" x14ac:dyDescent="0.2">
      <c r="A268" s="393"/>
      <c r="C268" s="324">
        <v>44845.291666666672</v>
      </c>
      <c r="D268" s="325">
        <v>1009.8</v>
      </c>
      <c r="E268" s="325">
        <v>0</v>
      </c>
      <c r="F268" s="325">
        <v>17.399999999999999</v>
      </c>
      <c r="G268" s="325">
        <v>72.099999999999994</v>
      </c>
      <c r="H268" s="326">
        <v>0.8</v>
      </c>
      <c r="I268" s="329">
        <v>298.8</v>
      </c>
      <c r="J268" s="325">
        <v>258.39999999999998</v>
      </c>
    </row>
    <row r="269" spans="1:10" x14ac:dyDescent="0.2">
      <c r="A269" s="393"/>
      <c r="C269" s="324">
        <v>44845.333333333328</v>
      </c>
      <c r="D269" s="325">
        <v>1009.9</v>
      </c>
      <c r="E269" s="325">
        <v>0</v>
      </c>
      <c r="F269" s="325">
        <v>17.7</v>
      </c>
      <c r="G269" s="325">
        <v>70.599999999999994</v>
      </c>
      <c r="H269" s="325">
        <v>1.6</v>
      </c>
      <c r="I269" s="337">
        <v>333</v>
      </c>
      <c r="J269" s="325">
        <v>345.7</v>
      </c>
    </row>
    <row r="270" spans="1:10" x14ac:dyDescent="0.2">
      <c r="A270" s="393"/>
      <c r="C270" s="324">
        <v>44845.375</v>
      </c>
      <c r="D270" s="325">
        <v>1009.2</v>
      </c>
      <c r="E270" s="325">
        <v>0</v>
      </c>
      <c r="F270" s="325">
        <v>18.399999999999999</v>
      </c>
      <c r="G270" s="325">
        <v>69.099999999999994</v>
      </c>
      <c r="H270" s="326">
        <v>2.6</v>
      </c>
      <c r="I270" s="329">
        <v>185.9</v>
      </c>
      <c r="J270" s="325">
        <v>757.5</v>
      </c>
    </row>
    <row r="271" spans="1:10" x14ac:dyDescent="0.2">
      <c r="A271" s="393"/>
      <c r="C271" s="324">
        <v>44845.416666666672</v>
      </c>
      <c r="D271" s="325">
        <v>1008.9</v>
      </c>
      <c r="E271" s="325">
        <v>0</v>
      </c>
      <c r="F271" s="325">
        <v>18.7</v>
      </c>
      <c r="G271" s="325">
        <v>68.5</v>
      </c>
      <c r="H271" s="325">
        <v>4.5999999999999996</v>
      </c>
      <c r="I271" s="333">
        <v>207</v>
      </c>
      <c r="J271" s="325">
        <v>988.5</v>
      </c>
    </row>
    <row r="272" spans="1:10" x14ac:dyDescent="0.2">
      <c r="A272" s="393"/>
      <c r="C272" s="324">
        <v>44845.458333333328</v>
      </c>
      <c r="D272" s="325">
        <v>1008.7</v>
      </c>
      <c r="E272" s="325">
        <v>0</v>
      </c>
      <c r="F272" s="325">
        <v>18.7</v>
      </c>
      <c r="G272" s="325">
        <v>68.099999999999994</v>
      </c>
      <c r="H272" s="325">
        <v>5.4</v>
      </c>
      <c r="I272" s="325">
        <v>196.7</v>
      </c>
      <c r="J272" s="325">
        <v>1065.2</v>
      </c>
    </row>
    <row r="273" spans="1:10" x14ac:dyDescent="0.2">
      <c r="A273" s="393"/>
      <c r="C273" s="324">
        <v>44845.5</v>
      </c>
      <c r="D273" s="325">
        <v>1007.9</v>
      </c>
      <c r="E273" s="325">
        <v>0</v>
      </c>
      <c r="F273" s="325">
        <v>18.5</v>
      </c>
      <c r="G273" s="325">
        <v>68</v>
      </c>
      <c r="H273" s="325">
        <v>5.8</v>
      </c>
      <c r="I273" s="325">
        <v>201.1</v>
      </c>
      <c r="J273" s="325">
        <v>1053.8</v>
      </c>
    </row>
    <row r="274" spans="1:10" x14ac:dyDescent="0.2">
      <c r="A274" s="393"/>
      <c r="C274" s="324">
        <v>44845.541666666672</v>
      </c>
      <c r="D274" s="325">
        <v>1007.3</v>
      </c>
      <c r="E274" s="325">
        <v>0</v>
      </c>
      <c r="F274" s="325">
        <v>18.7</v>
      </c>
      <c r="G274" s="325">
        <v>66.900000000000006</v>
      </c>
      <c r="H274" s="325">
        <v>5.6</v>
      </c>
      <c r="I274" s="325">
        <v>203.8</v>
      </c>
      <c r="J274" s="325">
        <v>959.6</v>
      </c>
    </row>
    <row r="275" spans="1:10" x14ac:dyDescent="0.2">
      <c r="A275" s="393"/>
      <c r="C275" s="324">
        <v>44845.583333333328</v>
      </c>
      <c r="D275" s="325">
        <v>1006.8</v>
      </c>
      <c r="E275" s="325">
        <v>0</v>
      </c>
      <c r="F275" s="325">
        <v>18.7</v>
      </c>
      <c r="G275" s="325">
        <v>67.099999999999994</v>
      </c>
      <c r="H275" s="325">
        <v>5.0999999999999996</v>
      </c>
      <c r="I275" s="325">
        <v>189</v>
      </c>
      <c r="J275" s="325">
        <v>765</v>
      </c>
    </row>
    <row r="276" spans="1:10" x14ac:dyDescent="0.2">
      <c r="A276" s="393"/>
      <c r="C276" s="324">
        <v>44845.625</v>
      </c>
      <c r="D276" s="325">
        <v>1006.5</v>
      </c>
      <c r="E276" s="325">
        <v>0</v>
      </c>
      <c r="F276" s="325">
        <v>18.5</v>
      </c>
      <c r="G276" s="325">
        <v>68</v>
      </c>
      <c r="H276" s="325">
        <v>5.0999999999999996</v>
      </c>
      <c r="I276" s="325">
        <v>183.5</v>
      </c>
      <c r="J276" s="325">
        <v>557.5</v>
      </c>
    </row>
    <row r="277" spans="1:10" x14ac:dyDescent="0.2">
      <c r="A277" s="393"/>
      <c r="C277" s="324">
        <v>44845.666666666672</v>
      </c>
      <c r="D277" s="325">
        <v>1007.2</v>
      </c>
      <c r="E277" s="325">
        <v>0</v>
      </c>
      <c r="F277" s="325">
        <v>17.899999999999999</v>
      </c>
      <c r="G277" s="325">
        <v>70.400000000000006</v>
      </c>
      <c r="H277" s="325">
        <v>5.2</v>
      </c>
      <c r="I277" s="325">
        <v>180.9</v>
      </c>
      <c r="J277" s="325">
        <v>259.89999999999998</v>
      </c>
    </row>
    <row r="278" spans="1:10" x14ac:dyDescent="0.2">
      <c r="A278" s="393"/>
      <c r="C278" s="324">
        <v>44845.708333333328</v>
      </c>
      <c r="D278" s="325">
        <v>1008.6</v>
      </c>
      <c r="E278" s="325">
        <v>0</v>
      </c>
      <c r="F278" s="325">
        <v>17.100000000000001</v>
      </c>
      <c r="G278" s="325">
        <v>73.7</v>
      </c>
      <c r="H278" s="325">
        <v>5.2</v>
      </c>
      <c r="I278" s="325">
        <v>175.7</v>
      </c>
      <c r="J278" s="325">
        <v>22.5</v>
      </c>
    </row>
    <row r="279" spans="1:10" x14ac:dyDescent="0.2">
      <c r="A279" s="393"/>
      <c r="C279" s="324">
        <v>44845.75</v>
      </c>
      <c r="D279" s="325">
        <v>1009.4</v>
      </c>
      <c r="E279" s="325">
        <v>0</v>
      </c>
      <c r="F279" s="325">
        <v>16.899999999999999</v>
      </c>
      <c r="G279" s="325">
        <v>74.900000000000006</v>
      </c>
      <c r="H279" s="325">
        <v>5.2</v>
      </c>
      <c r="I279" s="325">
        <v>178</v>
      </c>
      <c r="J279" s="325">
        <v>0</v>
      </c>
    </row>
    <row r="280" spans="1:10" x14ac:dyDescent="0.2">
      <c r="A280" s="393"/>
      <c r="C280" s="324">
        <v>44845.791666666672</v>
      </c>
      <c r="D280" s="325">
        <v>1009.9</v>
      </c>
      <c r="E280" s="325">
        <v>0</v>
      </c>
      <c r="F280" s="325">
        <v>16.7</v>
      </c>
      <c r="G280" s="325">
        <v>75</v>
      </c>
      <c r="H280" s="325">
        <v>5.2</v>
      </c>
      <c r="I280" s="325">
        <v>178.7</v>
      </c>
      <c r="J280" s="325">
        <v>0</v>
      </c>
    </row>
    <row r="281" spans="1:10" x14ac:dyDescent="0.2">
      <c r="A281" s="393"/>
      <c r="C281" s="324">
        <v>44845.833333333328</v>
      </c>
      <c r="D281" s="325">
        <v>1010.5</v>
      </c>
      <c r="E281" s="325">
        <v>0</v>
      </c>
      <c r="F281" s="325">
        <v>16.399999999999999</v>
      </c>
      <c r="G281" s="325">
        <v>75</v>
      </c>
      <c r="H281" s="325">
        <v>5.2</v>
      </c>
      <c r="I281" s="325">
        <v>184.8</v>
      </c>
      <c r="J281" s="325">
        <v>0</v>
      </c>
    </row>
    <row r="282" spans="1:10" x14ac:dyDescent="0.2">
      <c r="A282" s="393"/>
      <c r="C282" s="324">
        <v>44845.875</v>
      </c>
      <c r="D282" s="325">
        <v>1010.7</v>
      </c>
      <c r="E282" s="325">
        <v>0</v>
      </c>
      <c r="F282" s="325">
        <v>16.399999999999999</v>
      </c>
      <c r="G282" s="325">
        <v>74.099999999999994</v>
      </c>
      <c r="H282" s="325">
        <v>4</v>
      </c>
      <c r="I282" s="325">
        <v>177.8</v>
      </c>
      <c r="J282" s="325">
        <v>0</v>
      </c>
    </row>
    <row r="283" spans="1:10" x14ac:dyDescent="0.2">
      <c r="A283" s="393"/>
      <c r="C283" s="324">
        <v>44845.916666666672</v>
      </c>
      <c r="D283" s="325">
        <v>1010.3</v>
      </c>
      <c r="E283" s="325">
        <v>0</v>
      </c>
      <c r="F283" s="325">
        <v>16.399999999999999</v>
      </c>
      <c r="G283" s="325">
        <v>74.8</v>
      </c>
      <c r="H283" s="325">
        <v>3.8</v>
      </c>
      <c r="I283" s="325">
        <v>169.5</v>
      </c>
      <c r="J283" s="325">
        <v>0</v>
      </c>
    </row>
    <row r="284" spans="1:10" x14ac:dyDescent="0.2">
      <c r="A284" s="393"/>
      <c r="C284" s="324">
        <v>44845.958333333328</v>
      </c>
      <c r="D284" s="325">
        <v>1010</v>
      </c>
      <c r="E284" s="325">
        <v>0</v>
      </c>
      <c r="F284" s="325">
        <v>16.3</v>
      </c>
      <c r="G284" s="325">
        <v>75.099999999999994</v>
      </c>
      <c r="H284" s="325">
        <v>3</v>
      </c>
      <c r="I284" s="325">
        <v>168</v>
      </c>
      <c r="J284" s="325">
        <v>0</v>
      </c>
    </row>
    <row r="285" spans="1:10" x14ac:dyDescent="0.2">
      <c r="A285" s="393"/>
      <c r="C285" s="324">
        <v>44846</v>
      </c>
      <c r="D285" s="325">
        <v>1009.4</v>
      </c>
      <c r="E285" s="325">
        <v>0</v>
      </c>
      <c r="F285" s="325">
        <v>16.2</v>
      </c>
      <c r="G285" s="326">
        <v>75.8</v>
      </c>
      <c r="H285" s="327">
        <v>2.2999999999999998</v>
      </c>
      <c r="I285" s="327">
        <v>163.5</v>
      </c>
      <c r="J285" s="328">
        <v>0</v>
      </c>
    </row>
    <row r="286" spans="1:10" x14ac:dyDescent="0.2">
      <c r="A286" s="393"/>
      <c r="C286" s="324">
        <v>44846.041666666672</v>
      </c>
      <c r="D286" s="325">
        <v>1009</v>
      </c>
      <c r="E286" s="325">
        <v>0</v>
      </c>
      <c r="F286" s="325">
        <v>16.100000000000001</v>
      </c>
      <c r="G286" s="326">
        <v>76.599999999999994</v>
      </c>
      <c r="H286" s="329">
        <v>2.2000000000000002</v>
      </c>
      <c r="I286" s="329">
        <v>185.5</v>
      </c>
      <c r="J286" s="328">
        <v>0</v>
      </c>
    </row>
    <row r="287" spans="1:10" x14ac:dyDescent="0.2">
      <c r="A287" s="393"/>
      <c r="C287" s="324">
        <v>44846.083333333328</v>
      </c>
      <c r="D287" s="325">
        <v>1008.8</v>
      </c>
      <c r="E287" s="325">
        <v>0</v>
      </c>
      <c r="F287" s="325">
        <v>16</v>
      </c>
      <c r="G287" s="326">
        <v>76.400000000000006</v>
      </c>
      <c r="H287" s="339">
        <v>2.2999999999999998</v>
      </c>
      <c r="I287" s="329">
        <v>177.2</v>
      </c>
      <c r="J287" s="328">
        <v>0</v>
      </c>
    </row>
    <row r="288" spans="1:10" x14ac:dyDescent="0.2">
      <c r="A288" s="393"/>
      <c r="C288" s="324">
        <v>44846.125</v>
      </c>
      <c r="D288" s="325">
        <v>1008.8</v>
      </c>
      <c r="E288" s="325">
        <v>0</v>
      </c>
      <c r="F288" s="325">
        <v>16</v>
      </c>
      <c r="G288" s="326">
        <v>76.3</v>
      </c>
      <c r="H288" s="340">
        <v>2.1</v>
      </c>
      <c r="I288" s="343">
        <v>179.6</v>
      </c>
      <c r="J288" s="328">
        <v>0</v>
      </c>
    </row>
    <row r="289" spans="1:10" x14ac:dyDescent="0.2">
      <c r="A289" s="393"/>
      <c r="C289" s="324">
        <v>44846.166666666672</v>
      </c>
      <c r="D289" s="325">
        <v>1008.7</v>
      </c>
      <c r="E289" s="325">
        <v>0</v>
      </c>
      <c r="F289" s="325">
        <v>16</v>
      </c>
      <c r="G289" s="326">
        <v>75.2</v>
      </c>
      <c r="H289" s="340">
        <v>2.2000000000000002</v>
      </c>
      <c r="I289" s="340">
        <v>181</v>
      </c>
      <c r="J289" s="328">
        <v>0</v>
      </c>
    </row>
    <row r="290" spans="1:10" x14ac:dyDescent="0.2">
      <c r="A290" s="393"/>
      <c r="C290" s="324">
        <v>44846.208333333328</v>
      </c>
      <c r="D290" s="325">
        <v>1009.2</v>
      </c>
      <c r="E290" s="325">
        <v>0</v>
      </c>
      <c r="F290" s="325">
        <v>16</v>
      </c>
      <c r="G290" s="326">
        <v>75.8</v>
      </c>
      <c r="H290" s="340">
        <v>2.2999999999999998</v>
      </c>
      <c r="I290" s="340">
        <v>186.7</v>
      </c>
      <c r="J290" s="328">
        <v>6</v>
      </c>
    </row>
    <row r="291" spans="1:10" x14ac:dyDescent="0.2">
      <c r="A291" s="393"/>
      <c r="C291" s="324">
        <v>44846.25</v>
      </c>
      <c r="D291" s="325">
        <v>1009.2</v>
      </c>
      <c r="E291" s="325">
        <v>0</v>
      </c>
      <c r="F291" s="325">
        <v>16.100000000000001</v>
      </c>
      <c r="G291" s="326">
        <v>76.400000000000006</v>
      </c>
      <c r="H291" s="340">
        <v>2.7</v>
      </c>
      <c r="I291" s="340">
        <v>203.7</v>
      </c>
      <c r="J291" s="328">
        <v>62.9</v>
      </c>
    </row>
    <row r="292" spans="1:10" x14ac:dyDescent="0.2">
      <c r="A292" s="393"/>
      <c r="C292" s="324">
        <v>44846.291666666672</v>
      </c>
      <c r="D292" s="325">
        <v>1009.9</v>
      </c>
      <c r="E292" s="325">
        <v>0</v>
      </c>
      <c r="F292" s="325">
        <v>16.399999999999999</v>
      </c>
      <c r="G292" s="326">
        <v>75.400000000000006</v>
      </c>
      <c r="H292" s="340">
        <v>3</v>
      </c>
      <c r="I292" s="340">
        <v>203.3</v>
      </c>
      <c r="J292" s="328">
        <v>156.80000000000001</v>
      </c>
    </row>
    <row r="293" spans="1:10" x14ac:dyDescent="0.2">
      <c r="A293" s="393"/>
      <c r="C293" s="324">
        <v>44846.333333333328</v>
      </c>
      <c r="D293" s="325">
        <v>1009.8</v>
      </c>
      <c r="E293" s="325">
        <v>0</v>
      </c>
      <c r="F293" s="325">
        <v>16.8</v>
      </c>
      <c r="G293" s="325">
        <v>72.3</v>
      </c>
      <c r="H293" s="325">
        <v>3</v>
      </c>
      <c r="I293" s="325">
        <v>192.7</v>
      </c>
      <c r="J293" s="325">
        <v>257.3</v>
      </c>
    </row>
    <row r="294" spans="1:10" x14ac:dyDescent="0.2">
      <c r="A294" s="393"/>
      <c r="C294" s="324">
        <v>44846.375</v>
      </c>
      <c r="D294" s="325">
        <v>1009.4</v>
      </c>
      <c r="E294" s="325">
        <v>0</v>
      </c>
      <c r="F294" s="325">
        <v>17.2</v>
      </c>
      <c r="G294" s="325">
        <v>70.7</v>
      </c>
      <c r="H294" s="325">
        <v>3.2</v>
      </c>
      <c r="I294" s="325">
        <v>198</v>
      </c>
      <c r="J294" s="325">
        <v>387</v>
      </c>
    </row>
    <row r="295" spans="1:10" x14ac:dyDescent="0.2">
      <c r="A295" s="393"/>
      <c r="C295" s="324">
        <v>44846.416666666672</v>
      </c>
      <c r="D295" s="325">
        <v>1009</v>
      </c>
      <c r="E295" s="325">
        <v>0</v>
      </c>
      <c r="F295" s="325">
        <v>17.399999999999999</v>
      </c>
      <c r="G295" s="325">
        <v>71.599999999999994</v>
      </c>
      <c r="H295" s="325">
        <v>3.9</v>
      </c>
      <c r="I295" s="325">
        <v>191.7</v>
      </c>
      <c r="J295" s="325">
        <v>514.4</v>
      </c>
    </row>
    <row r="296" spans="1:10" x14ac:dyDescent="0.2">
      <c r="A296" s="393"/>
      <c r="C296" s="324">
        <v>44846.458333333328</v>
      </c>
      <c r="D296" s="325">
        <v>1008.6</v>
      </c>
      <c r="E296" s="325">
        <v>0</v>
      </c>
      <c r="F296" s="325">
        <v>17.600000000000001</v>
      </c>
      <c r="G296" s="325">
        <v>70.400000000000006</v>
      </c>
      <c r="H296" s="325">
        <v>4.8</v>
      </c>
      <c r="I296" s="325">
        <v>191</v>
      </c>
      <c r="J296" s="325">
        <v>604.20000000000005</v>
      </c>
    </row>
    <row r="297" spans="1:10" x14ac:dyDescent="0.2">
      <c r="A297" s="393"/>
      <c r="C297" s="324">
        <v>44846.5</v>
      </c>
      <c r="D297" s="325">
        <v>1008</v>
      </c>
      <c r="E297" s="325">
        <v>0</v>
      </c>
      <c r="F297" s="325">
        <v>17.7</v>
      </c>
      <c r="G297" s="325">
        <v>70.2</v>
      </c>
      <c r="H297" s="325">
        <v>3.6</v>
      </c>
      <c r="I297" s="325">
        <v>193.3</v>
      </c>
      <c r="J297" s="325">
        <v>431.1</v>
      </c>
    </row>
    <row r="298" spans="1:10" x14ac:dyDescent="0.2">
      <c r="A298" s="393"/>
      <c r="C298" s="324">
        <v>44846.541666666672</v>
      </c>
      <c r="D298" s="325">
        <v>1008.1</v>
      </c>
      <c r="E298" s="325">
        <v>0</v>
      </c>
      <c r="F298" s="325">
        <v>17.100000000000001</v>
      </c>
      <c r="G298" s="325">
        <v>71.900000000000006</v>
      </c>
      <c r="H298" s="325">
        <v>4.0999999999999996</v>
      </c>
      <c r="I298" s="325">
        <v>207.2</v>
      </c>
      <c r="J298" s="325">
        <v>311.3</v>
      </c>
    </row>
    <row r="299" spans="1:10" x14ac:dyDescent="0.2">
      <c r="A299" s="393"/>
      <c r="C299" s="324">
        <v>44846.583333333328</v>
      </c>
      <c r="D299" s="325">
        <v>1008.4</v>
      </c>
      <c r="E299" s="325">
        <v>0</v>
      </c>
      <c r="F299" s="325">
        <v>16.899999999999999</v>
      </c>
      <c r="G299" s="325">
        <v>72.400000000000006</v>
      </c>
      <c r="H299" s="325">
        <v>4</v>
      </c>
      <c r="I299" s="325">
        <v>193.5</v>
      </c>
      <c r="J299" s="325">
        <v>220.9</v>
      </c>
    </row>
    <row r="300" spans="1:10" x14ac:dyDescent="0.2">
      <c r="A300" s="393"/>
      <c r="C300" s="324">
        <v>44846.625</v>
      </c>
      <c r="D300" s="325">
        <v>1008.5</v>
      </c>
      <c r="E300" s="325">
        <v>0</v>
      </c>
      <c r="F300" s="325">
        <v>16.5</v>
      </c>
      <c r="G300" s="325">
        <v>72.099999999999994</v>
      </c>
      <c r="H300" s="325">
        <v>3.9</v>
      </c>
      <c r="I300" s="325">
        <v>191.1</v>
      </c>
      <c r="J300" s="325">
        <v>137.5</v>
      </c>
    </row>
    <row r="301" spans="1:10" x14ac:dyDescent="0.2">
      <c r="A301" s="393"/>
      <c r="C301" s="324">
        <v>44846.666666666672</v>
      </c>
      <c r="D301" s="325">
        <v>1009</v>
      </c>
      <c r="E301" s="325">
        <v>0</v>
      </c>
      <c r="F301" s="325">
        <v>16.399999999999999</v>
      </c>
      <c r="G301" s="325">
        <v>72.3</v>
      </c>
      <c r="H301" s="325">
        <v>3.7</v>
      </c>
      <c r="I301" s="325">
        <v>182.6</v>
      </c>
      <c r="J301" s="325">
        <v>54.5</v>
      </c>
    </row>
    <row r="302" spans="1:10" x14ac:dyDescent="0.2">
      <c r="A302" s="393"/>
      <c r="C302" s="324">
        <v>44846.708333333328</v>
      </c>
      <c r="D302" s="325">
        <v>1009.6</v>
      </c>
      <c r="E302" s="325">
        <v>0</v>
      </c>
      <c r="F302" s="325">
        <v>16.100000000000001</v>
      </c>
      <c r="G302" s="325">
        <v>74.2</v>
      </c>
      <c r="H302" s="325">
        <v>3.3</v>
      </c>
      <c r="I302" s="325">
        <v>177</v>
      </c>
      <c r="J302" s="325">
        <v>8.6</v>
      </c>
    </row>
    <row r="303" spans="1:10" x14ac:dyDescent="0.2">
      <c r="A303" s="393"/>
      <c r="C303" s="324">
        <v>44846.75</v>
      </c>
      <c r="D303" s="325">
        <v>1010.4</v>
      </c>
      <c r="E303" s="325">
        <v>0</v>
      </c>
      <c r="F303" s="325">
        <v>15.9</v>
      </c>
      <c r="G303" s="325">
        <v>76.099999999999994</v>
      </c>
      <c r="H303" s="325">
        <v>3.4</v>
      </c>
      <c r="I303" s="325">
        <v>164.1</v>
      </c>
      <c r="J303" s="325">
        <v>0</v>
      </c>
    </row>
    <row r="304" spans="1:10" x14ac:dyDescent="0.2">
      <c r="A304" s="393"/>
      <c r="C304" s="324">
        <v>44846.791666666672</v>
      </c>
      <c r="D304" s="325">
        <v>1010.9</v>
      </c>
      <c r="E304" s="325">
        <v>0</v>
      </c>
      <c r="F304" s="325">
        <v>15.8</v>
      </c>
      <c r="G304" s="325">
        <v>76.599999999999994</v>
      </c>
      <c r="H304" s="325">
        <v>3.2</v>
      </c>
      <c r="I304" s="325">
        <v>155.1</v>
      </c>
      <c r="J304" s="325">
        <v>0</v>
      </c>
    </row>
    <row r="305" spans="1:10" x14ac:dyDescent="0.2">
      <c r="A305" s="393"/>
      <c r="C305" s="324">
        <v>44846.833333333328</v>
      </c>
      <c r="D305" s="325">
        <v>1011.5</v>
      </c>
      <c r="E305" s="325">
        <v>0</v>
      </c>
      <c r="F305" s="325">
        <v>15.5</v>
      </c>
      <c r="G305" s="325">
        <v>78.099999999999994</v>
      </c>
      <c r="H305" s="325">
        <v>3.5</v>
      </c>
      <c r="I305" s="325">
        <v>143.4</v>
      </c>
      <c r="J305" s="325">
        <v>0</v>
      </c>
    </row>
    <row r="306" spans="1:10" x14ac:dyDescent="0.2">
      <c r="A306" s="393"/>
      <c r="C306" s="324">
        <v>44846.875</v>
      </c>
      <c r="D306" s="325">
        <v>1011.7</v>
      </c>
      <c r="E306" s="325">
        <v>0</v>
      </c>
      <c r="F306" s="325">
        <v>15.7</v>
      </c>
      <c r="G306" s="325">
        <v>77</v>
      </c>
      <c r="H306" s="334">
        <v>3.3</v>
      </c>
      <c r="I306" s="334">
        <v>137.4</v>
      </c>
      <c r="J306" s="325">
        <v>0</v>
      </c>
    </row>
    <row r="307" spans="1:10" x14ac:dyDescent="0.2">
      <c r="A307" s="393"/>
      <c r="C307" s="324">
        <v>44846.916666666672</v>
      </c>
      <c r="D307" s="325">
        <v>1011.3</v>
      </c>
      <c r="E307" s="325">
        <v>0</v>
      </c>
      <c r="F307" s="325">
        <v>16</v>
      </c>
      <c r="G307" s="326">
        <v>74.599999999999994</v>
      </c>
      <c r="H307" s="329">
        <v>3.4</v>
      </c>
      <c r="I307" s="329">
        <v>138.6</v>
      </c>
      <c r="J307" s="328">
        <v>0</v>
      </c>
    </row>
    <row r="308" spans="1:10" x14ac:dyDescent="0.2">
      <c r="A308" s="393"/>
      <c r="C308" s="324">
        <v>44846.958333333328</v>
      </c>
      <c r="D308" s="325">
        <v>1010.7</v>
      </c>
      <c r="E308" s="325">
        <v>0</v>
      </c>
      <c r="F308" s="325">
        <v>16</v>
      </c>
      <c r="G308" s="326">
        <v>74</v>
      </c>
      <c r="H308" s="347">
        <v>2.8</v>
      </c>
      <c r="I308" s="348">
        <v>138.19999999999999</v>
      </c>
      <c r="J308" s="328">
        <v>0</v>
      </c>
    </row>
    <row r="309" spans="1:10" x14ac:dyDescent="0.2">
      <c r="A309" s="393"/>
      <c r="C309" s="324">
        <v>44847</v>
      </c>
      <c r="D309" s="325">
        <v>1010</v>
      </c>
      <c r="E309" s="325">
        <v>0</v>
      </c>
      <c r="F309" s="325">
        <v>15.9</v>
      </c>
      <c r="G309" s="325">
        <v>74.7</v>
      </c>
      <c r="H309" s="326">
        <v>2.4</v>
      </c>
      <c r="I309" s="329">
        <v>148.19999999999999</v>
      </c>
      <c r="J309" s="328">
        <v>0</v>
      </c>
    </row>
    <row r="310" spans="1:10" x14ac:dyDescent="0.2">
      <c r="A310" s="393"/>
      <c r="C310" s="324">
        <v>44847.041666666672</v>
      </c>
      <c r="D310" s="325">
        <v>1009.5</v>
      </c>
      <c r="E310" s="325">
        <v>0</v>
      </c>
      <c r="F310" s="325">
        <v>15.6</v>
      </c>
      <c r="G310" s="326">
        <v>76.5</v>
      </c>
      <c r="H310" s="338">
        <v>2.2000000000000002</v>
      </c>
      <c r="I310" s="329">
        <v>68.099999999999994</v>
      </c>
      <c r="J310" s="328">
        <v>0</v>
      </c>
    </row>
    <row r="311" spans="1:10" x14ac:dyDescent="0.2">
      <c r="A311" s="393"/>
      <c r="C311" s="324">
        <v>44847.083333333328</v>
      </c>
      <c r="D311" s="325">
        <v>1009.4</v>
      </c>
      <c r="E311" s="325">
        <v>0</v>
      </c>
      <c r="F311" s="325">
        <v>14.9</v>
      </c>
      <c r="G311" s="326">
        <v>81.599999999999994</v>
      </c>
      <c r="H311" s="329">
        <v>1.6</v>
      </c>
      <c r="I311" s="329">
        <v>339.5</v>
      </c>
      <c r="J311" s="328">
        <v>0</v>
      </c>
    </row>
    <row r="312" spans="1:10" x14ac:dyDescent="0.2">
      <c r="A312" s="393"/>
      <c r="C312" s="324">
        <v>44847.125</v>
      </c>
      <c r="D312" s="325">
        <v>1009.6</v>
      </c>
      <c r="E312" s="325">
        <v>0</v>
      </c>
      <c r="F312" s="325">
        <v>14.8</v>
      </c>
      <c r="G312" s="326">
        <v>81.400000000000006</v>
      </c>
      <c r="H312" s="329">
        <v>0.4</v>
      </c>
      <c r="I312" s="329">
        <v>328.3</v>
      </c>
      <c r="J312" s="328">
        <v>0</v>
      </c>
    </row>
    <row r="313" spans="1:10" x14ac:dyDescent="0.2">
      <c r="A313" s="393"/>
      <c r="C313" s="324">
        <v>44847.166666666672</v>
      </c>
      <c r="D313" s="325">
        <v>1009.5</v>
      </c>
      <c r="E313" s="325">
        <v>0</v>
      </c>
      <c r="F313" s="325">
        <v>14.8</v>
      </c>
      <c r="G313" s="325">
        <v>81.3</v>
      </c>
      <c r="H313" s="332">
        <v>0.3</v>
      </c>
      <c r="I313" s="329">
        <v>334</v>
      </c>
      <c r="J313" s="328">
        <v>0</v>
      </c>
    </row>
    <row r="314" spans="1:10" x14ac:dyDescent="0.2">
      <c r="A314" s="393"/>
      <c r="C314" s="324">
        <v>44847.208333333328</v>
      </c>
      <c r="D314" s="325">
        <v>1009.4</v>
      </c>
      <c r="E314" s="325">
        <v>0</v>
      </c>
      <c r="F314" s="325">
        <v>14.7</v>
      </c>
      <c r="G314" s="326">
        <v>81.599999999999994</v>
      </c>
      <c r="H314" s="331">
        <v>0.5</v>
      </c>
      <c r="I314" s="329">
        <v>335.7</v>
      </c>
      <c r="J314" s="328">
        <v>5.3</v>
      </c>
    </row>
    <row r="315" spans="1:10" x14ac:dyDescent="0.2">
      <c r="A315" s="393"/>
      <c r="C315" s="324">
        <v>44847.25</v>
      </c>
      <c r="D315" s="325">
        <v>1009.4</v>
      </c>
      <c r="E315" s="325">
        <v>0</v>
      </c>
      <c r="F315" s="325">
        <v>14.9</v>
      </c>
      <c r="G315" s="326">
        <v>82.2</v>
      </c>
      <c r="H315" s="329">
        <v>0.8</v>
      </c>
      <c r="I315" s="329">
        <v>333.8</v>
      </c>
      <c r="J315" s="328">
        <v>60.2</v>
      </c>
    </row>
    <row r="316" spans="1:10" x14ac:dyDescent="0.2">
      <c r="A316" s="393"/>
      <c r="C316" s="324">
        <v>44847.291666666672</v>
      </c>
      <c r="D316" s="325">
        <v>1009.9</v>
      </c>
      <c r="E316" s="325">
        <v>0</v>
      </c>
      <c r="F316" s="325">
        <v>15.4</v>
      </c>
      <c r="G316" s="325">
        <v>80</v>
      </c>
      <c r="H316" s="333">
        <v>1.7</v>
      </c>
      <c r="I316" s="333">
        <v>325</v>
      </c>
      <c r="J316" s="325">
        <v>152.9</v>
      </c>
    </row>
    <row r="317" spans="1:10" x14ac:dyDescent="0.2">
      <c r="A317" s="393"/>
      <c r="C317" s="324">
        <v>44847.333333333328</v>
      </c>
      <c r="D317" s="325">
        <v>1009.6</v>
      </c>
      <c r="E317" s="325">
        <v>0</v>
      </c>
      <c r="F317" s="325">
        <v>15.7</v>
      </c>
      <c r="G317" s="325">
        <v>79.3</v>
      </c>
      <c r="H317" s="325">
        <v>2.2000000000000002</v>
      </c>
      <c r="I317" s="325">
        <v>326.10000000000002</v>
      </c>
      <c r="J317" s="325">
        <v>224.6</v>
      </c>
    </row>
    <row r="318" spans="1:10" x14ac:dyDescent="0.2">
      <c r="A318" s="393"/>
      <c r="C318" s="324">
        <v>44847.375</v>
      </c>
      <c r="D318" s="325">
        <v>1009.2</v>
      </c>
      <c r="E318" s="325">
        <v>0</v>
      </c>
      <c r="F318" s="325">
        <v>16.399999999999999</v>
      </c>
      <c r="G318" s="325">
        <v>76</v>
      </c>
      <c r="H318" s="325">
        <v>2.1</v>
      </c>
      <c r="I318" s="325">
        <v>321.39999999999998</v>
      </c>
      <c r="J318" s="325">
        <v>378.2</v>
      </c>
    </row>
    <row r="319" spans="1:10" x14ac:dyDescent="0.2">
      <c r="A319" s="393"/>
      <c r="C319" s="324">
        <v>44847.416666666672</v>
      </c>
      <c r="D319" s="325">
        <v>1008.2</v>
      </c>
      <c r="E319" s="325">
        <v>0</v>
      </c>
      <c r="F319" s="325">
        <v>17.7</v>
      </c>
      <c r="G319" s="325">
        <v>69</v>
      </c>
      <c r="H319" s="325">
        <v>3.1</v>
      </c>
      <c r="I319" s="325">
        <v>223.9</v>
      </c>
      <c r="J319" s="325">
        <v>639.1</v>
      </c>
    </row>
    <row r="320" spans="1:10" x14ac:dyDescent="0.2">
      <c r="A320" s="393"/>
      <c r="C320" s="324">
        <v>44847.458333333328</v>
      </c>
      <c r="D320" s="325">
        <v>1007.6</v>
      </c>
      <c r="E320" s="325">
        <v>0</v>
      </c>
      <c r="F320" s="325">
        <v>18</v>
      </c>
      <c r="G320" s="325">
        <v>66</v>
      </c>
      <c r="H320" s="325">
        <v>4.7</v>
      </c>
      <c r="I320" s="325">
        <v>199.3</v>
      </c>
      <c r="J320" s="325">
        <v>918.1</v>
      </c>
    </row>
    <row r="321" spans="1:10" x14ac:dyDescent="0.2">
      <c r="A321" s="393"/>
      <c r="C321" s="324">
        <v>44847.5</v>
      </c>
      <c r="D321" s="325">
        <v>1006.7</v>
      </c>
      <c r="E321" s="325">
        <v>0</v>
      </c>
      <c r="F321" s="325">
        <v>18.3</v>
      </c>
      <c r="G321" s="325">
        <v>65</v>
      </c>
      <c r="H321" s="325">
        <v>4.3</v>
      </c>
      <c r="I321" s="325">
        <v>202.6</v>
      </c>
      <c r="J321" s="325">
        <v>976.4</v>
      </c>
    </row>
    <row r="322" spans="1:10" x14ac:dyDescent="0.2">
      <c r="A322" s="393"/>
      <c r="C322" s="324">
        <v>44847.541666666672</v>
      </c>
      <c r="D322" s="325">
        <v>1006.3</v>
      </c>
      <c r="E322" s="325">
        <v>0</v>
      </c>
      <c r="F322" s="325">
        <v>18.2</v>
      </c>
      <c r="G322" s="325">
        <v>65</v>
      </c>
      <c r="H322" s="325">
        <v>4.5</v>
      </c>
      <c r="I322" s="325">
        <v>214.3</v>
      </c>
      <c r="J322" s="325">
        <v>658.4</v>
      </c>
    </row>
    <row r="323" spans="1:10" x14ac:dyDescent="0.2">
      <c r="A323" s="393"/>
      <c r="C323" s="324">
        <v>44847.583333333328</v>
      </c>
      <c r="D323" s="325">
        <v>1006.3</v>
      </c>
      <c r="E323" s="325">
        <v>0</v>
      </c>
      <c r="F323" s="325">
        <v>18</v>
      </c>
      <c r="G323" s="325">
        <v>65.400000000000006</v>
      </c>
      <c r="H323" s="325">
        <v>3.8</v>
      </c>
      <c r="I323" s="325">
        <v>214.3</v>
      </c>
      <c r="J323" s="325">
        <v>454.1</v>
      </c>
    </row>
    <row r="324" spans="1:10" x14ac:dyDescent="0.2">
      <c r="A324" s="393"/>
      <c r="C324" s="324">
        <v>44847.625</v>
      </c>
      <c r="D324" s="325">
        <v>1006.5</v>
      </c>
      <c r="E324" s="325">
        <v>0</v>
      </c>
      <c r="F324" s="325">
        <v>17.5</v>
      </c>
      <c r="G324" s="325">
        <v>67.900000000000006</v>
      </c>
      <c r="H324" s="325">
        <v>3.7</v>
      </c>
      <c r="I324" s="325">
        <v>215.9</v>
      </c>
      <c r="J324" s="325">
        <v>231.4</v>
      </c>
    </row>
    <row r="325" spans="1:10" x14ac:dyDescent="0.2">
      <c r="A325" s="393"/>
      <c r="C325" s="324">
        <v>44847.666666666672</v>
      </c>
      <c r="D325" s="325">
        <v>1007.3</v>
      </c>
      <c r="E325" s="325">
        <v>0</v>
      </c>
      <c r="F325" s="325">
        <v>17.100000000000001</v>
      </c>
      <c r="G325" s="325">
        <v>69</v>
      </c>
      <c r="H325" s="325">
        <v>3.7</v>
      </c>
      <c r="I325" s="325">
        <v>204.1</v>
      </c>
      <c r="J325" s="325">
        <v>88.9</v>
      </c>
    </row>
    <row r="326" spans="1:10" x14ac:dyDescent="0.2">
      <c r="A326" s="393"/>
      <c r="C326" s="324">
        <v>44847.708333333328</v>
      </c>
      <c r="D326" s="325">
        <v>1007.7</v>
      </c>
      <c r="E326" s="325">
        <v>0</v>
      </c>
      <c r="F326" s="325">
        <v>16.8</v>
      </c>
      <c r="G326" s="325">
        <v>70.7</v>
      </c>
      <c r="H326" s="325">
        <v>3.4</v>
      </c>
      <c r="I326" s="325">
        <v>182.7</v>
      </c>
      <c r="J326" s="325">
        <v>17.2</v>
      </c>
    </row>
    <row r="327" spans="1:10" x14ac:dyDescent="0.2">
      <c r="A327" s="393"/>
      <c r="C327" s="324">
        <v>44847.75</v>
      </c>
      <c r="D327" s="325">
        <v>1008.8</v>
      </c>
      <c r="E327" s="325">
        <v>0</v>
      </c>
      <c r="F327" s="325">
        <v>16.600000000000001</v>
      </c>
      <c r="G327" s="325">
        <v>72</v>
      </c>
      <c r="H327" s="325">
        <v>3.8</v>
      </c>
      <c r="I327" s="325">
        <v>180.4</v>
      </c>
      <c r="J327" s="325">
        <v>0</v>
      </c>
    </row>
    <row r="328" spans="1:10" x14ac:dyDescent="0.2">
      <c r="A328" s="393"/>
      <c r="C328" s="324">
        <v>44847.791666666672</v>
      </c>
      <c r="D328" s="325">
        <v>1009.4</v>
      </c>
      <c r="E328" s="325">
        <v>0</v>
      </c>
      <c r="F328" s="325">
        <v>16.600000000000001</v>
      </c>
      <c r="G328" s="325">
        <v>71.7</v>
      </c>
      <c r="H328" s="325">
        <v>3.2</v>
      </c>
      <c r="I328" s="325">
        <v>178.8</v>
      </c>
      <c r="J328" s="325">
        <v>0</v>
      </c>
    </row>
    <row r="329" spans="1:10" x14ac:dyDescent="0.2">
      <c r="A329" s="393"/>
      <c r="C329" s="324">
        <v>44847.833333333328</v>
      </c>
      <c r="D329" s="325">
        <v>1010.1</v>
      </c>
      <c r="E329" s="325">
        <v>0</v>
      </c>
      <c r="F329" s="325">
        <v>16.5</v>
      </c>
      <c r="G329" s="325">
        <v>70.7</v>
      </c>
      <c r="H329" s="325">
        <v>3</v>
      </c>
      <c r="I329" s="325">
        <v>197.8</v>
      </c>
      <c r="J329" s="325">
        <v>0</v>
      </c>
    </row>
    <row r="330" spans="1:10" x14ac:dyDescent="0.2">
      <c r="A330" s="393"/>
      <c r="C330" s="324">
        <v>44847.875</v>
      </c>
      <c r="D330" s="325">
        <v>1010.1</v>
      </c>
      <c r="E330" s="325">
        <v>0</v>
      </c>
      <c r="F330" s="325">
        <v>16.399999999999999</v>
      </c>
      <c r="G330" s="325">
        <v>70.5</v>
      </c>
      <c r="H330" s="334">
        <v>2</v>
      </c>
      <c r="I330" s="334">
        <v>200.5</v>
      </c>
      <c r="J330" s="325">
        <v>0</v>
      </c>
    </row>
    <row r="331" spans="1:10" x14ac:dyDescent="0.2">
      <c r="A331" s="393"/>
      <c r="C331" s="324">
        <v>44847.916666666672</v>
      </c>
      <c r="D331" s="325">
        <v>1009.9</v>
      </c>
      <c r="E331" s="325">
        <v>0</v>
      </c>
      <c r="F331" s="325">
        <v>16.3</v>
      </c>
      <c r="G331" s="326">
        <v>71.7</v>
      </c>
      <c r="H331" s="329">
        <v>1.7</v>
      </c>
      <c r="I331" s="329">
        <v>198.7</v>
      </c>
      <c r="J331" s="328">
        <v>0</v>
      </c>
    </row>
    <row r="332" spans="1:10" x14ac:dyDescent="0.2">
      <c r="A332" s="393"/>
      <c r="C332" s="324">
        <v>44847.958333333328</v>
      </c>
      <c r="D332" s="325">
        <v>1009.4</v>
      </c>
      <c r="E332" s="325">
        <v>0</v>
      </c>
      <c r="F332" s="325">
        <v>15.8</v>
      </c>
      <c r="G332" s="325">
        <v>75.099999999999994</v>
      </c>
      <c r="H332" s="332">
        <v>1.3</v>
      </c>
      <c r="I332" s="329">
        <v>267.5</v>
      </c>
      <c r="J332" s="328">
        <v>0</v>
      </c>
    </row>
    <row r="333" spans="1:10" x14ac:dyDescent="0.2">
      <c r="A333" s="393"/>
      <c r="C333" s="324">
        <v>44848</v>
      </c>
      <c r="D333" s="325">
        <v>1009.1</v>
      </c>
      <c r="E333" s="325">
        <v>0</v>
      </c>
      <c r="F333" s="325">
        <v>15.9</v>
      </c>
      <c r="G333" s="326">
        <v>73.5</v>
      </c>
      <c r="H333" s="331">
        <v>1.1000000000000001</v>
      </c>
      <c r="I333" s="329">
        <v>241.9</v>
      </c>
      <c r="J333" s="328">
        <v>0</v>
      </c>
    </row>
    <row r="334" spans="1:10" x14ac:dyDescent="0.2">
      <c r="A334" s="393"/>
      <c r="C334" s="324">
        <v>44848.041666666672</v>
      </c>
      <c r="D334" s="325">
        <v>1008.6</v>
      </c>
      <c r="E334" s="325">
        <v>0</v>
      </c>
      <c r="F334" s="325">
        <v>16</v>
      </c>
      <c r="G334" s="326">
        <v>73</v>
      </c>
      <c r="H334" s="329">
        <v>1.4</v>
      </c>
      <c r="I334" s="329">
        <v>230.3</v>
      </c>
      <c r="J334" s="328">
        <v>0</v>
      </c>
    </row>
    <row r="335" spans="1:10" x14ac:dyDescent="0.2">
      <c r="A335" s="393"/>
      <c r="C335" s="324">
        <v>44848.083333333328</v>
      </c>
      <c r="D335" s="325">
        <v>1007.9</v>
      </c>
      <c r="E335" s="325">
        <v>0</v>
      </c>
      <c r="F335" s="325">
        <v>15.6</v>
      </c>
      <c r="G335" s="326">
        <v>75.5</v>
      </c>
      <c r="H335" s="346">
        <v>0.8</v>
      </c>
      <c r="I335" s="329">
        <v>286.2</v>
      </c>
      <c r="J335" s="328">
        <v>0</v>
      </c>
    </row>
    <row r="336" spans="1:10" x14ac:dyDescent="0.2">
      <c r="A336" s="393"/>
      <c r="C336" s="324">
        <v>44848.125</v>
      </c>
      <c r="D336" s="325">
        <v>1007.7</v>
      </c>
      <c r="E336" s="325">
        <v>0</v>
      </c>
      <c r="F336" s="325">
        <v>15.3</v>
      </c>
      <c r="G336" s="325">
        <v>77.400000000000006</v>
      </c>
      <c r="H336" s="326">
        <v>0.5</v>
      </c>
      <c r="I336" s="329">
        <v>316.39999999999998</v>
      </c>
      <c r="J336" s="328">
        <v>0</v>
      </c>
    </row>
    <row r="337" spans="1:10" x14ac:dyDescent="0.2">
      <c r="A337" s="393"/>
      <c r="C337" s="324">
        <v>44848.166666666672</v>
      </c>
      <c r="D337" s="325">
        <v>1008</v>
      </c>
      <c r="E337" s="325">
        <v>0</v>
      </c>
      <c r="F337" s="325">
        <v>15.2</v>
      </c>
      <c r="G337" s="326">
        <v>77.5</v>
      </c>
      <c r="H337" s="330">
        <v>0.5</v>
      </c>
      <c r="I337" s="329">
        <v>324.60000000000002</v>
      </c>
      <c r="J337" s="328">
        <v>0</v>
      </c>
    </row>
    <row r="338" spans="1:10" x14ac:dyDescent="0.2">
      <c r="A338" s="393"/>
      <c r="C338" s="324">
        <v>44848.208333333328</v>
      </c>
      <c r="D338" s="325">
        <v>1008.5</v>
      </c>
      <c r="E338" s="325">
        <v>0</v>
      </c>
      <c r="F338" s="325">
        <v>15.3</v>
      </c>
      <c r="G338" s="326">
        <v>75.7</v>
      </c>
      <c r="H338" s="330">
        <v>0.8</v>
      </c>
      <c r="I338" s="329">
        <v>274.2</v>
      </c>
      <c r="J338" s="328">
        <v>4</v>
      </c>
    </row>
    <row r="339" spans="1:10" x14ac:dyDescent="0.2">
      <c r="A339" s="393"/>
      <c r="C339" s="324">
        <v>44848.25</v>
      </c>
      <c r="D339" s="325">
        <v>1008.9</v>
      </c>
      <c r="E339" s="325">
        <v>0</v>
      </c>
      <c r="F339" s="325">
        <v>15.4</v>
      </c>
      <c r="G339" s="325">
        <v>75.7</v>
      </c>
      <c r="H339" s="326">
        <v>0.6</v>
      </c>
      <c r="I339" s="329">
        <v>254.7</v>
      </c>
      <c r="J339" s="328">
        <v>35.799999999999997</v>
      </c>
    </row>
    <row r="340" spans="1:10" x14ac:dyDescent="0.2">
      <c r="A340" s="393"/>
      <c r="C340" s="324">
        <v>44848.291666666672</v>
      </c>
      <c r="D340" s="325">
        <v>1009.4</v>
      </c>
      <c r="E340" s="325">
        <v>0</v>
      </c>
      <c r="F340" s="325">
        <v>15.7</v>
      </c>
      <c r="G340" s="325">
        <v>74.7</v>
      </c>
      <c r="H340" s="326">
        <v>0.5</v>
      </c>
      <c r="I340" s="329">
        <v>234.7</v>
      </c>
      <c r="J340" s="328">
        <v>107.7</v>
      </c>
    </row>
    <row r="341" spans="1:10" x14ac:dyDescent="0.2">
      <c r="A341" s="393"/>
      <c r="C341" s="324">
        <v>44848.333333333328</v>
      </c>
      <c r="D341" s="325">
        <v>1009.6</v>
      </c>
      <c r="E341" s="325">
        <v>0</v>
      </c>
      <c r="F341" s="325">
        <v>16.100000000000001</v>
      </c>
      <c r="G341" s="325">
        <v>72.8</v>
      </c>
      <c r="H341" s="326">
        <v>1.1000000000000001</v>
      </c>
      <c r="I341" s="329">
        <v>245.7</v>
      </c>
      <c r="J341" s="328">
        <v>167.7</v>
      </c>
    </row>
    <row r="342" spans="1:10" x14ac:dyDescent="0.2">
      <c r="A342" s="393"/>
      <c r="C342" s="324">
        <v>44848.375</v>
      </c>
      <c r="D342" s="325">
        <v>1009.2</v>
      </c>
      <c r="E342" s="325">
        <v>0</v>
      </c>
      <c r="F342" s="325">
        <v>16.2</v>
      </c>
      <c r="G342" s="325">
        <v>71.2</v>
      </c>
      <c r="H342" s="334">
        <v>2.4</v>
      </c>
      <c r="I342" s="337">
        <v>239.6</v>
      </c>
      <c r="J342" s="325">
        <v>319.10000000000002</v>
      </c>
    </row>
    <row r="343" spans="1:10" x14ac:dyDescent="0.2">
      <c r="A343" s="393"/>
      <c r="C343" s="324">
        <v>44848.416666666672</v>
      </c>
      <c r="D343" s="325">
        <v>1008.5</v>
      </c>
      <c r="E343" s="325">
        <v>0</v>
      </c>
      <c r="F343" s="325">
        <v>16.7</v>
      </c>
      <c r="G343" s="326">
        <v>69.599999999999994</v>
      </c>
      <c r="H343" s="329">
        <v>2.7</v>
      </c>
      <c r="I343" s="329">
        <v>251.9</v>
      </c>
      <c r="J343" s="328">
        <v>570.9</v>
      </c>
    </row>
    <row r="344" spans="1:10" x14ac:dyDescent="0.2">
      <c r="A344" s="393"/>
      <c r="C344" s="324">
        <v>44848.458333333328</v>
      </c>
      <c r="D344" s="325">
        <v>1007.9</v>
      </c>
      <c r="E344" s="325">
        <v>0</v>
      </c>
      <c r="F344" s="325">
        <v>17.100000000000001</v>
      </c>
      <c r="G344" s="325">
        <v>69</v>
      </c>
      <c r="H344" s="333">
        <v>2</v>
      </c>
      <c r="I344" s="333">
        <v>252.7</v>
      </c>
      <c r="J344" s="325">
        <v>699.3</v>
      </c>
    </row>
    <row r="345" spans="1:10" x14ac:dyDescent="0.2">
      <c r="A345" s="393"/>
      <c r="C345" s="324">
        <v>44848.5</v>
      </c>
      <c r="D345" s="325">
        <v>1007</v>
      </c>
      <c r="E345" s="325">
        <v>0</v>
      </c>
      <c r="F345" s="325">
        <v>17.600000000000001</v>
      </c>
      <c r="G345" s="325">
        <v>67</v>
      </c>
      <c r="H345" s="325">
        <v>2.2999999999999998</v>
      </c>
      <c r="I345" s="325">
        <v>257.2</v>
      </c>
      <c r="J345" s="325">
        <v>840</v>
      </c>
    </row>
    <row r="346" spans="1:10" x14ac:dyDescent="0.2">
      <c r="A346" s="393"/>
      <c r="C346" s="324">
        <v>44848.541666666672</v>
      </c>
      <c r="D346" s="325">
        <v>1006.8</v>
      </c>
      <c r="E346" s="325">
        <v>0</v>
      </c>
      <c r="F346" s="325">
        <v>17.399999999999999</v>
      </c>
      <c r="G346" s="325">
        <v>67.8</v>
      </c>
      <c r="H346" s="325">
        <v>2.2999999999999998</v>
      </c>
      <c r="I346" s="325">
        <v>259.60000000000002</v>
      </c>
      <c r="J346" s="325">
        <v>685.9</v>
      </c>
    </row>
    <row r="347" spans="1:10" x14ac:dyDescent="0.2">
      <c r="A347" s="393"/>
      <c r="C347" s="324">
        <v>44848.583333333328</v>
      </c>
      <c r="D347" s="325">
        <v>1006.7</v>
      </c>
      <c r="E347" s="325">
        <v>0</v>
      </c>
      <c r="F347" s="325">
        <v>17.399999999999999</v>
      </c>
      <c r="G347" s="325">
        <v>67.900000000000006</v>
      </c>
      <c r="H347" s="325">
        <v>2.2000000000000002</v>
      </c>
      <c r="I347" s="325">
        <v>254.1</v>
      </c>
      <c r="J347" s="325">
        <v>519.1</v>
      </c>
    </row>
    <row r="348" spans="1:10" x14ac:dyDescent="0.2">
      <c r="A348" s="393"/>
      <c r="C348" s="324">
        <v>44848.625</v>
      </c>
      <c r="D348" s="325">
        <v>1007.4</v>
      </c>
      <c r="E348" s="325">
        <v>0</v>
      </c>
      <c r="F348" s="325">
        <v>16.899999999999999</v>
      </c>
      <c r="G348" s="325">
        <v>70.5</v>
      </c>
      <c r="H348" s="325">
        <v>2.1</v>
      </c>
      <c r="I348" s="325">
        <v>273.60000000000002</v>
      </c>
      <c r="J348" s="325">
        <v>290.8</v>
      </c>
    </row>
    <row r="349" spans="1:10" x14ac:dyDescent="0.2">
      <c r="A349" s="393"/>
      <c r="C349" s="324">
        <v>44848.666666666672</v>
      </c>
      <c r="D349" s="325">
        <v>1007.9</v>
      </c>
      <c r="E349" s="325">
        <v>0</v>
      </c>
      <c r="F349" s="325">
        <v>16.5</v>
      </c>
      <c r="G349" s="325">
        <v>73.599999999999994</v>
      </c>
      <c r="H349" s="325">
        <v>1.6</v>
      </c>
      <c r="I349" s="325">
        <v>254.4</v>
      </c>
      <c r="J349" s="325">
        <v>120.3</v>
      </c>
    </row>
    <row r="350" spans="1:10" x14ac:dyDescent="0.2">
      <c r="A350" s="393"/>
      <c r="C350" s="324">
        <v>44848.708333333328</v>
      </c>
      <c r="D350" s="325">
        <v>1008.6</v>
      </c>
      <c r="E350" s="325">
        <v>0</v>
      </c>
      <c r="F350" s="325">
        <v>16.3</v>
      </c>
      <c r="G350" s="325">
        <v>73.900000000000006</v>
      </c>
      <c r="H350" s="325">
        <v>1.3</v>
      </c>
      <c r="I350" s="325">
        <v>239.1</v>
      </c>
      <c r="J350" s="325">
        <v>20.6</v>
      </c>
    </row>
    <row r="351" spans="1:10" x14ac:dyDescent="0.2">
      <c r="A351" s="393"/>
      <c r="C351" s="324">
        <v>44848.75</v>
      </c>
      <c r="D351" s="325">
        <v>1009.2</v>
      </c>
      <c r="E351" s="325">
        <v>0</v>
      </c>
      <c r="F351" s="325">
        <v>16.2</v>
      </c>
      <c r="G351" s="325">
        <v>74.5</v>
      </c>
      <c r="H351" s="325">
        <v>2.8</v>
      </c>
      <c r="I351" s="325">
        <v>201.3</v>
      </c>
      <c r="J351" s="325">
        <v>0</v>
      </c>
    </row>
    <row r="352" spans="1:10" x14ac:dyDescent="0.2">
      <c r="A352" s="393"/>
      <c r="C352" s="324">
        <v>44848.791666666672</v>
      </c>
      <c r="D352" s="325">
        <v>1009.6</v>
      </c>
      <c r="E352" s="325">
        <v>0</v>
      </c>
      <c r="F352" s="325">
        <v>16.2</v>
      </c>
      <c r="G352" s="325">
        <v>73.900000000000006</v>
      </c>
      <c r="H352" s="325">
        <v>3.7</v>
      </c>
      <c r="I352" s="325">
        <v>178.4</v>
      </c>
      <c r="J352" s="325">
        <v>0</v>
      </c>
    </row>
    <row r="353" spans="1:10" x14ac:dyDescent="0.2">
      <c r="A353" s="393"/>
      <c r="C353" s="324">
        <v>44848.833333333328</v>
      </c>
      <c r="D353" s="325">
        <v>1009.5</v>
      </c>
      <c r="E353" s="325">
        <v>0</v>
      </c>
      <c r="F353" s="325">
        <v>16.100000000000001</v>
      </c>
      <c r="G353" s="325">
        <v>74.2</v>
      </c>
      <c r="H353" s="325">
        <v>3.8</v>
      </c>
      <c r="I353" s="325">
        <v>171.6</v>
      </c>
      <c r="J353" s="325">
        <v>0</v>
      </c>
    </row>
    <row r="354" spans="1:10" x14ac:dyDescent="0.2">
      <c r="A354" s="393"/>
      <c r="C354" s="324">
        <v>44848.875</v>
      </c>
      <c r="D354" s="325">
        <v>1009.7</v>
      </c>
      <c r="E354" s="325">
        <v>0</v>
      </c>
      <c r="F354" s="325">
        <v>16.100000000000001</v>
      </c>
      <c r="G354" s="325">
        <v>73.2</v>
      </c>
      <c r="H354" s="325">
        <v>3.2</v>
      </c>
      <c r="I354" s="325">
        <v>182.7</v>
      </c>
      <c r="J354" s="325">
        <v>0</v>
      </c>
    </row>
    <row r="355" spans="1:10" x14ac:dyDescent="0.2">
      <c r="A355" s="393"/>
      <c r="C355" s="324">
        <v>44848.916666666672</v>
      </c>
      <c r="D355" s="325">
        <v>1009.6</v>
      </c>
      <c r="E355" s="325">
        <v>0</v>
      </c>
      <c r="F355" s="325">
        <v>16</v>
      </c>
      <c r="G355" s="325">
        <v>73</v>
      </c>
      <c r="H355" s="325">
        <v>2.2000000000000002</v>
      </c>
      <c r="I355" s="325">
        <v>184.1</v>
      </c>
      <c r="J355" s="325">
        <v>0</v>
      </c>
    </row>
    <row r="356" spans="1:10" x14ac:dyDescent="0.2">
      <c r="A356" s="393"/>
      <c r="C356" s="324">
        <v>44848.958333333328</v>
      </c>
      <c r="D356" s="325">
        <v>1009.5</v>
      </c>
      <c r="E356" s="325">
        <v>0</v>
      </c>
      <c r="F356" s="325">
        <v>15.9</v>
      </c>
      <c r="G356" s="325">
        <v>73.8</v>
      </c>
      <c r="H356" s="325">
        <v>1</v>
      </c>
      <c r="I356" s="325">
        <v>150.30000000000001</v>
      </c>
      <c r="J356" s="325">
        <v>0</v>
      </c>
    </row>
    <row r="357" spans="1:10" x14ac:dyDescent="0.2">
      <c r="C357" s="324">
        <v>44849</v>
      </c>
      <c r="D357" s="306">
        <v>1008.7</v>
      </c>
      <c r="E357" s="306">
        <v>0</v>
      </c>
      <c r="F357" s="306">
        <v>15.4</v>
      </c>
      <c r="G357" s="306">
        <v>75.3</v>
      </c>
      <c r="H357" s="325">
        <v>1.5</v>
      </c>
      <c r="I357" s="334">
        <v>135.80000000000001</v>
      </c>
      <c r="J357" s="325">
        <v>0</v>
      </c>
    </row>
    <row r="358" spans="1:10" x14ac:dyDescent="0.2">
      <c r="C358" s="324">
        <v>44849.041666666672</v>
      </c>
      <c r="D358" s="306">
        <v>1008.4</v>
      </c>
      <c r="E358" s="306">
        <v>0</v>
      </c>
      <c r="F358" s="306">
        <v>15.3</v>
      </c>
      <c r="G358" s="306">
        <v>75</v>
      </c>
      <c r="H358" s="326">
        <v>2</v>
      </c>
      <c r="I358" s="329">
        <v>124.8</v>
      </c>
      <c r="J358" s="328">
        <v>0</v>
      </c>
    </row>
    <row r="359" spans="1:10" x14ac:dyDescent="0.2">
      <c r="C359" s="324">
        <v>44849.083333333328</v>
      </c>
      <c r="D359" s="306">
        <v>1007.9</v>
      </c>
      <c r="E359" s="306">
        <v>0</v>
      </c>
      <c r="F359" s="306">
        <v>14.6</v>
      </c>
      <c r="G359" s="306">
        <v>75.5</v>
      </c>
      <c r="H359" s="341">
        <v>2.1</v>
      </c>
      <c r="I359" s="329">
        <v>94.6</v>
      </c>
      <c r="J359" s="328">
        <v>0</v>
      </c>
    </row>
    <row r="360" spans="1:10" x14ac:dyDescent="0.2">
      <c r="C360" s="324">
        <v>44849.125</v>
      </c>
      <c r="D360" s="306">
        <v>1008</v>
      </c>
      <c r="E360" s="306">
        <v>0</v>
      </c>
      <c r="F360" s="306">
        <v>14.3</v>
      </c>
      <c r="G360" s="349">
        <v>76.3</v>
      </c>
      <c r="H360" s="329">
        <v>1.8</v>
      </c>
      <c r="I360" s="329">
        <v>77.400000000000006</v>
      </c>
      <c r="J360" s="328">
        <v>0</v>
      </c>
    </row>
    <row r="361" spans="1:10" x14ac:dyDescent="0.2">
      <c r="C361" s="324">
        <v>44849.166666666672</v>
      </c>
      <c r="D361" s="306">
        <v>1008.1</v>
      </c>
      <c r="E361" s="306">
        <v>0</v>
      </c>
      <c r="F361" s="306">
        <v>13.8</v>
      </c>
      <c r="G361" s="349">
        <v>76.900000000000006</v>
      </c>
      <c r="H361" s="346">
        <v>2.5</v>
      </c>
      <c r="I361" s="329">
        <v>85</v>
      </c>
      <c r="J361" s="328">
        <v>0</v>
      </c>
    </row>
    <row r="362" spans="1:10" x14ac:dyDescent="0.2">
      <c r="C362" s="324">
        <v>44849.208333333328</v>
      </c>
      <c r="D362" s="306">
        <v>1008.5</v>
      </c>
      <c r="E362" s="306">
        <v>0</v>
      </c>
      <c r="F362" s="306">
        <v>13.5</v>
      </c>
      <c r="G362" s="306">
        <v>76.900000000000006</v>
      </c>
      <c r="H362" s="326">
        <v>2.1</v>
      </c>
      <c r="I362" s="329">
        <v>94.3</v>
      </c>
      <c r="J362" s="328">
        <v>12.4</v>
      </c>
    </row>
    <row r="363" spans="1:10" x14ac:dyDescent="0.2">
      <c r="C363" s="324">
        <v>44849.25</v>
      </c>
      <c r="D363" s="306">
        <v>1009.2</v>
      </c>
      <c r="E363" s="306">
        <v>0</v>
      </c>
      <c r="F363" s="306">
        <v>15.1</v>
      </c>
      <c r="G363" s="349">
        <v>75</v>
      </c>
      <c r="H363" s="340">
        <v>0.9</v>
      </c>
      <c r="I363" s="343">
        <v>97.4</v>
      </c>
      <c r="J363" s="328">
        <v>185.4</v>
      </c>
    </row>
    <row r="364" spans="1:10" x14ac:dyDescent="0.2">
      <c r="C364" s="324">
        <v>44849.291666666672</v>
      </c>
      <c r="D364" s="306">
        <v>1008.9</v>
      </c>
      <c r="E364" s="306">
        <v>0</v>
      </c>
      <c r="F364" s="306">
        <v>16.7</v>
      </c>
      <c r="G364" s="306">
        <v>71.7</v>
      </c>
      <c r="H364" s="325">
        <v>0.8</v>
      </c>
      <c r="I364" s="340">
        <v>243.9</v>
      </c>
      <c r="J364" s="328">
        <v>456.1</v>
      </c>
    </row>
    <row r="365" spans="1:10" x14ac:dyDescent="0.2">
      <c r="C365" s="324">
        <v>44849.333333333328</v>
      </c>
      <c r="D365" s="306">
        <v>1008.7</v>
      </c>
      <c r="E365" s="306">
        <v>0</v>
      </c>
      <c r="F365" s="306">
        <v>16.899999999999999</v>
      </c>
      <c r="G365" s="306">
        <v>72.2</v>
      </c>
      <c r="H365" s="325">
        <v>2.2999999999999998</v>
      </c>
      <c r="I365" s="325">
        <v>323.89999999999998</v>
      </c>
      <c r="J365" s="325">
        <v>690</v>
      </c>
    </row>
    <row r="366" spans="1:10" x14ac:dyDescent="0.2">
      <c r="C366" s="324">
        <v>44849.375</v>
      </c>
      <c r="D366" s="306">
        <v>1007.9</v>
      </c>
      <c r="E366" s="306">
        <v>0</v>
      </c>
      <c r="F366" s="306">
        <v>18.399999999999999</v>
      </c>
      <c r="G366" s="306">
        <v>68.8</v>
      </c>
      <c r="H366" s="325">
        <v>3.5</v>
      </c>
      <c r="I366" s="325">
        <v>188.3</v>
      </c>
      <c r="J366" s="325">
        <v>869.4</v>
      </c>
    </row>
    <row r="367" spans="1:10" x14ac:dyDescent="0.2">
      <c r="C367" s="324">
        <v>44849.416666666672</v>
      </c>
      <c r="D367" s="306">
        <v>1007</v>
      </c>
      <c r="E367" s="306">
        <v>0</v>
      </c>
      <c r="F367" s="306">
        <v>18.600000000000001</v>
      </c>
      <c r="G367" s="306">
        <v>68.7</v>
      </c>
      <c r="H367" s="325">
        <v>6.5</v>
      </c>
      <c r="I367" s="325">
        <v>175.7</v>
      </c>
      <c r="J367" s="325">
        <v>983.6</v>
      </c>
    </row>
    <row r="368" spans="1:10" x14ac:dyDescent="0.2">
      <c r="C368" s="324">
        <v>44849.458333333328</v>
      </c>
      <c r="D368" s="306">
        <v>1006.5</v>
      </c>
      <c r="E368" s="306">
        <v>0</v>
      </c>
      <c r="F368" s="306">
        <v>18.899999999999999</v>
      </c>
      <c r="G368" s="306">
        <v>68.7</v>
      </c>
      <c r="H368" s="325">
        <v>7.3</v>
      </c>
      <c r="I368" s="325">
        <v>177.2</v>
      </c>
      <c r="J368" s="325">
        <v>1046.5999999999999</v>
      </c>
    </row>
    <row r="369" spans="3:10" x14ac:dyDescent="0.2">
      <c r="C369" s="324">
        <v>44849.5</v>
      </c>
      <c r="D369" s="306">
        <v>1005.9</v>
      </c>
      <c r="E369" s="306">
        <v>0</v>
      </c>
      <c r="F369" s="306">
        <v>18.899999999999999</v>
      </c>
      <c r="G369" s="306">
        <v>69.400000000000006</v>
      </c>
      <c r="H369" s="325">
        <v>7.4</v>
      </c>
      <c r="I369" s="325">
        <v>173.8</v>
      </c>
      <c r="J369" s="325">
        <v>1019.9</v>
      </c>
    </row>
    <row r="370" spans="3:10" x14ac:dyDescent="0.2">
      <c r="C370" s="324">
        <v>44849.541666666672</v>
      </c>
      <c r="D370" s="306">
        <v>1005.5</v>
      </c>
      <c r="E370" s="306">
        <v>0</v>
      </c>
      <c r="F370" s="306">
        <v>19.100000000000001</v>
      </c>
      <c r="G370" s="306">
        <v>69.8</v>
      </c>
      <c r="H370" s="325">
        <v>5.8</v>
      </c>
      <c r="I370" s="325">
        <v>167.4</v>
      </c>
      <c r="J370" s="325">
        <v>919.5</v>
      </c>
    </row>
    <row r="371" spans="3:10" x14ac:dyDescent="0.2">
      <c r="C371" s="324">
        <v>44849.583333333328</v>
      </c>
      <c r="D371" s="306">
        <v>1005.2</v>
      </c>
      <c r="E371" s="306">
        <v>0</v>
      </c>
      <c r="F371" s="306">
        <v>18.899999999999999</v>
      </c>
      <c r="G371" s="306">
        <v>71.599999999999994</v>
      </c>
      <c r="H371" s="325">
        <v>5.4</v>
      </c>
      <c r="I371" s="325">
        <v>171.4</v>
      </c>
      <c r="J371" s="325">
        <v>756.1</v>
      </c>
    </row>
    <row r="372" spans="3:10" x14ac:dyDescent="0.2">
      <c r="C372" s="324">
        <v>44849.625</v>
      </c>
      <c r="D372" s="306">
        <v>1005.1</v>
      </c>
      <c r="E372" s="306">
        <v>0</v>
      </c>
      <c r="F372" s="306">
        <v>18.8</v>
      </c>
      <c r="G372" s="306">
        <v>71.400000000000006</v>
      </c>
      <c r="H372" s="325">
        <v>4.8</v>
      </c>
      <c r="I372" s="325">
        <v>173.3</v>
      </c>
      <c r="J372" s="325">
        <v>536.20000000000005</v>
      </c>
    </row>
    <row r="373" spans="3:10" x14ac:dyDescent="0.2">
      <c r="C373" s="324">
        <v>44849.666666666672</v>
      </c>
      <c r="D373" s="306">
        <v>1005.8</v>
      </c>
      <c r="E373" s="306">
        <v>0</v>
      </c>
      <c r="F373" s="306">
        <v>18.399999999999999</v>
      </c>
      <c r="G373" s="306">
        <v>73.099999999999994</v>
      </c>
      <c r="H373" s="325">
        <v>4.2</v>
      </c>
      <c r="I373" s="325">
        <v>170.9</v>
      </c>
      <c r="J373" s="325">
        <v>278.5</v>
      </c>
    </row>
    <row r="374" spans="3:10" x14ac:dyDescent="0.2">
      <c r="C374" s="324">
        <v>44849.708333333328</v>
      </c>
      <c r="D374" s="306">
        <v>1007.2</v>
      </c>
      <c r="E374" s="306">
        <v>0</v>
      </c>
      <c r="F374" s="306">
        <v>17.3</v>
      </c>
      <c r="G374" s="306">
        <v>77.3</v>
      </c>
      <c r="H374" s="325">
        <v>4.7</v>
      </c>
      <c r="I374" s="325">
        <v>175.7</v>
      </c>
      <c r="J374" s="325">
        <v>55</v>
      </c>
    </row>
    <row r="375" spans="3:10" x14ac:dyDescent="0.2">
      <c r="C375" s="324">
        <v>44849.75</v>
      </c>
      <c r="D375" s="306">
        <v>1008.5</v>
      </c>
      <c r="E375" s="306">
        <v>0</v>
      </c>
      <c r="F375" s="306">
        <v>16.7</v>
      </c>
      <c r="G375" s="306">
        <v>79.599999999999994</v>
      </c>
      <c r="H375" s="325">
        <v>4.4000000000000004</v>
      </c>
      <c r="I375" s="325">
        <v>172.5</v>
      </c>
      <c r="J375" s="325">
        <v>0</v>
      </c>
    </row>
    <row r="376" spans="3:10" x14ac:dyDescent="0.2">
      <c r="C376" s="324">
        <v>44849.791666666672</v>
      </c>
      <c r="D376" s="306">
        <v>1009</v>
      </c>
      <c r="E376" s="306">
        <v>0</v>
      </c>
      <c r="F376" s="306">
        <v>16.8</v>
      </c>
      <c r="G376" s="306">
        <v>78.900000000000006</v>
      </c>
      <c r="H376" s="325">
        <v>3.5</v>
      </c>
      <c r="I376" s="325">
        <v>167.5</v>
      </c>
      <c r="J376" s="325">
        <v>0</v>
      </c>
    </row>
    <row r="377" spans="3:10" x14ac:dyDescent="0.2">
      <c r="C377" s="324">
        <v>44849.833333333328</v>
      </c>
      <c r="D377" s="306">
        <v>1009.4</v>
      </c>
      <c r="E377" s="306">
        <v>0</v>
      </c>
      <c r="F377" s="306">
        <v>16.8</v>
      </c>
      <c r="G377" s="306">
        <v>78.8</v>
      </c>
      <c r="H377" s="325">
        <v>2.5</v>
      </c>
      <c r="I377" s="325">
        <v>170.2</v>
      </c>
      <c r="J377" s="325">
        <v>0</v>
      </c>
    </row>
    <row r="378" spans="3:10" x14ac:dyDescent="0.2">
      <c r="C378" s="324">
        <v>44849.875</v>
      </c>
      <c r="D378" s="306">
        <v>1010</v>
      </c>
      <c r="E378" s="306">
        <v>0</v>
      </c>
      <c r="F378" s="306">
        <v>16.7</v>
      </c>
      <c r="G378" s="306">
        <v>79.3</v>
      </c>
      <c r="H378" s="325">
        <v>2.4</v>
      </c>
      <c r="I378" s="325">
        <v>195.4</v>
      </c>
      <c r="J378" s="325">
        <v>0</v>
      </c>
    </row>
    <row r="379" spans="3:10" x14ac:dyDescent="0.2">
      <c r="C379" s="324">
        <v>44849.916666666672</v>
      </c>
      <c r="D379" s="306">
        <v>1009.6</v>
      </c>
      <c r="E379" s="306">
        <v>0</v>
      </c>
      <c r="F379" s="306">
        <v>16.7</v>
      </c>
      <c r="G379" s="349">
        <v>78.8</v>
      </c>
      <c r="H379" s="340">
        <v>2.7</v>
      </c>
      <c r="I379" s="327">
        <v>191.2</v>
      </c>
      <c r="J379" s="328">
        <v>0</v>
      </c>
    </row>
    <row r="380" spans="3:10" x14ac:dyDescent="0.2">
      <c r="C380" s="324">
        <v>44849.958333333328</v>
      </c>
      <c r="D380" s="306">
        <v>1009.3</v>
      </c>
      <c r="E380" s="306">
        <v>0</v>
      </c>
      <c r="F380" s="306">
        <v>16.600000000000001</v>
      </c>
      <c r="G380" s="349">
        <v>78.7</v>
      </c>
      <c r="H380" s="344">
        <v>2.6</v>
      </c>
      <c r="I380" s="329">
        <v>184</v>
      </c>
      <c r="J380" s="328">
        <v>0</v>
      </c>
    </row>
    <row r="381" spans="3:10" x14ac:dyDescent="0.2">
      <c r="C381" s="324">
        <v>44850</v>
      </c>
      <c r="D381" s="306">
        <v>1008.7</v>
      </c>
      <c r="E381" s="306">
        <v>0</v>
      </c>
      <c r="F381" s="306">
        <v>16.399999999999999</v>
      </c>
      <c r="G381" s="349">
        <v>79.099999999999994</v>
      </c>
      <c r="H381" s="335">
        <v>2.6</v>
      </c>
      <c r="I381" s="348">
        <v>176.6</v>
      </c>
      <c r="J381" s="328">
        <v>0</v>
      </c>
    </row>
    <row r="382" spans="3:10" x14ac:dyDescent="0.2">
      <c r="C382" s="324">
        <v>44850.041666666672</v>
      </c>
      <c r="D382" s="306">
        <v>1008.1</v>
      </c>
      <c r="E382" s="306">
        <v>0</v>
      </c>
      <c r="F382" s="306">
        <v>16.3</v>
      </c>
      <c r="G382" s="349">
        <v>80.2</v>
      </c>
      <c r="H382" s="329">
        <v>2.9</v>
      </c>
      <c r="I382" s="329">
        <v>180.9</v>
      </c>
      <c r="J382" s="328">
        <v>0</v>
      </c>
    </row>
    <row r="383" spans="3:10" x14ac:dyDescent="0.2">
      <c r="C383" s="324">
        <v>44850.083333333328</v>
      </c>
      <c r="D383" s="306">
        <v>1007.7</v>
      </c>
      <c r="E383" s="306">
        <v>0</v>
      </c>
      <c r="F383" s="306">
        <v>16.100000000000001</v>
      </c>
      <c r="G383" s="349">
        <v>81.400000000000006</v>
      </c>
      <c r="H383" s="347">
        <v>3.1</v>
      </c>
      <c r="I383" s="347">
        <v>176.3</v>
      </c>
      <c r="J383" s="328">
        <v>0</v>
      </c>
    </row>
    <row r="384" spans="3:10" x14ac:dyDescent="0.2">
      <c r="C384" s="324">
        <v>44850.125</v>
      </c>
      <c r="D384" s="306">
        <v>1007.6</v>
      </c>
      <c r="E384" s="306">
        <v>0</v>
      </c>
      <c r="F384" s="306">
        <v>16</v>
      </c>
      <c r="G384" s="349">
        <v>81.8</v>
      </c>
      <c r="H384" s="345">
        <v>3.5</v>
      </c>
      <c r="I384" s="345">
        <v>176.2</v>
      </c>
      <c r="J384" s="328">
        <v>0</v>
      </c>
    </row>
    <row r="385" spans="3:10" x14ac:dyDescent="0.2">
      <c r="C385" s="324">
        <v>44850.166666666672</v>
      </c>
      <c r="D385" s="306">
        <v>1007.9</v>
      </c>
      <c r="E385" s="306">
        <v>0</v>
      </c>
      <c r="F385" s="306">
        <v>16</v>
      </c>
      <c r="G385" s="349">
        <v>81.8</v>
      </c>
      <c r="H385" s="345">
        <v>2.7</v>
      </c>
      <c r="I385" s="345">
        <v>169.3</v>
      </c>
      <c r="J385" s="328">
        <v>0</v>
      </c>
    </row>
    <row r="386" spans="3:10" x14ac:dyDescent="0.2">
      <c r="C386" s="324">
        <v>44850.208333333328</v>
      </c>
      <c r="D386" s="306">
        <v>1008.1</v>
      </c>
      <c r="E386" s="306">
        <v>0</v>
      </c>
      <c r="F386" s="306">
        <v>16.3</v>
      </c>
      <c r="G386" s="349">
        <v>80.2</v>
      </c>
      <c r="H386" s="327">
        <v>2.9</v>
      </c>
      <c r="I386" s="327">
        <v>153.30000000000001</v>
      </c>
      <c r="J386" s="328">
        <v>9.1</v>
      </c>
    </row>
    <row r="387" spans="3:10" x14ac:dyDescent="0.2">
      <c r="C387" s="324">
        <v>44850.25</v>
      </c>
      <c r="D387" s="306">
        <v>1008.3</v>
      </c>
      <c r="E387" s="306">
        <v>0</v>
      </c>
      <c r="F387" s="306">
        <v>16.7</v>
      </c>
      <c r="G387" s="349">
        <v>78.400000000000006</v>
      </c>
      <c r="H387" s="329">
        <v>1.9</v>
      </c>
      <c r="I387" s="329">
        <v>169.6</v>
      </c>
      <c r="J387" s="328">
        <v>76.8</v>
      </c>
    </row>
    <row r="388" spans="3:10" x14ac:dyDescent="0.2">
      <c r="C388" s="324">
        <v>44850.291666666672</v>
      </c>
      <c r="D388" s="306">
        <v>1008.7</v>
      </c>
      <c r="E388" s="306">
        <v>0</v>
      </c>
      <c r="F388" s="306">
        <v>17.100000000000001</v>
      </c>
      <c r="G388" s="306">
        <v>76.5</v>
      </c>
      <c r="H388" s="333">
        <v>1.6</v>
      </c>
      <c r="I388" s="337">
        <v>189.6</v>
      </c>
      <c r="J388" s="325">
        <v>160.5</v>
      </c>
    </row>
    <row r="389" spans="3:10" x14ac:dyDescent="0.2">
      <c r="C389" s="324">
        <v>44850.333333333328</v>
      </c>
      <c r="D389" s="306">
        <v>1008.7</v>
      </c>
      <c r="E389" s="306">
        <v>0</v>
      </c>
      <c r="F389" s="306">
        <v>17.7</v>
      </c>
      <c r="G389" s="306">
        <v>74.8</v>
      </c>
      <c r="H389" s="341">
        <v>2.1</v>
      </c>
      <c r="I389" s="329">
        <v>209</v>
      </c>
      <c r="J389" s="328">
        <v>319.3</v>
      </c>
    </row>
    <row r="390" spans="3:10" x14ac:dyDescent="0.2">
      <c r="C390" s="324">
        <v>44850.375</v>
      </c>
      <c r="D390" s="306">
        <v>1008.3</v>
      </c>
      <c r="E390" s="306">
        <v>0</v>
      </c>
      <c r="F390" s="306">
        <v>18.100000000000001</v>
      </c>
      <c r="G390" s="349">
        <v>73.3</v>
      </c>
      <c r="H390" s="329">
        <v>2.6</v>
      </c>
      <c r="I390" s="329">
        <v>213.2</v>
      </c>
      <c r="J390" s="328">
        <v>505</v>
      </c>
    </row>
    <row r="391" spans="3:10" x14ac:dyDescent="0.2">
      <c r="C391" s="324">
        <v>44850.416666666672</v>
      </c>
      <c r="D391" s="306">
        <v>1007.9</v>
      </c>
      <c r="E391" s="306">
        <v>0</v>
      </c>
      <c r="F391" s="306">
        <v>18.2</v>
      </c>
      <c r="G391" s="306">
        <v>73.400000000000006</v>
      </c>
      <c r="H391" s="333">
        <v>2.7</v>
      </c>
      <c r="I391" s="333">
        <v>233.6</v>
      </c>
      <c r="J391" s="325">
        <v>589.20000000000005</v>
      </c>
    </row>
    <row r="392" spans="3:10" x14ac:dyDescent="0.2">
      <c r="C392" s="324">
        <v>44850.458333333328</v>
      </c>
      <c r="D392" s="306">
        <v>1007.7</v>
      </c>
      <c r="E392" s="306">
        <v>0</v>
      </c>
      <c r="F392" s="306">
        <v>17.899999999999999</v>
      </c>
      <c r="G392" s="306">
        <v>74.900000000000006</v>
      </c>
      <c r="H392" s="325">
        <v>2.9</v>
      </c>
      <c r="I392" s="325">
        <v>228.5</v>
      </c>
      <c r="J392" s="325">
        <v>478.4</v>
      </c>
    </row>
    <row r="393" spans="3:10" x14ac:dyDescent="0.2">
      <c r="C393" s="324">
        <v>44850.5</v>
      </c>
      <c r="D393" s="306">
        <v>1007.1</v>
      </c>
      <c r="E393" s="306">
        <v>0</v>
      </c>
      <c r="F393" s="306">
        <v>18.399999999999999</v>
      </c>
      <c r="G393" s="306">
        <v>72.2</v>
      </c>
      <c r="H393" s="325">
        <v>4.0999999999999996</v>
      </c>
      <c r="I393" s="325">
        <v>190.4</v>
      </c>
      <c r="J393" s="325">
        <v>637.4</v>
      </c>
    </row>
    <row r="394" spans="3:10" x14ac:dyDescent="0.2">
      <c r="C394" s="324">
        <v>44850.541666666672</v>
      </c>
      <c r="D394" s="306">
        <v>1006.4</v>
      </c>
      <c r="E394" s="306">
        <v>0</v>
      </c>
      <c r="F394" s="306">
        <v>18.3</v>
      </c>
      <c r="G394" s="306">
        <v>72.8</v>
      </c>
      <c r="H394" s="325">
        <v>4.2</v>
      </c>
      <c r="I394" s="325">
        <v>187.7</v>
      </c>
      <c r="J394" s="325">
        <v>538.4</v>
      </c>
    </row>
    <row r="395" spans="3:10" x14ac:dyDescent="0.2">
      <c r="C395" s="324">
        <v>44850.583333333328</v>
      </c>
      <c r="D395" s="306">
        <v>1006.4</v>
      </c>
      <c r="E395" s="306">
        <v>0</v>
      </c>
      <c r="F395" s="306">
        <v>18.2</v>
      </c>
      <c r="G395" s="306">
        <v>73.099999999999994</v>
      </c>
      <c r="H395" s="325">
        <v>3.8</v>
      </c>
      <c r="I395" s="325">
        <v>196.1</v>
      </c>
      <c r="J395" s="325">
        <v>332.5</v>
      </c>
    </row>
    <row r="396" spans="3:10" x14ac:dyDescent="0.2">
      <c r="C396" s="324">
        <v>44850.625</v>
      </c>
      <c r="D396" s="306">
        <v>1006.4</v>
      </c>
      <c r="E396" s="306">
        <v>0</v>
      </c>
      <c r="F396" s="306">
        <v>18</v>
      </c>
      <c r="G396" s="306">
        <v>73.400000000000006</v>
      </c>
      <c r="H396" s="325">
        <v>3.9</v>
      </c>
      <c r="I396" s="325">
        <v>196.4</v>
      </c>
      <c r="J396" s="325">
        <v>241.2</v>
      </c>
    </row>
    <row r="397" spans="3:10" x14ac:dyDescent="0.2">
      <c r="C397" s="324">
        <v>44850.666666666672</v>
      </c>
      <c r="D397" s="306">
        <v>1006.6</v>
      </c>
      <c r="E397" s="306">
        <v>0</v>
      </c>
      <c r="F397" s="306">
        <v>17.5</v>
      </c>
      <c r="G397" s="306">
        <v>75.3</v>
      </c>
      <c r="H397" s="325">
        <v>4.0999999999999996</v>
      </c>
      <c r="I397" s="325">
        <v>180.4</v>
      </c>
      <c r="J397" s="325">
        <v>100.7</v>
      </c>
    </row>
    <row r="398" spans="3:10" x14ac:dyDescent="0.2">
      <c r="C398" s="324">
        <v>44850.708333333328</v>
      </c>
      <c r="D398" s="306">
        <v>1007.3</v>
      </c>
      <c r="E398" s="306">
        <v>0</v>
      </c>
      <c r="F398" s="306">
        <v>17.100000000000001</v>
      </c>
      <c r="G398" s="306">
        <v>77.099999999999994</v>
      </c>
      <c r="H398" s="325">
        <v>4.4000000000000004</v>
      </c>
      <c r="I398" s="325">
        <v>173.4</v>
      </c>
      <c r="J398" s="325">
        <v>25.4</v>
      </c>
    </row>
    <row r="399" spans="3:10" x14ac:dyDescent="0.2">
      <c r="C399" s="324">
        <v>44850.75</v>
      </c>
      <c r="D399" s="306">
        <v>1007.9</v>
      </c>
      <c r="E399" s="306">
        <v>0</v>
      </c>
      <c r="F399" s="306">
        <v>16.899999999999999</v>
      </c>
      <c r="G399" s="306">
        <v>78.3</v>
      </c>
      <c r="H399" s="325">
        <v>3.7</v>
      </c>
      <c r="I399" s="325">
        <v>176.6</v>
      </c>
      <c r="J399" s="325">
        <v>0</v>
      </c>
    </row>
    <row r="400" spans="3:10" x14ac:dyDescent="0.2">
      <c r="C400" s="324">
        <v>44850.791666666672</v>
      </c>
      <c r="D400" s="306">
        <v>1008.1</v>
      </c>
      <c r="E400" s="306">
        <v>0</v>
      </c>
      <c r="F400" s="306">
        <v>16.8</v>
      </c>
      <c r="G400" s="306">
        <v>79.5</v>
      </c>
      <c r="H400" s="325">
        <v>3.7</v>
      </c>
      <c r="I400" s="325">
        <v>182.4</v>
      </c>
      <c r="J400" s="325">
        <v>0</v>
      </c>
    </row>
    <row r="401" spans="3:10" x14ac:dyDescent="0.2">
      <c r="C401" s="324">
        <v>44850.833333333328</v>
      </c>
      <c r="D401" s="306">
        <v>1008.5</v>
      </c>
      <c r="E401" s="306">
        <v>0</v>
      </c>
      <c r="F401" s="306">
        <v>16.7</v>
      </c>
      <c r="G401" s="306">
        <v>78.8</v>
      </c>
      <c r="H401" s="325">
        <v>3.8</v>
      </c>
      <c r="I401" s="325">
        <v>178.9</v>
      </c>
      <c r="J401" s="325">
        <v>0</v>
      </c>
    </row>
    <row r="402" spans="3:10" x14ac:dyDescent="0.2">
      <c r="C402" s="324">
        <v>44850.875</v>
      </c>
      <c r="D402" s="306">
        <v>1008.4</v>
      </c>
      <c r="E402" s="306">
        <v>0</v>
      </c>
      <c r="F402" s="306">
        <v>16.7</v>
      </c>
      <c r="G402" s="306">
        <v>77.599999999999994</v>
      </c>
      <c r="H402" s="325">
        <v>3.5</v>
      </c>
      <c r="I402" s="325">
        <v>176.3</v>
      </c>
      <c r="J402" s="325">
        <v>0</v>
      </c>
    </row>
    <row r="403" spans="3:10" x14ac:dyDescent="0.2">
      <c r="C403" s="324">
        <v>44850.916666666672</v>
      </c>
      <c r="D403" s="306">
        <v>1008.2</v>
      </c>
      <c r="E403" s="306">
        <v>0</v>
      </c>
      <c r="F403" s="306">
        <v>16.600000000000001</v>
      </c>
      <c r="G403" s="349">
        <v>77.7</v>
      </c>
      <c r="H403" s="327">
        <v>3.9</v>
      </c>
      <c r="I403" s="327">
        <v>175.5</v>
      </c>
      <c r="J403" s="328">
        <v>0</v>
      </c>
    </row>
    <row r="404" spans="3:10" x14ac:dyDescent="0.2">
      <c r="C404" s="324">
        <v>44850.958333333328</v>
      </c>
      <c r="D404" s="306">
        <v>1007.5</v>
      </c>
      <c r="E404" s="306">
        <v>0</v>
      </c>
      <c r="F404" s="306">
        <v>16.5</v>
      </c>
      <c r="G404" s="349">
        <v>77.900000000000006</v>
      </c>
      <c r="H404" s="329">
        <v>3</v>
      </c>
      <c r="I404" s="329">
        <v>165.2</v>
      </c>
      <c r="J404" s="328">
        <v>0</v>
      </c>
    </row>
    <row r="405" spans="3:10" x14ac:dyDescent="0.2">
      <c r="C405" s="324">
        <v>44851</v>
      </c>
      <c r="D405" s="306">
        <v>1007</v>
      </c>
      <c r="E405" s="306">
        <v>0</v>
      </c>
      <c r="F405" s="306">
        <v>16.2</v>
      </c>
      <c r="G405" s="349">
        <v>78.400000000000006</v>
      </c>
      <c r="H405" s="346">
        <v>3.8</v>
      </c>
      <c r="I405" s="329">
        <v>166.4</v>
      </c>
      <c r="J405" s="328">
        <v>0</v>
      </c>
    </row>
    <row r="406" spans="3:10" x14ac:dyDescent="0.2">
      <c r="C406" s="324">
        <v>44851.041666666672</v>
      </c>
      <c r="D406" s="306">
        <v>1006.4</v>
      </c>
      <c r="E406" s="306">
        <v>0</v>
      </c>
      <c r="F406" s="306">
        <v>16.2</v>
      </c>
      <c r="G406" s="349">
        <v>78.8</v>
      </c>
      <c r="H406" s="330">
        <v>2.5</v>
      </c>
      <c r="I406" s="329">
        <v>163.4</v>
      </c>
      <c r="J406" s="328">
        <v>0</v>
      </c>
    </row>
    <row r="407" spans="3:10" x14ac:dyDescent="0.2">
      <c r="C407" s="324">
        <v>44851.083333333328</v>
      </c>
      <c r="D407" s="306">
        <v>1006</v>
      </c>
      <c r="E407" s="306">
        <v>0</v>
      </c>
      <c r="F407" s="306">
        <v>16.100000000000001</v>
      </c>
      <c r="G407" s="349">
        <v>78.8</v>
      </c>
      <c r="H407" s="330">
        <v>2.2999999999999998</v>
      </c>
      <c r="I407" s="329">
        <v>174</v>
      </c>
      <c r="J407" s="328">
        <v>0</v>
      </c>
    </row>
    <row r="408" spans="3:10" x14ac:dyDescent="0.2">
      <c r="C408" s="324">
        <v>44851.125</v>
      </c>
      <c r="D408" s="306">
        <v>1006.2</v>
      </c>
      <c r="E408" s="306">
        <v>0</v>
      </c>
      <c r="F408" s="306">
        <v>16.100000000000001</v>
      </c>
      <c r="G408" s="349">
        <v>79.599999999999994</v>
      </c>
      <c r="H408" s="330">
        <v>3</v>
      </c>
      <c r="I408" s="329">
        <v>171.1</v>
      </c>
      <c r="J408" s="328">
        <v>0</v>
      </c>
    </row>
    <row r="409" spans="3:10" x14ac:dyDescent="0.2">
      <c r="C409" s="324">
        <v>44851.166666666672</v>
      </c>
      <c r="D409" s="306">
        <v>1006.5</v>
      </c>
      <c r="E409" s="306">
        <v>0</v>
      </c>
      <c r="F409" s="306">
        <v>16.100000000000001</v>
      </c>
      <c r="G409" s="306">
        <v>79.7</v>
      </c>
      <c r="H409" s="326">
        <v>2.7</v>
      </c>
      <c r="I409" s="329">
        <v>173.4</v>
      </c>
      <c r="J409" s="328">
        <v>0</v>
      </c>
    </row>
    <row r="410" spans="3:10" x14ac:dyDescent="0.2">
      <c r="C410" s="324">
        <v>44851.208333333328</v>
      </c>
      <c r="D410" s="306">
        <v>1006.6</v>
      </c>
      <c r="E410" s="306">
        <v>0</v>
      </c>
      <c r="F410" s="306">
        <v>16.100000000000001</v>
      </c>
      <c r="G410" s="306">
        <v>77.900000000000006</v>
      </c>
      <c r="H410" s="326">
        <v>2.9</v>
      </c>
      <c r="I410" s="329">
        <v>177.4</v>
      </c>
      <c r="J410" s="328">
        <v>9.6</v>
      </c>
    </row>
    <row r="411" spans="3:10" x14ac:dyDescent="0.2">
      <c r="C411" s="324">
        <v>44851.25</v>
      </c>
      <c r="D411" s="306">
        <v>1007</v>
      </c>
      <c r="E411" s="306">
        <v>0</v>
      </c>
      <c r="F411" s="306">
        <v>16.2</v>
      </c>
      <c r="G411" s="349">
        <v>77.400000000000006</v>
      </c>
      <c r="H411" s="331">
        <v>3.2</v>
      </c>
      <c r="I411" s="329">
        <v>169.5</v>
      </c>
      <c r="J411" s="328">
        <v>66.3</v>
      </c>
    </row>
    <row r="412" spans="3:10" x14ac:dyDescent="0.2">
      <c r="C412" s="324">
        <v>44851.291666666672</v>
      </c>
      <c r="D412" s="306">
        <v>1007.2</v>
      </c>
      <c r="E412" s="306">
        <v>0</v>
      </c>
      <c r="F412" s="306">
        <v>16.600000000000001</v>
      </c>
      <c r="G412" s="349">
        <v>76.3</v>
      </c>
      <c r="H412" s="329">
        <v>2.9</v>
      </c>
      <c r="I412" s="329">
        <v>170.9</v>
      </c>
      <c r="J412" s="328">
        <v>175.3</v>
      </c>
    </row>
    <row r="413" spans="3:10" x14ac:dyDescent="0.2">
      <c r="C413" s="324">
        <v>44851.333333333328</v>
      </c>
      <c r="D413" s="306">
        <v>1007</v>
      </c>
      <c r="E413" s="306">
        <v>0</v>
      </c>
      <c r="F413" s="306">
        <v>17.2</v>
      </c>
      <c r="G413" s="306">
        <v>74.2</v>
      </c>
      <c r="H413" s="333">
        <v>3</v>
      </c>
      <c r="I413" s="333">
        <v>183</v>
      </c>
      <c r="J413" s="325">
        <v>325.10000000000002</v>
      </c>
    </row>
    <row r="414" spans="3:10" x14ac:dyDescent="0.2">
      <c r="C414" s="324">
        <v>44851.375</v>
      </c>
      <c r="D414" s="306">
        <v>1006.6</v>
      </c>
      <c r="E414" s="306">
        <v>0</v>
      </c>
      <c r="F414" s="306">
        <v>17.600000000000001</v>
      </c>
      <c r="G414" s="306">
        <v>72.599999999999994</v>
      </c>
      <c r="H414" s="325">
        <v>3.6</v>
      </c>
      <c r="I414" s="325">
        <v>189.8</v>
      </c>
      <c r="J414" s="325">
        <v>493.7</v>
      </c>
    </row>
    <row r="415" spans="3:10" x14ac:dyDescent="0.2">
      <c r="C415" s="324">
        <v>44851.416666666672</v>
      </c>
      <c r="D415" s="306">
        <v>1006</v>
      </c>
      <c r="E415" s="306">
        <v>0</v>
      </c>
      <c r="F415" s="306">
        <v>18.600000000000001</v>
      </c>
      <c r="G415" s="306">
        <v>69.5</v>
      </c>
      <c r="H415" s="325">
        <v>3.1</v>
      </c>
      <c r="I415" s="325">
        <v>198.1</v>
      </c>
      <c r="J415" s="325">
        <v>833.7</v>
      </c>
    </row>
    <row r="416" spans="3:10" x14ac:dyDescent="0.2">
      <c r="C416" s="324">
        <v>44851.458333333328</v>
      </c>
      <c r="D416" s="306" t="s">
        <v>368</v>
      </c>
      <c r="E416" s="306" t="s">
        <v>368</v>
      </c>
      <c r="F416" s="306" t="s">
        <v>368</v>
      </c>
      <c r="G416" s="306" t="s">
        <v>368</v>
      </c>
      <c r="H416" s="325" t="s">
        <v>368</v>
      </c>
      <c r="I416" s="325" t="s">
        <v>368</v>
      </c>
      <c r="J416" s="325" t="s">
        <v>368</v>
      </c>
    </row>
    <row r="417" spans="3:10" x14ac:dyDescent="0.2">
      <c r="C417" s="324">
        <v>44851.5</v>
      </c>
      <c r="D417" s="306">
        <v>1004.9</v>
      </c>
      <c r="E417" s="306">
        <v>0</v>
      </c>
      <c r="F417" s="306">
        <v>19.5</v>
      </c>
      <c r="G417" s="306">
        <v>68.3</v>
      </c>
      <c r="H417" s="325">
        <v>4.4000000000000004</v>
      </c>
      <c r="I417" s="325">
        <v>203.5</v>
      </c>
      <c r="J417" s="325">
        <v>918</v>
      </c>
    </row>
    <row r="418" spans="3:10" x14ac:dyDescent="0.2">
      <c r="C418" s="324">
        <v>44851.541666666672</v>
      </c>
      <c r="D418" s="306">
        <v>1004.6</v>
      </c>
      <c r="E418" s="306">
        <v>0</v>
      </c>
      <c r="F418" s="306">
        <v>18.899999999999999</v>
      </c>
      <c r="G418" s="306">
        <v>70.099999999999994</v>
      </c>
      <c r="H418" s="325">
        <v>4.7</v>
      </c>
      <c r="I418" s="325">
        <v>201.6</v>
      </c>
      <c r="J418" s="325">
        <v>594.5</v>
      </c>
    </row>
    <row r="419" spans="3:10" x14ac:dyDescent="0.2">
      <c r="C419" s="324">
        <v>44851.583333333328</v>
      </c>
      <c r="D419" s="306">
        <v>1004.8</v>
      </c>
      <c r="E419" s="306">
        <v>0</v>
      </c>
      <c r="F419" s="306">
        <v>18.399999999999999</v>
      </c>
      <c r="G419" s="306">
        <v>72.3</v>
      </c>
      <c r="H419" s="325">
        <v>4.8</v>
      </c>
      <c r="I419" s="325">
        <v>197.8</v>
      </c>
      <c r="J419" s="325">
        <v>366.9</v>
      </c>
    </row>
    <row r="420" spans="3:10" x14ac:dyDescent="0.2">
      <c r="C420" s="324">
        <v>44851.625</v>
      </c>
      <c r="D420" s="306">
        <v>1005</v>
      </c>
      <c r="E420" s="306">
        <v>0</v>
      </c>
      <c r="F420" s="306">
        <v>17.899999999999999</v>
      </c>
      <c r="G420" s="306">
        <v>74.3</v>
      </c>
      <c r="H420" s="325">
        <v>5</v>
      </c>
      <c r="I420" s="325">
        <v>177.4</v>
      </c>
      <c r="J420" s="325">
        <v>283.60000000000002</v>
      </c>
    </row>
    <row r="421" spans="3:10" x14ac:dyDescent="0.2">
      <c r="C421" s="324">
        <v>44851.666666666672</v>
      </c>
      <c r="D421" s="306">
        <v>1005.5</v>
      </c>
      <c r="E421" s="306">
        <v>0</v>
      </c>
      <c r="F421" s="306">
        <v>17.5</v>
      </c>
      <c r="G421" s="306">
        <v>76.099999999999994</v>
      </c>
      <c r="H421" s="325">
        <v>4.5999999999999996</v>
      </c>
      <c r="I421" s="325">
        <v>172.6</v>
      </c>
      <c r="J421" s="325">
        <v>109.5</v>
      </c>
    </row>
    <row r="422" spans="3:10" x14ac:dyDescent="0.2">
      <c r="C422" s="324">
        <v>44851.708333333328</v>
      </c>
      <c r="D422" s="306">
        <v>1006.3</v>
      </c>
      <c r="E422" s="306">
        <v>0</v>
      </c>
      <c r="F422" s="306">
        <v>17.2</v>
      </c>
      <c r="G422" s="306">
        <v>77.099999999999994</v>
      </c>
      <c r="H422" s="325">
        <v>4.0999999999999996</v>
      </c>
      <c r="I422" s="325">
        <v>175.6</v>
      </c>
      <c r="J422" s="325">
        <v>14.3</v>
      </c>
    </row>
    <row r="423" spans="3:10" x14ac:dyDescent="0.2">
      <c r="C423" s="324">
        <v>44851.75</v>
      </c>
      <c r="D423" s="306">
        <v>1007</v>
      </c>
      <c r="E423" s="306">
        <v>0</v>
      </c>
      <c r="F423" s="306">
        <v>17.100000000000001</v>
      </c>
      <c r="G423" s="306">
        <v>77.099999999999994</v>
      </c>
      <c r="H423" s="325">
        <v>3.1</v>
      </c>
      <c r="I423" s="325">
        <v>185.6</v>
      </c>
      <c r="J423" s="325">
        <v>0</v>
      </c>
    </row>
    <row r="424" spans="3:10" x14ac:dyDescent="0.2">
      <c r="C424" s="324">
        <v>44851.791666666672</v>
      </c>
      <c r="D424" s="306">
        <v>1007.5</v>
      </c>
      <c r="E424" s="306">
        <v>0</v>
      </c>
      <c r="F424" s="306">
        <v>16.899999999999999</v>
      </c>
      <c r="G424" s="306">
        <v>78.599999999999994</v>
      </c>
      <c r="H424" s="325">
        <v>3.1</v>
      </c>
      <c r="I424" s="325">
        <v>185.9</v>
      </c>
      <c r="J424" s="325">
        <v>0</v>
      </c>
    </row>
    <row r="425" spans="3:10" x14ac:dyDescent="0.2">
      <c r="C425" s="324">
        <v>44851.833333333328</v>
      </c>
      <c r="D425" s="306">
        <v>1007.8</v>
      </c>
      <c r="E425" s="306">
        <v>0</v>
      </c>
      <c r="F425" s="306">
        <v>16.899999999999999</v>
      </c>
      <c r="G425" s="306">
        <v>78.400000000000006</v>
      </c>
      <c r="H425" s="325">
        <v>3.5</v>
      </c>
      <c r="I425" s="325">
        <v>176.2</v>
      </c>
      <c r="J425" s="325">
        <v>0</v>
      </c>
    </row>
    <row r="426" spans="3:10" x14ac:dyDescent="0.2">
      <c r="C426" s="324">
        <v>44851.875</v>
      </c>
      <c r="D426" s="306">
        <v>1008.1</v>
      </c>
      <c r="E426" s="306">
        <v>0</v>
      </c>
      <c r="F426" s="306">
        <v>16.8</v>
      </c>
      <c r="G426" s="306">
        <v>79.099999999999994</v>
      </c>
      <c r="H426" s="325">
        <v>3.6</v>
      </c>
      <c r="I426" s="325">
        <v>175.2</v>
      </c>
      <c r="J426" s="325">
        <v>0</v>
      </c>
    </row>
    <row r="427" spans="3:10" x14ac:dyDescent="0.2">
      <c r="C427" s="324">
        <v>44851.916666666672</v>
      </c>
      <c r="D427" s="306">
        <v>1008</v>
      </c>
      <c r="E427" s="306">
        <v>0</v>
      </c>
      <c r="F427" s="306">
        <v>16.600000000000001</v>
      </c>
      <c r="G427" s="306">
        <v>78.400000000000006</v>
      </c>
      <c r="H427" s="334">
        <v>3.6</v>
      </c>
      <c r="I427" s="334">
        <v>174.2</v>
      </c>
      <c r="J427" s="325">
        <v>0</v>
      </c>
    </row>
    <row r="428" spans="3:10" x14ac:dyDescent="0.2">
      <c r="C428" s="324">
        <v>44851.958333333328</v>
      </c>
      <c r="D428" s="306">
        <v>1007.7</v>
      </c>
      <c r="E428" s="306">
        <v>0</v>
      </c>
      <c r="F428" s="306">
        <v>16.5</v>
      </c>
      <c r="G428" s="349">
        <v>79.3</v>
      </c>
      <c r="H428" s="329">
        <v>3.2</v>
      </c>
      <c r="I428" s="329">
        <v>172.8</v>
      </c>
      <c r="J428" s="328">
        <v>0</v>
      </c>
    </row>
    <row r="429" spans="3:10" x14ac:dyDescent="0.2">
      <c r="C429" s="324">
        <v>44852</v>
      </c>
      <c r="D429" s="306">
        <v>1007.4</v>
      </c>
      <c r="E429" s="306">
        <v>0</v>
      </c>
      <c r="F429" s="306">
        <v>16.399999999999999</v>
      </c>
      <c r="G429" s="306">
        <v>79</v>
      </c>
      <c r="H429" s="332">
        <v>3.2</v>
      </c>
      <c r="I429" s="329">
        <v>172.9</v>
      </c>
      <c r="J429" s="328">
        <v>0</v>
      </c>
    </row>
    <row r="430" spans="3:10" x14ac:dyDescent="0.2">
      <c r="C430" s="324">
        <v>44852.041666666672</v>
      </c>
      <c r="D430" s="306">
        <v>1007.2</v>
      </c>
      <c r="E430" s="306">
        <v>0</v>
      </c>
      <c r="F430" s="306">
        <v>16.3</v>
      </c>
      <c r="G430" s="349">
        <v>79.3</v>
      </c>
      <c r="H430" s="330">
        <v>2.6</v>
      </c>
      <c r="I430" s="329">
        <v>164.8</v>
      </c>
      <c r="J430" s="328">
        <v>0</v>
      </c>
    </row>
    <row r="431" spans="3:10" x14ac:dyDescent="0.2">
      <c r="C431" s="324">
        <v>44852.083333333328</v>
      </c>
      <c r="D431" s="306">
        <v>1007.1</v>
      </c>
      <c r="E431" s="306">
        <v>0</v>
      </c>
      <c r="F431" s="306">
        <v>16.2</v>
      </c>
      <c r="G431" s="349">
        <v>79.900000000000006</v>
      </c>
      <c r="H431" s="330">
        <v>1.7</v>
      </c>
      <c r="I431" s="329">
        <v>158.80000000000001</v>
      </c>
      <c r="J431" s="328">
        <v>0</v>
      </c>
    </row>
    <row r="432" spans="3:10" x14ac:dyDescent="0.2">
      <c r="C432" s="324">
        <v>44852.125</v>
      </c>
      <c r="D432" s="306">
        <v>1007</v>
      </c>
      <c r="E432" s="306">
        <v>0</v>
      </c>
      <c r="F432" s="306">
        <v>16.100000000000001</v>
      </c>
      <c r="G432" s="349">
        <v>80.099999999999994</v>
      </c>
      <c r="H432" s="330">
        <v>2.7</v>
      </c>
      <c r="I432" s="329">
        <v>181.1</v>
      </c>
      <c r="J432" s="328">
        <v>0</v>
      </c>
    </row>
    <row r="433" spans="3:10" x14ac:dyDescent="0.2">
      <c r="C433" s="324">
        <v>44852.166666666672</v>
      </c>
      <c r="D433" s="306">
        <v>1007.1</v>
      </c>
      <c r="E433" s="306">
        <v>0</v>
      </c>
      <c r="F433" s="306">
        <v>16.100000000000001</v>
      </c>
      <c r="G433" s="349">
        <v>80</v>
      </c>
      <c r="H433" s="330">
        <v>3.3</v>
      </c>
      <c r="I433" s="329">
        <v>175.2</v>
      </c>
      <c r="J433" s="328">
        <v>0</v>
      </c>
    </row>
    <row r="434" spans="3:10" x14ac:dyDescent="0.2">
      <c r="C434" s="324">
        <v>44852.208333333328</v>
      </c>
      <c r="D434" s="306">
        <v>1007.5</v>
      </c>
      <c r="E434" s="306">
        <v>0</v>
      </c>
      <c r="F434" s="306">
        <v>16.100000000000001</v>
      </c>
      <c r="G434" s="306">
        <v>78.900000000000006</v>
      </c>
      <c r="H434" s="326">
        <v>3.2</v>
      </c>
      <c r="I434" s="329">
        <v>170.3</v>
      </c>
      <c r="J434" s="328">
        <v>8.4</v>
      </c>
    </row>
    <row r="435" spans="3:10" x14ac:dyDescent="0.2">
      <c r="C435" s="324">
        <v>44852.25</v>
      </c>
      <c r="D435" s="306">
        <v>1007.5</v>
      </c>
      <c r="E435" s="306">
        <v>0</v>
      </c>
      <c r="F435" s="306">
        <v>16.5</v>
      </c>
      <c r="G435" s="349">
        <v>76.7</v>
      </c>
      <c r="H435" s="340">
        <v>3.5</v>
      </c>
      <c r="I435" s="343">
        <v>176.9</v>
      </c>
      <c r="J435" s="328">
        <v>66</v>
      </c>
    </row>
    <row r="436" spans="3:10" x14ac:dyDescent="0.2">
      <c r="C436" s="324">
        <v>44852.291666666672</v>
      </c>
      <c r="D436" s="306">
        <v>1007.9</v>
      </c>
      <c r="E436" s="306">
        <v>0</v>
      </c>
      <c r="F436" s="306">
        <v>17</v>
      </c>
      <c r="G436" s="306">
        <v>74.7</v>
      </c>
      <c r="H436" s="325">
        <v>2.5</v>
      </c>
      <c r="I436" s="325">
        <v>172.5</v>
      </c>
      <c r="J436" s="325">
        <v>141.19999999999999</v>
      </c>
    </row>
    <row r="437" spans="3:10" x14ac:dyDescent="0.2">
      <c r="C437" s="324">
        <v>44852.333333333328</v>
      </c>
      <c r="D437" s="306">
        <v>1007.9</v>
      </c>
      <c r="E437" s="306">
        <v>0</v>
      </c>
      <c r="F437" s="306">
        <v>17.5</v>
      </c>
      <c r="G437" s="349">
        <v>72.7</v>
      </c>
      <c r="H437" s="345">
        <v>2.8</v>
      </c>
      <c r="I437" s="345">
        <v>189</v>
      </c>
      <c r="J437" s="328">
        <v>263</v>
      </c>
    </row>
    <row r="438" spans="3:10" x14ac:dyDescent="0.2">
      <c r="C438" s="324">
        <v>44852.375</v>
      </c>
      <c r="D438" s="306">
        <v>1007.7</v>
      </c>
      <c r="E438" s="306">
        <v>0</v>
      </c>
      <c r="F438" s="306">
        <v>18</v>
      </c>
      <c r="G438" s="306">
        <v>71.400000000000006</v>
      </c>
      <c r="H438" s="325">
        <v>2.8</v>
      </c>
      <c r="I438" s="325">
        <v>196</v>
      </c>
      <c r="J438" s="325">
        <v>463.1</v>
      </c>
    </row>
    <row r="439" spans="3:10" x14ac:dyDescent="0.2">
      <c r="C439" s="324">
        <v>44852.416666666672</v>
      </c>
      <c r="D439" s="306">
        <v>1007.4</v>
      </c>
      <c r="E439" s="306">
        <v>0</v>
      </c>
      <c r="F439" s="306">
        <v>18.7</v>
      </c>
      <c r="G439" s="306">
        <v>70.400000000000006</v>
      </c>
      <c r="H439" s="325">
        <v>3</v>
      </c>
      <c r="I439" s="325">
        <v>194.8</v>
      </c>
      <c r="J439" s="325">
        <v>684.4</v>
      </c>
    </row>
    <row r="440" spans="3:10" x14ac:dyDescent="0.2">
      <c r="C440" s="324">
        <v>44852.458333333328</v>
      </c>
      <c r="D440" s="306">
        <v>1006.8</v>
      </c>
      <c r="E440" s="306">
        <v>0</v>
      </c>
      <c r="F440" s="306">
        <v>18.899999999999999</v>
      </c>
      <c r="G440" s="306">
        <v>68.900000000000006</v>
      </c>
      <c r="H440" s="325">
        <v>3.5</v>
      </c>
      <c r="I440" s="325">
        <v>203.2</v>
      </c>
      <c r="J440" s="325">
        <v>839.4</v>
      </c>
    </row>
    <row r="441" spans="3:10" x14ac:dyDescent="0.2">
      <c r="C441" s="324">
        <v>44852.5</v>
      </c>
      <c r="D441" s="306">
        <v>1006.2</v>
      </c>
      <c r="E441" s="306">
        <v>0</v>
      </c>
      <c r="F441" s="306">
        <v>19.3</v>
      </c>
      <c r="G441" s="306">
        <v>67.400000000000006</v>
      </c>
      <c r="H441" s="325">
        <v>4.0999999999999996</v>
      </c>
      <c r="I441" s="325">
        <v>203.7</v>
      </c>
      <c r="J441" s="325">
        <v>963.1</v>
      </c>
    </row>
    <row r="442" spans="3:10" x14ac:dyDescent="0.2">
      <c r="C442" s="324">
        <v>44852.541666666672</v>
      </c>
      <c r="D442" s="306">
        <v>1005.9</v>
      </c>
      <c r="E442" s="306">
        <v>0</v>
      </c>
      <c r="F442" s="306">
        <v>18.899999999999999</v>
      </c>
      <c r="G442" s="306">
        <v>69.3</v>
      </c>
      <c r="H442" s="325">
        <v>4.4000000000000004</v>
      </c>
      <c r="I442" s="325">
        <v>198.5</v>
      </c>
      <c r="J442" s="325">
        <v>682.4</v>
      </c>
    </row>
    <row r="443" spans="3:10" x14ac:dyDescent="0.2">
      <c r="C443" s="324">
        <v>44852.583333333328</v>
      </c>
      <c r="D443" s="306">
        <v>1006</v>
      </c>
      <c r="E443" s="306">
        <v>0</v>
      </c>
      <c r="F443" s="306">
        <v>18.5</v>
      </c>
      <c r="G443" s="306">
        <v>70.8</v>
      </c>
      <c r="H443" s="325">
        <v>4.4000000000000004</v>
      </c>
      <c r="I443" s="325">
        <v>199.5</v>
      </c>
      <c r="J443" s="325">
        <v>407.1</v>
      </c>
    </row>
    <row r="444" spans="3:10" x14ac:dyDescent="0.2">
      <c r="C444" s="324">
        <v>44852.625</v>
      </c>
      <c r="D444" s="306">
        <v>1006.5</v>
      </c>
      <c r="E444" s="306">
        <v>0</v>
      </c>
      <c r="F444" s="306">
        <v>18.100000000000001</v>
      </c>
      <c r="G444" s="306">
        <v>71.3</v>
      </c>
      <c r="H444" s="325">
        <v>4</v>
      </c>
      <c r="I444" s="325">
        <v>198.2</v>
      </c>
      <c r="J444" s="325">
        <v>236</v>
      </c>
    </row>
    <row r="445" spans="3:10" x14ac:dyDescent="0.2">
      <c r="C445" s="324">
        <v>44852.666666666672</v>
      </c>
      <c r="D445" s="306">
        <v>1007.2</v>
      </c>
      <c r="E445" s="306">
        <v>0</v>
      </c>
      <c r="F445" s="306">
        <v>17.899999999999999</v>
      </c>
      <c r="G445" s="306">
        <v>72.3</v>
      </c>
      <c r="H445" s="325">
        <v>3.8</v>
      </c>
      <c r="I445" s="325">
        <v>185.3</v>
      </c>
      <c r="J445" s="325">
        <v>111</v>
      </c>
    </row>
    <row r="446" spans="3:10" x14ac:dyDescent="0.2">
      <c r="C446" s="324">
        <v>44852.708333333328</v>
      </c>
      <c r="D446" s="306">
        <v>1008</v>
      </c>
      <c r="E446" s="306">
        <v>0</v>
      </c>
      <c r="F446" s="306">
        <v>17.5</v>
      </c>
      <c r="G446" s="306">
        <v>73.900000000000006</v>
      </c>
      <c r="H446" s="325">
        <v>4</v>
      </c>
      <c r="I446" s="325">
        <v>188</v>
      </c>
      <c r="J446" s="325">
        <v>17.8</v>
      </c>
    </row>
    <row r="447" spans="3:10" x14ac:dyDescent="0.2">
      <c r="C447" s="324">
        <v>44852.75</v>
      </c>
      <c r="D447" s="306">
        <v>1008.8</v>
      </c>
      <c r="E447" s="306">
        <v>0</v>
      </c>
      <c r="F447" s="306">
        <v>17.3</v>
      </c>
      <c r="G447" s="306">
        <v>75.900000000000006</v>
      </c>
      <c r="H447" s="325">
        <v>3.5</v>
      </c>
      <c r="I447" s="325">
        <v>184.5</v>
      </c>
      <c r="J447" s="325">
        <v>0</v>
      </c>
    </row>
    <row r="448" spans="3:10" x14ac:dyDescent="0.2">
      <c r="C448" s="324">
        <v>44852.791666666672</v>
      </c>
      <c r="D448" s="306">
        <v>1009.1</v>
      </c>
      <c r="E448" s="306">
        <v>0</v>
      </c>
      <c r="F448" s="306">
        <v>17.3</v>
      </c>
      <c r="G448" s="306">
        <v>76</v>
      </c>
      <c r="H448" s="325">
        <v>3.3</v>
      </c>
      <c r="I448" s="325">
        <v>174.1</v>
      </c>
      <c r="J448" s="325">
        <v>0</v>
      </c>
    </row>
    <row r="449" spans="3:10" x14ac:dyDescent="0.2">
      <c r="C449" s="324">
        <v>44852.833333333328</v>
      </c>
      <c r="D449" s="306">
        <v>1009.4</v>
      </c>
      <c r="E449" s="306">
        <v>0</v>
      </c>
      <c r="F449" s="306">
        <v>17.3</v>
      </c>
      <c r="G449" s="306">
        <v>75.3</v>
      </c>
      <c r="H449" s="325">
        <v>2.9</v>
      </c>
      <c r="I449" s="325">
        <v>167.7</v>
      </c>
      <c r="J449" s="325">
        <v>0</v>
      </c>
    </row>
    <row r="450" spans="3:10" x14ac:dyDescent="0.2">
      <c r="C450" s="324">
        <v>44852.875</v>
      </c>
      <c r="D450" s="306">
        <v>1009.7</v>
      </c>
      <c r="E450" s="306">
        <v>0</v>
      </c>
      <c r="F450" s="306">
        <v>17.2</v>
      </c>
      <c r="G450" s="306">
        <v>75.7</v>
      </c>
      <c r="H450" s="325">
        <v>2.8</v>
      </c>
      <c r="I450" s="325">
        <v>168.8</v>
      </c>
      <c r="J450" s="325">
        <v>0</v>
      </c>
    </row>
    <row r="451" spans="3:10" x14ac:dyDescent="0.2">
      <c r="C451" s="324">
        <v>44852.916666666672</v>
      </c>
      <c r="D451" s="306">
        <v>1009.8</v>
      </c>
      <c r="E451" s="306">
        <v>0</v>
      </c>
      <c r="F451" s="306">
        <v>17.100000000000001</v>
      </c>
      <c r="G451" s="306">
        <v>76</v>
      </c>
      <c r="H451" s="325">
        <v>2.8</v>
      </c>
      <c r="I451" s="325">
        <v>172.1</v>
      </c>
      <c r="J451" s="325">
        <v>0</v>
      </c>
    </row>
    <row r="452" spans="3:10" x14ac:dyDescent="0.2">
      <c r="C452" s="324">
        <v>44852.958333333328</v>
      </c>
      <c r="D452" s="306">
        <v>1009.3</v>
      </c>
      <c r="E452" s="306">
        <v>0</v>
      </c>
      <c r="F452" s="306">
        <v>17</v>
      </c>
      <c r="G452" s="306">
        <v>76.2</v>
      </c>
      <c r="H452" s="334">
        <v>3</v>
      </c>
      <c r="I452" s="334">
        <v>167.4</v>
      </c>
      <c r="J452" s="325">
        <v>0</v>
      </c>
    </row>
    <row r="453" spans="3:10" x14ac:dyDescent="0.2">
      <c r="C453" s="324">
        <v>44853</v>
      </c>
      <c r="D453" s="306">
        <v>1009</v>
      </c>
      <c r="E453" s="306">
        <v>0</v>
      </c>
      <c r="F453" s="306">
        <v>16.899999999999999</v>
      </c>
      <c r="G453" s="349">
        <v>75.8</v>
      </c>
      <c r="H453" s="329">
        <v>3.3</v>
      </c>
      <c r="I453" s="329">
        <v>173.2</v>
      </c>
      <c r="J453" s="328">
        <v>0</v>
      </c>
    </row>
    <row r="454" spans="3:10" x14ac:dyDescent="0.2">
      <c r="C454" s="324">
        <v>44853.041666666672</v>
      </c>
      <c r="D454" s="306">
        <v>1008.7</v>
      </c>
      <c r="E454" s="306">
        <v>0</v>
      </c>
      <c r="F454" s="306">
        <v>16.899999999999999</v>
      </c>
      <c r="G454" s="306">
        <v>75.2</v>
      </c>
      <c r="H454" s="332">
        <v>2.7</v>
      </c>
      <c r="I454" s="329">
        <v>172.6</v>
      </c>
      <c r="J454" s="328">
        <v>0</v>
      </c>
    </row>
    <row r="455" spans="3:10" x14ac:dyDescent="0.2">
      <c r="C455" s="324">
        <v>44853.083333333328</v>
      </c>
      <c r="D455" s="306">
        <v>1008.5</v>
      </c>
      <c r="E455" s="306">
        <v>0</v>
      </c>
      <c r="F455" s="306">
        <v>16.8</v>
      </c>
      <c r="G455" s="349">
        <v>77</v>
      </c>
      <c r="H455" s="331">
        <v>2.5</v>
      </c>
      <c r="I455" s="329">
        <v>167.8</v>
      </c>
      <c r="J455" s="328">
        <v>0</v>
      </c>
    </row>
    <row r="456" spans="3:10" x14ac:dyDescent="0.2">
      <c r="C456" s="324">
        <v>44853.125</v>
      </c>
      <c r="D456" s="306">
        <v>1008.6</v>
      </c>
      <c r="E456" s="306">
        <v>0</v>
      </c>
      <c r="F456" s="306">
        <v>16.8</v>
      </c>
      <c r="G456" s="349">
        <v>75.8</v>
      </c>
      <c r="H456" s="329">
        <v>1.7</v>
      </c>
      <c r="I456" s="329">
        <v>157.30000000000001</v>
      </c>
      <c r="J456" s="328">
        <v>0</v>
      </c>
    </row>
    <row r="457" spans="3:10" x14ac:dyDescent="0.2">
      <c r="C457" s="324">
        <v>44853.166666666672</v>
      </c>
      <c r="D457" s="306">
        <v>1009</v>
      </c>
      <c r="E457" s="306">
        <v>0</v>
      </c>
      <c r="F457" s="306">
        <v>16.8</v>
      </c>
      <c r="G457" s="349">
        <v>75.8</v>
      </c>
      <c r="H457" s="342">
        <v>2.2999999999999998</v>
      </c>
      <c r="I457" s="329">
        <v>183.2</v>
      </c>
      <c r="J457" s="328">
        <v>0</v>
      </c>
    </row>
    <row r="458" spans="3:10" x14ac:dyDescent="0.2">
      <c r="C458" s="324">
        <v>44853.208333333328</v>
      </c>
      <c r="D458" s="306">
        <v>1009.5</v>
      </c>
      <c r="E458" s="306">
        <v>0</v>
      </c>
      <c r="F458" s="306">
        <v>16.8</v>
      </c>
      <c r="G458" s="349">
        <v>75.599999999999994</v>
      </c>
      <c r="H458" s="329">
        <v>1.7</v>
      </c>
      <c r="I458" s="329">
        <v>168.2</v>
      </c>
      <c r="J458" s="328">
        <v>6</v>
      </c>
    </row>
    <row r="459" spans="3:10" x14ac:dyDescent="0.2">
      <c r="C459" s="324">
        <v>44853.25</v>
      </c>
      <c r="D459" s="306">
        <v>1010.2</v>
      </c>
      <c r="E459" s="306">
        <v>0</v>
      </c>
      <c r="F459" s="306">
        <v>17</v>
      </c>
      <c r="G459" s="349">
        <v>74.7</v>
      </c>
      <c r="H459" s="342">
        <v>2.6</v>
      </c>
      <c r="I459" s="329">
        <v>176.4</v>
      </c>
      <c r="J459" s="328">
        <v>53.5</v>
      </c>
    </row>
    <row r="460" spans="3:10" x14ac:dyDescent="0.2">
      <c r="C460" s="324">
        <v>44853.291666666672</v>
      </c>
      <c r="D460" s="306">
        <v>1010.1</v>
      </c>
      <c r="E460" s="306">
        <v>0</v>
      </c>
      <c r="F460" s="306">
        <v>17.399999999999999</v>
      </c>
      <c r="G460" s="349">
        <v>72.7</v>
      </c>
      <c r="H460" s="329">
        <v>3</v>
      </c>
      <c r="I460" s="329">
        <v>183.1</v>
      </c>
      <c r="J460" s="328">
        <v>204.1</v>
      </c>
    </row>
    <row r="461" spans="3:10" x14ac:dyDescent="0.2">
      <c r="C461" s="324">
        <v>44853.333333333328</v>
      </c>
      <c r="D461" s="306">
        <v>1010</v>
      </c>
      <c r="E461" s="306">
        <v>0</v>
      </c>
      <c r="F461" s="306">
        <v>18.3</v>
      </c>
      <c r="G461" s="349">
        <v>71</v>
      </c>
      <c r="H461" s="329">
        <v>3.8</v>
      </c>
      <c r="I461" s="329">
        <v>191.2</v>
      </c>
      <c r="J461" s="328">
        <v>670.6</v>
      </c>
    </row>
    <row r="462" spans="3:10" x14ac:dyDescent="0.2">
      <c r="C462" s="324">
        <v>44853.375</v>
      </c>
      <c r="D462" s="306">
        <v>1009.7</v>
      </c>
      <c r="E462" s="306">
        <v>0</v>
      </c>
      <c r="F462" s="306">
        <v>18.7</v>
      </c>
      <c r="G462" s="306">
        <v>69.900000000000006</v>
      </c>
      <c r="H462" s="333">
        <v>4.2</v>
      </c>
      <c r="I462" s="333">
        <v>192.3</v>
      </c>
      <c r="J462" s="325">
        <v>843.7</v>
      </c>
    </row>
    <row r="463" spans="3:10" x14ac:dyDescent="0.2">
      <c r="C463" s="324">
        <v>44853.416666666672</v>
      </c>
      <c r="D463" s="306">
        <v>1009.3</v>
      </c>
      <c r="E463" s="306">
        <v>0</v>
      </c>
      <c r="F463" s="306">
        <v>19.399999999999999</v>
      </c>
      <c r="G463" s="306">
        <v>66.7</v>
      </c>
      <c r="H463" s="306">
        <v>4.3</v>
      </c>
      <c r="I463" s="306">
        <v>189.6</v>
      </c>
      <c r="J463" s="306">
        <v>1075.7</v>
      </c>
    </row>
    <row r="464" spans="3:10" x14ac:dyDescent="0.2">
      <c r="C464" s="324">
        <v>44853.458333333328</v>
      </c>
      <c r="D464" s="306">
        <v>1008.8</v>
      </c>
      <c r="E464" s="306">
        <v>0</v>
      </c>
      <c r="F464" s="306">
        <v>19.7</v>
      </c>
      <c r="G464" s="306">
        <v>65.2</v>
      </c>
      <c r="H464" s="325">
        <v>4.5</v>
      </c>
      <c r="I464" s="325">
        <v>191.9</v>
      </c>
      <c r="J464" s="325">
        <v>1158.4000000000001</v>
      </c>
    </row>
    <row r="465" spans="3:10" x14ac:dyDescent="0.2">
      <c r="C465" s="324">
        <v>44853.5</v>
      </c>
      <c r="D465" s="306">
        <v>1008.2</v>
      </c>
      <c r="E465" s="306">
        <v>0</v>
      </c>
      <c r="F465" s="306">
        <v>19.5</v>
      </c>
      <c r="G465" s="306">
        <v>66.3</v>
      </c>
      <c r="H465" s="306">
        <v>5.0999999999999996</v>
      </c>
      <c r="I465" s="306">
        <v>196.4</v>
      </c>
      <c r="J465" s="306">
        <v>1052.0999999999999</v>
      </c>
    </row>
    <row r="466" spans="3:10" x14ac:dyDescent="0.2">
      <c r="C466" s="324">
        <v>44853.541666666672</v>
      </c>
      <c r="D466" s="306">
        <v>1007.9</v>
      </c>
      <c r="E466" s="306">
        <v>0</v>
      </c>
      <c r="F466" s="306">
        <v>19.2</v>
      </c>
      <c r="G466" s="306">
        <v>68</v>
      </c>
      <c r="H466" s="306">
        <v>5.4</v>
      </c>
      <c r="I466" s="306">
        <v>198.6</v>
      </c>
      <c r="J466" s="306">
        <v>845.2</v>
      </c>
    </row>
    <row r="467" spans="3:10" x14ac:dyDescent="0.2">
      <c r="C467" s="324">
        <v>44853.583333333328</v>
      </c>
      <c r="D467" s="306">
        <v>1008</v>
      </c>
      <c r="E467" s="306">
        <v>0</v>
      </c>
      <c r="F467" s="306">
        <v>19</v>
      </c>
      <c r="G467" s="306">
        <v>68.7</v>
      </c>
      <c r="H467" s="306">
        <v>4.5</v>
      </c>
      <c r="I467" s="306">
        <v>193.5</v>
      </c>
      <c r="J467" s="306">
        <v>481.1</v>
      </c>
    </row>
    <row r="468" spans="3:10" x14ac:dyDescent="0.2">
      <c r="C468" s="324">
        <v>44853.625</v>
      </c>
      <c r="D468" s="306">
        <v>1007.6</v>
      </c>
      <c r="E468" s="306">
        <v>0</v>
      </c>
      <c r="F468" s="306">
        <v>18.7</v>
      </c>
      <c r="G468" s="306">
        <v>68.400000000000006</v>
      </c>
      <c r="H468" s="306">
        <v>4.7</v>
      </c>
      <c r="I468" s="306">
        <v>191.9</v>
      </c>
      <c r="J468" s="306">
        <v>335.8</v>
      </c>
    </row>
    <row r="469" spans="3:10" x14ac:dyDescent="0.2">
      <c r="C469" s="324">
        <v>44853.666666666672</v>
      </c>
      <c r="D469" s="306">
        <v>1008.6</v>
      </c>
      <c r="E469" s="306">
        <v>0</v>
      </c>
      <c r="F469" s="306">
        <v>17.899999999999999</v>
      </c>
      <c r="G469" s="306">
        <v>73.400000000000006</v>
      </c>
      <c r="H469" s="306">
        <v>4.8</v>
      </c>
      <c r="I469" s="306">
        <v>183.1</v>
      </c>
      <c r="J469" s="306">
        <v>112.4</v>
      </c>
    </row>
    <row r="470" spans="3:10" x14ac:dyDescent="0.2">
      <c r="C470" s="324">
        <v>44853.708333333328</v>
      </c>
      <c r="D470" s="306">
        <v>1009.8</v>
      </c>
      <c r="E470" s="306">
        <v>0</v>
      </c>
      <c r="F470" s="306">
        <v>17.399999999999999</v>
      </c>
      <c r="G470" s="306">
        <v>74.900000000000006</v>
      </c>
      <c r="H470" s="306">
        <v>4.7</v>
      </c>
      <c r="I470" s="306">
        <v>176.8</v>
      </c>
      <c r="J470" s="306">
        <v>19.3</v>
      </c>
    </row>
    <row r="471" spans="3:10" x14ac:dyDescent="0.2">
      <c r="C471" s="324">
        <v>44853.75</v>
      </c>
      <c r="D471" s="306">
        <v>1010.7</v>
      </c>
      <c r="E471" s="306">
        <v>0</v>
      </c>
      <c r="F471" s="306">
        <v>17.100000000000001</v>
      </c>
      <c r="G471" s="306">
        <v>75.400000000000006</v>
      </c>
      <c r="H471" s="306">
        <v>4.7</v>
      </c>
      <c r="I471" s="306">
        <v>177.3</v>
      </c>
      <c r="J471" s="306">
        <v>0</v>
      </c>
    </row>
    <row r="472" spans="3:10" x14ac:dyDescent="0.2">
      <c r="C472" s="324">
        <v>44853.791666666672</v>
      </c>
      <c r="D472" s="306">
        <v>1011.2</v>
      </c>
      <c r="E472" s="306">
        <v>0</v>
      </c>
      <c r="F472" s="306">
        <v>17</v>
      </c>
      <c r="G472" s="306">
        <v>75.599999999999994</v>
      </c>
      <c r="H472" s="306">
        <v>3.9</v>
      </c>
      <c r="I472" s="306">
        <v>184.9</v>
      </c>
      <c r="J472" s="306">
        <v>0</v>
      </c>
    </row>
    <row r="473" spans="3:10" x14ac:dyDescent="0.2">
      <c r="C473" s="324">
        <v>44853.833333333328</v>
      </c>
      <c r="D473" s="306">
        <v>1011.2</v>
      </c>
      <c r="E473" s="306">
        <v>0</v>
      </c>
      <c r="F473" s="306">
        <v>16.899999999999999</v>
      </c>
      <c r="G473" s="306">
        <v>76.400000000000006</v>
      </c>
      <c r="H473" s="306">
        <v>4.3</v>
      </c>
      <c r="I473" s="306">
        <v>177.9</v>
      </c>
      <c r="J473" s="306">
        <v>0</v>
      </c>
    </row>
    <row r="474" spans="3:10" x14ac:dyDescent="0.2">
      <c r="C474" s="324">
        <v>44853.875</v>
      </c>
      <c r="D474" s="306">
        <v>1011.3</v>
      </c>
      <c r="E474" s="306">
        <v>0</v>
      </c>
      <c r="F474" s="306">
        <v>16.8</v>
      </c>
      <c r="G474" s="306">
        <v>77</v>
      </c>
      <c r="H474" s="306">
        <v>4.2</v>
      </c>
      <c r="I474" s="306">
        <v>176.6</v>
      </c>
      <c r="J474" s="306">
        <v>0</v>
      </c>
    </row>
    <row r="475" spans="3:10" x14ac:dyDescent="0.2">
      <c r="C475" s="324">
        <v>44853.916666666672</v>
      </c>
      <c r="D475" s="306">
        <v>1011.3</v>
      </c>
      <c r="E475" s="306">
        <v>0</v>
      </c>
      <c r="F475" s="306">
        <v>16.7</v>
      </c>
      <c r="G475" s="306">
        <v>76.5</v>
      </c>
      <c r="H475" s="325">
        <v>3.8</v>
      </c>
      <c r="I475" s="334">
        <v>171.4</v>
      </c>
      <c r="J475" s="325">
        <v>0</v>
      </c>
    </row>
    <row r="476" spans="3:10" x14ac:dyDescent="0.2">
      <c r="C476" s="324">
        <v>44853.958333333328</v>
      </c>
      <c r="D476" s="306">
        <v>1010.9</v>
      </c>
      <c r="E476" s="306">
        <v>0</v>
      </c>
      <c r="F476" s="306">
        <v>16.7</v>
      </c>
      <c r="G476" s="306">
        <v>74.3</v>
      </c>
      <c r="H476" s="326">
        <v>3</v>
      </c>
      <c r="I476" s="329">
        <v>165.2</v>
      </c>
      <c r="J476" s="328">
        <v>0</v>
      </c>
    </row>
    <row r="477" spans="3:10" x14ac:dyDescent="0.2">
      <c r="C477" s="324">
        <v>44854</v>
      </c>
      <c r="D477" s="306">
        <v>1010.5</v>
      </c>
      <c r="E477" s="306">
        <v>0</v>
      </c>
      <c r="F477" s="306">
        <v>16.600000000000001</v>
      </c>
      <c r="G477" s="306">
        <v>73.7</v>
      </c>
      <c r="H477" s="326">
        <v>2.8</v>
      </c>
      <c r="I477" s="329">
        <v>162</v>
      </c>
      <c r="J477" s="328">
        <v>0</v>
      </c>
    </row>
    <row r="478" spans="3:10" x14ac:dyDescent="0.2">
      <c r="C478" s="324">
        <v>44854.041666666672</v>
      </c>
      <c r="D478" s="306">
        <v>1010.2</v>
      </c>
      <c r="E478" s="306">
        <v>0</v>
      </c>
      <c r="F478" s="306">
        <v>16.5</v>
      </c>
      <c r="G478" s="306">
        <v>73.7</v>
      </c>
      <c r="H478" s="325">
        <v>2.5</v>
      </c>
      <c r="I478" s="337">
        <v>170.6</v>
      </c>
      <c r="J478" s="325">
        <v>0</v>
      </c>
    </row>
    <row r="479" spans="3:10" x14ac:dyDescent="0.2">
      <c r="C479" s="324">
        <v>44854.083333333328</v>
      </c>
      <c r="D479" s="306">
        <v>1009.5</v>
      </c>
      <c r="E479" s="306">
        <v>0</v>
      </c>
      <c r="F479" s="306">
        <v>16.399999999999999</v>
      </c>
      <c r="G479" s="306">
        <v>74.900000000000006</v>
      </c>
      <c r="H479" s="341">
        <v>2.6</v>
      </c>
      <c r="I479" s="329">
        <v>177.2</v>
      </c>
      <c r="J479" s="328">
        <v>0</v>
      </c>
    </row>
    <row r="480" spans="3:10" x14ac:dyDescent="0.2">
      <c r="C480" s="324">
        <v>44854.125</v>
      </c>
      <c r="D480" s="306">
        <v>1009.3</v>
      </c>
      <c r="E480" s="306">
        <v>0</v>
      </c>
      <c r="F480" s="306">
        <v>16.3</v>
      </c>
      <c r="G480" s="349">
        <v>75.400000000000006</v>
      </c>
      <c r="H480" s="329">
        <v>2.9</v>
      </c>
      <c r="I480" s="329">
        <v>166</v>
      </c>
      <c r="J480" s="328">
        <v>0</v>
      </c>
    </row>
    <row r="481" spans="3:10" x14ac:dyDescent="0.2">
      <c r="C481" s="324">
        <v>44854.166666666672</v>
      </c>
      <c r="D481" s="306">
        <v>1009.4</v>
      </c>
      <c r="E481" s="306">
        <v>0</v>
      </c>
      <c r="F481" s="306">
        <v>16.3</v>
      </c>
      <c r="G481" s="349">
        <v>75.599999999999994</v>
      </c>
      <c r="H481" s="346">
        <v>2.9</v>
      </c>
      <c r="I481" s="329">
        <v>163.19999999999999</v>
      </c>
      <c r="J481" s="328">
        <v>0</v>
      </c>
    </row>
    <row r="482" spans="3:10" x14ac:dyDescent="0.2">
      <c r="C482" s="324">
        <v>44854.208333333328</v>
      </c>
      <c r="D482" s="306">
        <v>1009.7</v>
      </c>
      <c r="E482" s="306">
        <v>0</v>
      </c>
      <c r="F482" s="306">
        <v>16.399999999999999</v>
      </c>
      <c r="G482" s="306">
        <v>75.8</v>
      </c>
      <c r="H482" s="326">
        <v>2.6</v>
      </c>
      <c r="I482" s="329">
        <v>154.6</v>
      </c>
      <c r="J482" s="328">
        <v>8.4</v>
      </c>
    </row>
    <row r="483" spans="3:10" x14ac:dyDescent="0.2">
      <c r="C483" s="324">
        <v>44854.25</v>
      </c>
      <c r="D483" s="306">
        <v>1009.7</v>
      </c>
      <c r="E483" s="306">
        <v>0</v>
      </c>
      <c r="F483" s="306">
        <v>16.600000000000001</v>
      </c>
      <c r="G483" s="306">
        <v>74.2</v>
      </c>
      <c r="H483" s="326">
        <v>3</v>
      </c>
      <c r="I483" s="329">
        <v>169.9</v>
      </c>
      <c r="J483" s="328">
        <v>57.8</v>
      </c>
    </row>
    <row r="484" spans="3:10" x14ac:dyDescent="0.2">
      <c r="C484" s="324">
        <v>44854.291666666672</v>
      </c>
      <c r="D484" s="306">
        <v>1009.7</v>
      </c>
      <c r="E484" s="306">
        <v>0</v>
      </c>
      <c r="F484" s="306">
        <v>16.899999999999999</v>
      </c>
      <c r="G484" s="306">
        <v>73.400000000000006</v>
      </c>
      <c r="H484" s="325">
        <v>3.2</v>
      </c>
      <c r="I484" s="333">
        <v>179.8</v>
      </c>
      <c r="J484" s="325">
        <v>144.6</v>
      </c>
    </row>
    <row r="485" spans="3:10" x14ac:dyDescent="0.2">
      <c r="C485" s="324">
        <v>44854.333333333328</v>
      </c>
      <c r="D485" s="306">
        <v>1009.8</v>
      </c>
      <c r="E485" s="306">
        <v>0</v>
      </c>
      <c r="F485" s="306">
        <v>17.3</v>
      </c>
      <c r="G485" s="349">
        <v>72.400000000000006</v>
      </c>
      <c r="H485" s="340">
        <v>3.6</v>
      </c>
      <c r="I485" s="340">
        <v>180.6</v>
      </c>
      <c r="J485" s="328">
        <v>256.60000000000002</v>
      </c>
    </row>
    <row r="486" spans="3:10" x14ac:dyDescent="0.2">
      <c r="C486" s="324">
        <v>44854.375</v>
      </c>
      <c r="D486" s="306">
        <v>1009.3</v>
      </c>
      <c r="E486" s="306">
        <v>0</v>
      </c>
      <c r="F486" s="306">
        <v>17.600000000000001</v>
      </c>
      <c r="G486" s="306">
        <v>71.3</v>
      </c>
      <c r="H486" s="325">
        <v>4</v>
      </c>
      <c r="I486" s="325">
        <v>180.9</v>
      </c>
      <c r="J486" s="325">
        <v>486</v>
      </c>
    </row>
    <row r="487" spans="3:10" x14ac:dyDescent="0.2">
      <c r="C487" s="324">
        <v>44854.416666666672</v>
      </c>
      <c r="D487" s="306">
        <v>1008.5</v>
      </c>
      <c r="E487" s="306">
        <v>0</v>
      </c>
      <c r="F487" s="306">
        <v>18.5</v>
      </c>
      <c r="G487" s="306">
        <v>67.7</v>
      </c>
      <c r="H487" s="325">
        <v>4</v>
      </c>
      <c r="I487" s="325">
        <v>193</v>
      </c>
      <c r="J487" s="325">
        <v>968.1</v>
      </c>
    </row>
    <row r="488" spans="3:10" x14ac:dyDescent="0.2">
      <c r="C488" s="324">
        <v>44854.458333333328</v>
      </c>
      <c r="D488" s="306">
        <v>1008</v>
      </c>
      <c r="E488" s="306">
        <v>0</v>
      </c>
      <c r="F488" s="306">
        <v>19.399999999999999</v>
      </c>
      <c r="G488" s="306">
        <v>64.2</v>
      </c>
      <c r="H488" s="325">
        <v>3.7</v>
      </c>
      <c r="I488" s="325">
        <v>207</v>
      </c>
      <c r="J488" s="325">
        <v>1020.4</v>
      </c>
    </row>
    <row r="489" spans="3:10" x14ac:dyDescent="0.2">
      <c r="C489" s="324">
        <v>44854.5</v>
      </c>
      <c r="D489" s="306">
        <v>1007.6</v>
      </c>
      <c r="E489" s="306">
        <v>0</v>
      </c>
      <c r="F489" s="306">
        <v>18.899999999999999</v>
      </c>
      <c r="G489" s="306">
        <v>65.7</v>
      </c>
      <c r="H489" s="325">
        <v>2.7</v>
      </c>
      <c r="I489" s="325">
        <v>249.6</v>
      </c>
      <c r="J489" s="325">
        <v>798.2</v>
      </c>
    </row>
    <row r="490" spans="3:10" x14ac:dyDescent="0.2">
      <c r="C490" s="324">
        <v>44854.541666666672</v>
      </c>
      <c r="D490" s="306">
        <v>1007</v>
      </c>
      <c r="E490" s="306">
        <v>0</v>
      </c>
      <c r="F490" s="306">
        <v>18.600000000000001</v>
      </c>
      <c r="G490" s="306">
        <v>67.400000000000006</v>
      </c>
      <c r="H490" s="325">
        <v>3.5</v>
      </c>
      <c r="I490" s="325">
        <v>267.3</v>
      </c>
      <c r="J490" s="325">
        <v>689.7</v>
      </c>
    </row>
    <row r="491" spans="3:10" x14ac:dyDescent="0.2">
      <c r="C491" s="324">
        <v>44854.583333333328</v>
      </c>
      <c r="D491" s="306">
        <v>1006.6</v>
      </c>
      <c r="E491" s="306">
        <v>0</v>
      </c>
      <c r="F491" s="306">
        <v>18.899999999999999</v>
      </c>
      <c r="G491" s="306">
        <v>66.400000000000006</v>
      </c>
      <c r="H491" s="325">
        <v>2.7</v>
      </c>
      <c r="I491" s="325">
        <v>219.5</v>
      </c>
      <c r="J491" s="325">
        <v>434.1</v>
      </c>
    </row>
    <row r="492" spans="3:10" x14ac:dyDescent="0.2">
      <c r="C492" s="324">
        <v>44854.625</v>
      </c>
      <c r="D492" s="306">
        <v>1006.6</v>
      </c>
      <c r="E492" s="306">
        <v>0</v>
      </c>
      <c r="F492" s="306">
        <v>18.399999999999999</v>
      </c>
      <c r="G492" s="306">
        <v>68.3</v>
      </c>
      <c r="H492" s="325">
        <v>3.5</v>
      </c>
      <c r="I492" s="325">
        <v>209.7</v>
      </c>
      <c r="J492" s="325">
        <v>265.39999999999998</v>
      </c>
    </row>
    <row r="493" spans="3:10" x14ac:dyDescent="0.2">
      <c r="C493" s="324">
        <v>44854.666666666672</v>
      </c>
      <c r="D493" s="306">
        <v>1007.2</v>
      </c>
      <c r="E493" s="306">
        <v>0</v>
      </c>
      <c r="F493" s="306">
        <v>17.7</v>
      </c>
      <c r="G493" s="306">
        <v>72</v>
      </c>
      <c r="H493" s="325">
        <v>4.4000000000000004</v>
      </c>
      <c r="I493" s="325">
        <v>201.9</v>
      </c>
      <c r="J493" s="325">
        <v>110.5</v>
      </c>
    </row>
    <row r="494" spans="3:10" x14ac:dyDescent="0.2">
      <c r="C494" s="324">
        <v>44854.708333333328</v>
      </c>
      <c r="D494" s="306">
        <v>1008</v>
      </c>
      <c r="E494" s="306">
        <v>0</v>
      </c>
      <c r="F494" s="306">
        <v>17.2</v>
      </c>
      <c r="G494" s="306">
        <v>74.599999999999994</v>
      </c>
      <c r="H494" s="325">
        <v>4.4000000000000004</v>
      </c>
      <c r="I494" s="325">
        <v>176.8</v>
      </c>
      <c r="J494" s="325">
        <v>17.7</v>
      </c>
    </row>
    <row r="495" spans="3:10" x14ac:dyDescent="0.2">
      <c r="C495" s="324">
        <v>44854.75</v>
      </c>
      <c r="D495" s="306">
        <v>1008.7</v>
      </c>
      <c r="E495" s="306">
        <v>0</v>
      </c>
      <c r="F495" s="306">
        <v>17</v>
      </c>
      <c r="G495" s="306">
        <v>74.900000000000006</v>
      </c>
      <c r="H495" s="325">
        <v>4.0999999999999996</v>
      </c>
      <c r="I495" s="325">
        <v>175.2</v>
      </c>
      <c r="J495" s="325">
        <v>0</v>
      </c>
    </row>
    <row r="496" spans="3:10" x14ac:dyDescent="0.2">
      <c r="C496" s="324">
        <v>44854.791666666672</v>
      </c>
      <c r="D496" s="306">
        <v>1009.1</v>
      </c>
      <c r="E496" s="306">
        <v>0</v>
      </c>
      <c r="F496" s="306">
        <v>17</v>
      </c>
      <c r="G496" s="306">
        <v>76.099999999999994</v>
      </c>
      <c r="H496" s="325">
        <v>3.9</v>
      </c>
      <c r="I496" s="325">
        <v>178.9</v>
      </c>
      <c r="J496" s="325">
        <v>0</v>
      </c>
    </row>
    <row r="497" spans="3:10" x14ac:dyDescent="0.2">
      <c r="C497" s="324">
        <v>44854.833333333328</v>
      </c>
      <c r="D497" s="306">
        <v>1009.5</v>
      </c>
      <c r="E497" s="306">
        <v>0</v>
      </c>
      <c r="F497" s="306">
        <v>16.899999999999999</v>
      </c>
      <c r="G497" s="306">
        <v>76.3</v>
      </c>
      <c r="H497" s="325">
        <v>4.2</v>
      </c>
      <c r="I497" s="334">
        <v>181.8</v>
      </c>
      <c r="J497" s="325">
        <v>0</v>
      </c>
    </row>
    <row r="498" spans="3:10" x14ac:dyDescent="0.2">
      <c r="C498" s="324">
        <v>44854.875</v>
      </c>
      <c r="D498" s="306">
        <v>1009.9</v>
      </c>
      <c r="E498" s="306">
        <v>0</v>
      </c>
      <c r="F498" s="306">
        <v>16.8</v>
      </c>
      <c r="G498" s="306">
        <v>75.8</v>
      </c>
      <c r="H498" s="341">
        <v>4</v>
      </c>
      <c r="I498" s="329">
        <v>174.1</v>
      </c>
      <c r="J498" s="328">
        <v>0</v>
      </c>
    </row>
    <row r="499" spans="3:10" x14ac:dyDescent="0.2">
      <c r="C499" s="324">
        <v>44854.916666666672</v>
      </c>
      <c r="D499" s="306">
        <v>1010</v>
      </c>
      <c r="E499" s="306">
        <v>0</v>
      </c>
      <c r="F499" s="306">
        <v>16.600000000000001</v>
      </c>
      <c r="G499" s="349">
        <v>76.8</v>
      </c>
      <c r="H499" s="329">
        <v>4</v>
      </c>
      <c r="I499" s="329">
        <v>176.8</v>
      </c>
      <c r="J499" s="328">
        <v>0</v>
      </c>
    </row>
    <row r="500" spans="3:10" x14ac:dyDescent="0.2">
      <c r="C500" s="324">
        <v>44854.958333333328</v>
      </c>
      <c r="D500" s="306">
        <v>1009.5</v>
      </c>
      <c r="E500" s="306">
        <v>0</v>
      </c>
      <c r="F500" s="306">
        <v>16.3</v>
      </c>
      <c r="G500" s="349">
        <v>78.7</v>
      </c>
      <c r="H500" s="329">
        <v>3.5</v>
      </c>
      <c r="I500" s="329">
        <v>168</v>
      </c>
      <c r="J500" s="328">
        <v>0</v>
      </c>
    </row>
    <row r="501" spans="3:10" x14ac:dyDescent="0.2">
      <c r="C501" s="324">
        <v>44855</v>
      </c>
      <c r="D501" s="306">
        <v>1008.9</v>
      </c>
      <c r="E501" s="306">
        <v>0</v>
      </c>
      <c r="F501" s="306">
        <v>16.2</v>
      </c>
      <c r="G501" s="349">
        <v>79.099999999999994</v>
      </c>
      <c r="H501" s="339">
        <v>3.8</v>
      </c>
      <c r="I501" s="329">
        <v>172.8</v>
      </c>
      <c r="J501" s="328">
        <v>0</v>
      </c>
    </row>
    <row r="502" spans="3:10" x14ac:dyDescent="0.2">
      <c r="C502" s="324">
        <v>44855.041666666672</v>
      </c>
      <c r="D502" s="306">
        <v>1008.3</v>
      </c>
      <c r="E502" s="306">
        <v>0</v>
      </c>
      <c r="F502" s="306">
        <v>16.3</v>
      </c>
      <c r="G502" s="349">
        <v>78</v>
      </c>
      <c r="H502" s="345">
        <v>3.5</v>
      </c>
      <c r="I502" s="347">
        <v>169.7</v>
      </c>
      <c r="J502" s="328">
        <v>0</v>
      </c>
    </row>
    <row r="503" spans="3:10" x14ac:dyDescent="0.2">
      <c r="C503" s="324">
        <v>44855.083333333328</v>
      </c>
      <c r="D503" s="306">
        <v>1008</v>
      </c>
      <c r="E503" s="306">
        <v>0</v>
      </c>
      <c r="F503" s="306">
        <v>16.3</v>
      </c>
      <c r="G503" s="306">
        <v>76.3</v>
      </c>
      <c r="H503" s="325">
        <v>3.4</v>
      </c>
      <c r="I503" s="345">
        <v>156.30000000000001</v>
      </c>
      <c r="J503" s="328">
        <v>0</v>
      </c>
    </row>
    <row r="504" spans="3:10" x14ac:dyDescent="0.2">
      <c r="C504" s="324">
        <v>44855.125</v>
      </c>
      <c r="D504" s="306">
        <v>1008</v>
      </c>
      <c r="E504" s="306">
        <v>0</v>
      </c>
      <c r="F504" s="306">
        <v>16.3</v>
      </c>
      <c r="G504" s="349">
        <v>75.8</v>
      </c>
      <c r="H504" s="345">
        <v>3</v>
      </c>
      <c r="I504" s="335">
        <v>162.6</v>
      </c>
      <c r="J504" s="328">
        <v>0</v>
      </c>
    </row>
    <row r="505" spans="3:10" x14ac:dyDescent="0.2">
      <c r="C505" s="324">
        <v>44855.166666666672</v>
      </c>
      <c r="D505" s="306">
        <v>1008.1</v>
      </c>
      <c r="E505" s="306">
        <v>0</v>
      </c>
      <c r="F505" s="306">
        <v>16.3</v>
      </c>
      <c r="G505" s="349">
        <v>76.400000000000006</v>
      </c>
      <c r="H505" s="344">
        <v>2.8</v>
      </c>
      <c r="I505" s="329">
        <v>174</v>
      </c>
      <c r="J505" s="328">
        <v>0</v>
      </c>
    </row>
    <row r="506" spans="3:10" x14ac:dyDescent="0.2">
      <c r="C506" s="324">
        <v>44855.208333333328</v>
      </c>
      <c r="D506" s="306">
        <v>1008.6</v>
      </c>
      <c r="E506" s="306">
        <v>0</v>
      </c>
      <c r="F506" s="306">
        <v>16.3</v>
      </c>
      <c r="G506" s="349">
        <v>76</v>
      </c>
      <c r="H506" s="345">
        <v>3.1</v>
      </c>
      <c r="I506" s="347">
        <v>176.2</v>
      </c>
      <c r="J506" s="328">
        <v>7.6</v>
      </c>
    </row>
    <row r="507" spans="3:10" x14ac:dyDescent="0.2">
      <c r="C507" s="324">
        <v>44855.25</v>
      </c>
      <c r="D507" s="306">
        <v>1008.9</v>
      </c>
      <c r="E507" s="306">
        <v>0</v>
      </c>
      <c r="F507" s="306">
        <v>16.600000000000001</v>
      </c>
      <c r="G507" s="349">
        <v>75.2</v>
      </c>
      <c r="H507" s="345">
        <v>2.8</v>
      </c>
      <c r="I507" s="345">
        <v>172.9</v>
      </c>
      <c r="J507" s="328">
        <v>75.900000000000006</v>
      </c>
    </row>
    <row r="508" spans="3:10" x14ac:dyDescent="0.2">
      <c r="C508" s="324">
        <v>44855.291666666672</v>
      </c>
      <c r="D508" s="306">
        <v>1009</v>
      </c>
      <c r="E508" s="306">
        <v>0</v>
      </c>
      <c r="F508" s="306">
        <v>16.899999999999999</v>
      </c>
      <c r="G508" s="349">
        <v>74</v>
      </c>
      <c r="H508" s="345">
        <v>4</v>
      </c>
      <c r="I508" s="345">
        <v>185.1</v>
      </c>
      <c r="J508" s="328">
        <v>245.2</v>
      </c>
    </row>
    <row r="509" spans="3:10" x14ac:dyDescent="0.2">
      <c r="C509" s="324">
        <v>44855.333333333328</v>
      </c>
      <c r="D509" s="306">
        <v>1008.7</v>
      </c>
      <c r="E509" s="306">
        <v>0</v>
      </c>
      <c r="F509" s="306">
        <v>17.5</v>
      </c>
      <c r="G509" s="306">
        <v>71.3</v>
      </c>
      <c r="H509" s="325">
        <v>3.6</v>
      </c>
      <c r="I509" s="325">
        <v>200.1</v>
      </c>
      <c r="J509" s="325">
        <v>482.7</v>
      </c>
    </row>
    <row r="510" spans="3:10" x14ac:dyDescent="0.2">
      <c r="C510" s="324">
        <v>44855.375</v>
      </c>
      <c r="D510" s="306">
        <v>1008.1</v>
      </c>
      <c r="E510" s="306">
        <v>0</v>
      </c>
      <c r="F510" s="306">
        <v>17.899999999999999</v>
      </c>
      <c r="G510" s="306">
        <v>69.900000000000006</v>
      </c>
      <c r="H510" s="325">
        <v>3.6</v>
      </c>
      <c r="I510" s="325">
        <v>194.9</v>
      </c>
      <c r="J510" s="325">
        <v>717.1</v>
      </c>
    </row>
    <row r="511" spans="3:10" x14ac:dyDescent="0.2">
      <c r="C511" s="324">
        <v>44855.416666666672</v>
      </c>
      <c r="D511" s="306">
        <v>1007.4</v>
      </c>
      <c r="E511" s="306">
        <v>0</v>
      </c>
      <c r="F511" s="306">
        <v>18.600000000000001</v>
      </c>
      <c r="G511" s="306">
        <v>67.8</v>
      </c>
      <c r="H511" s="325">
        <v>3.6</v>
      </c>
      <c r="I511" s="325">
        <v>192.8</v>
      </c>
      <c r="J511" s="325">
        <v>1164.5999999999999</v>
      </c>
    </row>
    <row r="512" spans="3:10" x14ac:dyDescent="0.2">
      <c r="C512" s="324">
        <v>44855.458333333328</v>
      </c>
      <c r="D512" s="306">
        <v>1007</v>
      </c>
      <c r="E512" s="306">
        <v>0</v>
      </c>
      <c r="F512" s="306">
        <v>18.7</v>
      </c>
      <c r="G512" s="306">
        <v>67.2</v>
      </c>
      <c r="H512" s="325">
        <v>3.9</v>
      </c>
      <c r="I512" s="325">
        <v>200.4</v>
      </c>
      <c r="J512" s="325">
        <v>1111.8</v>
      </c>
    </row>
    <row r="513" spans="3:10" x14ac:dyDescent="0.2">
      <c r="C513" s="324">
        <v>44855.5</v>
      </c>
      <c r="D513" s="306">
        <v>1006.4</v>
      </c>
      <c r="E513" s="306">
        <v>0</v>
      </c>
      <c r="F513" s="306">
        <v>18.899999999999999</v>
      </c>
      <c r="G513" s="306">
        <v>66.400000000000006</v>
      </c>
      <c r="H513" s="325">
        <v>4.2</v>
      </c>
      <c r="I513" s="325">
        <v>210.8</v>
      </c>
      <c r="J513" s="325">
        <v>962.2</v>
      </c>
    </row>
    <row r="514" spans="3:10" x14ac:dyDescent="0.2">
      <c r="C514" s="324">
        <v>44855.541666666672</v>
      </c>
      <c r="D514" s="306">
        <v>1005.9</v>
      </c>
      <c r="E514" s="306">
        <v>0</v>
      </c>
      <c r="F514" s="306">
        <v>19</v>
      </c>
      <c r="G514" s="306">
        <v>65.599999999999994</v>
      </c>
      <c r="H514" s="325">
        <v>3.9</v>
      </c>
      <c r="I514" s="325">
        <v>216.2</v>
      </c>
      <c r="J514" s="325">
        <v>746.4</v>
      </c>
    </row>
    <row r="515" spans="3:10" x14ac:dyDescent="0.2">
      <c r="C515" s="324">
        <v>44855.583333333328</v>
      </c>
      <c r="D515" s="306">
        <v>1005.9</v>
      </c>
      <c r="E515" s="306">
        <v>0</v>
      </c>
      <c r="F515" s="306">
        <v>18.899999999999999</v>
      </c>
      <c r="G515" s="306">
        <v>66.599999999999994</v>
      </c>
      <c r="H515" s="325">
        <v>3</v>
      </c>
      <c r="I515" s="325">
        <v>217.5</v>
      </c>
      <c r="J515" s="325">
        <v>456.4</v>
      </c>
    </row>
    <row r="516" spans="3:10" x14ac:dyDescent="0.2">
      <c r="C516" s="324">
        <v>44855.625</v>
      </c>
      <c r="D516" s="306">
        <v>1006.2</v>
      </c>
      <c r="E516" s="306">
        <v>0</v>
      </c>
      <c r="F516" s="306">
        <v>18.100000000000001</v>
      </c>
      <c r="G516" s="306">
        <v>69</v>
      </c>
      <c r="H516" s="325">
        <v>3.5</v>
      </c>
      <c r="I516" s="325">
        <v>206</v>
      </c>
      <c r="J516" s="325">
        <v>235.8</v>
      </c>
    </row>
    <row r="517" spans="3:10" x14ac:dyDescent="0.2">
      <c r="C517" s="324">
        <v>44855.666666666672</v>
      </c>
      <c r="D517" s="306">
        <v>1006.9</v>
      </c>
      <c r="E517" s="306">
        <v>0</v>
      </c>
      <c r="F517" s="306">
        <v>17.7</v>
      </c>
      <c r="G517" s="306">
        <v>71</v>
      </c>
      <c r="H517" s="325">
        <v>3.2</v>
      </c>
      <c r="I517" s="325">
        <v>197.7</v>
      </c>
      <c r="J517" s="325">
        <v>95.7</v>
      </c>
    </row>
    <row r="518" spans="3:10" x14ac:dyDescent="0.2">
      <c r="C518" s="324">
        <v>44855.708333333328</v>
      </c>
      <c r="D518" s="306">
        <v>1007.5</v>
      </c>
      <c r="E518" s="306">
        <v>0</v>
      </c>
      <c r="F518" s="306">
        <v>17.399999999999999</v>
      </c>
      <c r="G518" s="306">
        <v>71.900000000000006</v>
      </c>
      <c r="H518" s="325">
        <v>3.2</v>
      </c>
      <c r="I518" s="325">
        <v>185</v>
      </c>
      <c r="J518" s="325">
        <v>16.2</v>
      </c>
    </row>
    <row r="519" spans="3:10" x14ac:dyDescent="0.2">
      <c r="C519" s="324">
        <v>44855.75</v>
      </c>
      <c r="D519" s="306">
        <v>1007.9</v>
      </c>
      <c r="E519" s="306">
        <v>0</v>
      </c>
      <c r="F519" s="306">
        <v>17.2</v>
      </c>
      <c r="G519" s="306">
        <v>72.8</v>
      </c>
      <c r="H519" s="325">
        <v>3.1</v>
      </c>
      <c r="I519" s="325">
        <v>181.6</v>
      </c>
      <c r="J519" s="325">
        <v>0</v>
      </c>
    </row>
    <row r="520" spans="3:10" x14ac:dyDescent="0.2">
      <c r="C520" s="324">
        <v>44855.791666666672</v>
      </c>
      <c r="D520" s="306">
        <v>1008.6</v>
      </c>
      <c r="E520" s="306">
        <v>0</v>
      </c>
      <c r="F520" s="306">
        <v>17.2</v>
      </c>
      <c r="G520" s="306">
        <v>73.5</v>
      </c>
      <c r="H520" s="325">
        <v>3.1</v>
      </c>
      <c r="I520" s="325">
        <v>184.7</v>
      </c>
      <c r="J520" s="325">
        <v>0</v>
      </c>
    </row>
    <row r="521" spans="3:10" x14ac:dyDescent="0.2">
      <c r="C521" s="324">
        <v>44855.833333333328</v>
      </c>
      <c r="D521" s="306">
        <v>1008.4</v>
      </c>
      <c r="E521" s="306">
        <v>0</v>
      </c>
      <c r="F521" s="306">
        <v>17.2</v>
      </c>
      <c r="G521" s="306">
        <v>74</v>
      </c>
      <c r="H521" s="325">
        <v>2.7</v>
      </c>
      <c r="I521" s="325">
        <v>174.2</v>
      </c>
      <c r="J521" s="325">
        <v>0</v>
      </c>
    </row>
    <row r="522" spans="3:10" x14ac:dyDescent="0.2">
      <c r="C522" s="324">
        <v>44855.875</v>
      </c>
      <c r="D522" s="306">
        <v>1008.7</v>
      </c>
      <c r="E522" s="306">
        <v>0</v>
      </c>
      <c r="F522" s="306">
        <v>17</v>
      </c>
      <c r="G522" s="306">
        <v>74.5</v>
      </c>
      <c r="H522" s="325">
        <v>3.9</v>
      </c>
      <c r="I522" s="325">
        <v>176</v>
      </c>
      <c r="J522" s="325">
        <v>0</v>
      </c>
    </row>
    <row r="523" spans="3:10" x14ac:dyDescent="0.2">
      <c r="C523" s="324">
        <v>44855.916666666672</v>
      </c>
      <c r="D523" s="306">
        <v>1008.5</v>
      </c>
      <c r="E523" s="306">
        <v>0</v>
      </c>
      <c r="F523" s="306">
        <v>16.899999999999999</v>
      </c>
      <c r="G523" s="306">
        <v>74.5</v>
      </c>
      <c r="H523" s="334">
        <v>3.1</v>
      </c>
      <c r="I523" s="334">
        <v>175.8</v>
      </c>
      <c r="J523" s="325">
        <v>0</v>
      </c>
    </row>
    <row r="524" spans="3:10" x14ac:dyDescent="0.2">
      <c r="C524" s="324">
        <v>44855.958333333328</v>
      </c>
      <c r="D524" s="306">
        <v>1007.7</v>
      </c>
      <c r="E524" s="306">
        <v>0</v>
      </c>
      <c r="F524" s="306">
        <v>16.600000000000001</v>
      </c>
      <c r="G524" s="349">
        <v>76.400000000000006</v>
      </c>
      <c r="H524" s="329">
        <v>2.8</v>
      </c>
      <c r="I524" s="329">
        <v>173.3</v>
      </c>
      <c r="J524" s="328">
        <v>0</v>
      </c>
    </row>
    <row r="525" spans="3:10" x14ac:dyDescent="0.2">
      <c r="C525" s="324">
        <v>44856</v>
      </c>
      <c r="D525" s="306">
        <v>1007.5</v>
      </c>
      <c r="E525" s="306">
        <v>0</v>
      </c>
      <c r="F525" s="306">
        <v>16.100000000000001</v>
      </c>
      <c r="G525" s="349">
        <v>77.599999999999994</v>
      </c>
      <c r="H525" s="329">
        <v>2.2999999999999998</v>
      </c>
      <c r="I525" s="329">
        <v>157.19999999999999</v>
      </c>
      <c r="J525" s="328">
        <v>0</v>
      </c>
    </row>
    <row r="526" spans="3:10" x14ac:dyDescent="0.2">
      <c r="C526" s="324">
        <v>44856.041666666672</v>
      </c>
      <c r="D526" s="306">
        <v>1007.1</v>
      </c>
      <c r="E526" s="306">
        <v>0</v>
      </c>
      <c r="F526" s="306">
        <v>16.2</v>
      </c>
      <c r="G526" s="349">
        <v>77.400000000000006</v>
      </c>
      <c r="H526" s="347">
        <v>1.7</v>
      </c>
      <c r="I526" s="347">
        <v>146</v>
      </c>
      <c r="J526" s="328">
        <v>0</v>
      </c>
    </row>
    <row r="527" spans="3:10" x14ac:dyDescent="0.2">
      <c r="C527" s="324">
        <v>44856.083333333328</v>
      </c>
      <c r="D527" s="306">
        <v>1006.7</v>
      </c>
      <c r="E527" s="306">
        <v>0</v>
      </c>
      <c r="F527" s="306">
        <v>16.399999999999999</v>
      </c>
      <c r="G527" s="349">
        <v>77.900000000000006</v>
      </c>
      <c r="H527" s="345">
        <v>1.6</v>
      </c>
      <c r="I527" s="345">
        <v>162.19999999999999</v>
      </c>
      <c r="J527" s="328">
        <v>0</v>
      </c>
    </row>
    <row r="528" spans="3:10" x14ac:dyDescent="0.2">
      <c r="C528" s="324">
        <v>44856.125</v>
      </c>
      <c r="D528" s="306">
        <v>1006.6</v>
      </c>
      <c r="E528" s="306">
        <v>0</v>
      </c>
      <c r="F528" s="306">
        <v>16.5</v>
      </c>
      <c r="G528" s="306">
        <v>76.7</v>
      </c>
      <c r="H528" s="325">
        <v>1.3</v>
      </c>
      <c r="I528" s="334">
        <v>147.5</v>
      </c>
      <c r="J528" s="325">
        <v>0</v>
      </c>
    </row>
    <row r="529" spans="3:10" x14ac:dyDescent="0.2">
      <c r="C529" s="324">
        <v>44856.166666666672</v>
      </c>
      <c r="D529" s="306">
        <v>1006.6</v>
      </c>
      <c r="E529" s="306">
        <v>0</v>
      </c>
      <c r="F529" s="306">
        <v>16.399999999999999</v>
      </c>
      <c r="G529" s="349">
        <v>75.3</v>
      </c>
      <c r="H529" s="338">
        <v>0.7</v>
      </c>
      <c r="I529" s="329">
        <v>144.5</v>
      </c>
      <c r="J529" s="328">
        <v>0</v>
      </c>
    </row>
    <row r="530" spans="3:10" x14ac:dyDescent="0.2">
      <c r="C530" s="324">
        <v>44856.208333333328</v>
      </c>
      <c r="D530" s="306">
        <v>1007.1</v>
      </c>
      <c r="E530" s="306">
        <v>0</v>
      </c>
      <c r="F530" s="306">
        <v>16.3</v>
      </c>
      <c r="G530" s="349">
        <v>75.099999999999994</v>
      </c>
      <c r="H530" s="329">
        <v>1.1000000000000001</v>
      </c>
      <c r="I530" s="329">
        <v>151.69999999999999</v>
      </c>
      <c r="J530" s="328">
        <v>9.6999999999999993</v>
      </c>
    </row>
    <row r="531" spans="3:10" x14ac:dyDescent="0.2">
      <c r="C531" s="324">
        <v>44856.25</v>
      </c>
      <c r="D531" s="306">
        <v>1007.6</v>
      </c>
      <c r="E531" s="306">
        <v>0</v>
      </c>
      <c r="F531" s="306">
        <v>16.3</v>
      </c>
      <c r="G531" s="349">
        <v>74.099999999999994</v>
      </c>
      <c r="H531" s="329">
        <v>1.3</v>
      </c>
      <c r="I531" s="329">
        <v>72.5</v>
      </c>
      <c r="J531" s="328">
        <v>70.900000000000006</v>
      </c>
    </row>
    <row r="532" spans="3:10" x14ac:dyDescent="0.2">
      <c r="C532" s="324">
        <v>44856.291666666672</v>
      </c>
      <c r="D532" s="306">
        <v>1008</v>
      </c>
      <c r="E532" s="306">
        <v>0</v>
      </c>
      <c r="F532" s="306">
        <v>16.899999999999999</v>
      </c>
      <c r="G532" s="306">
        <v>73.400000000000006</v>
      </c>
      <c r="H532" s="336">
        <v>1.4</v>
      </c>
      <c r="I532" s="329">
        <v>184.3</v>
      </c>
      <c r="J532" s="328">
        <v>164.7</v>
      </c>
    </row>
    <row r="533" spans="3:10" x14ac:dyDescent="0.2">
      <c r="C533" s="324">
        <v>44856.333333333328</v>
      </c>
      <c r="D533" s="306">
        <v>1008</v>
      </c>
      <c r="E533" s="306">
        <v>0</v>
      </c>
      <c r="F533" s="306">
        <v>17.5</v>
      </c>
      <c r="G533" s="349">
        <v>71.400000000000006</v>
      </c>
      <c r="H533" s="329">
        <v>1.9</v>
      </c>
      <c r="I533" s="329">
        <v>208</v>
      </c>
      <c r="J533" s="328">
        <v>337.2</v>
      </c>
    </row>
    <row r="534" spans="3:10" x14ac:dyDescent="0.2">
      <c r="C534" s="324">
        <v>44856.375</v>
      </c>
      <c r="D534" s="306">
        <v>1007.8</v>
      </c>
      <c r="E534" s="306">
        <v>0</v>
      </c>
      <c r="F534" s="306">
        <v>18.2</v>
      </c>
      <c r="G534" s="306">
        <v>70.2</v>
      </c>
      <c r="H534" s="333">
        <v>2.8</v>
      </c>
      <c r="I534" s="333">
        <v>227.7</v>
      </c>
      <c r="J534" s="325">
        <v>703.1</v>
      </c>
    </row>
    <row r="535" spans="3:10" x14ac:dyDescent="0.2">
      <c r="C535" s="324">
        <v>44856.416666666672</v>
      </c>
      <c r="D535" s="306">
        <v>1007.9</v>
      </c>
      <c r="E535" s="306">
        <v>0</v>
      </c>
      <c r="F535" s="306">
        <v>18.100000000000001</v>
      </c>
      <c r="G535" s="306">
        <v>71.5</v>
      </c>
      <c r="H535" s="325">
        <v>2.8</v>
      </c>
      <c r="I535" s="325">
        <v>260.39999999999998</v>
      </c>
      <c r="J535" s="325">
        <v>714.8</v>
      </c>
    </row>
    <row r="536" spans="3:10" x14ac:dyDescent="0.2">
      <c r="C536" s="324">
        <v>44856.458333333328</v>
      </c>
      <c r="D536" s="306">
        <v>1007.3</v>
      </c>
      <c r="E536" s="306">
        <v>0</v>
      </c>
      <c r="F536" s="306">
        <v>18.3</v>
      </c>
      <c r="G536" s="306">
        <v>71.400000000000006</v>
      </c>
      <c r="H536" s="325">
        <v>2.6</v>
      </c>
      <c r="I536" s="325">
        <v>248.3</v>
      </c>
      <c r="J536" s="325">
        <v>811.2</v>
      </c>
    </row>
    <row r="537" spans="3:10" x14ac:dyDescent="0.2">
      <c r="C537" s="324">
        <v>44856.5</v>
      </c>
      <c r="D537" s="306">
        <v>1006.5</v>
      </c>
      <c r="E537" s="306">
        <v>0</v>
      </c>
      <c r="F537" s="306">
        <v>19</v>
      </c>
      <c r="G537" s="306">
        <v>68.8</v>
      </c>
      <c r="H537" s="325">
        <v>3.4</v>
      </c>
      <c r="I537" s="325">
        <v>217.6</v>
      </c>
      <c r="J537" s="325">
        <v>756.6</v>
      </c>
    </row>
    <row r="538" spans="3:10" x14ac:dyDescent="0.2">
      <c r="C538" s="324">
        <v>44856.541666666672</v>
      </c>
      <c r="D538" s="306">
        <v>1006.5</v>
      </c>
      <c r="E538" s="306">
        <v>0</v>
      </c>
      <c r="F538" s="306">
        <v>18.5</v>
      </c>
      <c r="G538" s="306">
        <v>70.400000000000006</v>
      </c>
      <c r="H538" s="325">
        <v>3.7</v>
      </c>
      <c r="I538" s="325">
        <v>193.5</v>
      </c>
      <c r="J538" s="325">
        <v>572.4</v>
      </c>
    </row>
    <row r="539" spans="3:10" x14ac:dyDescent="0.2">
      <c r="C539" s="324">
        <v>44856.583333333328</v>
      </c>
      <c r="D539" s="306">
        <v>1006.3</v>
      </c>
      <c r="E539" s="306">
        <v>0</v>
      </c>
      <c r="F539" s="306">
        <v>18.2</v>
      </c>
      <c r="G539" s="306">
        <v>71.400000000000006</v>
      </c>
      <c r="H539" s="325">
        <v>4.5</v>
      </c>
      <c r="I539" s="325">
        <v>197.9</v>
      </c>
      <c r="J539" s="325">
        <v>419.5</v>
      </c>
    </row>
    <row r="540" spans="3:10" x14ac:dyDescent="0.2">
      <c r="C540" s="324">
        <v>44856.625</v>
      </c>
      <c r="D540" s="306">
        <v>1005.7</v>
      </c>
      <c r="E540" s="306">
        <v>0</v>
      </c>
      <c r="F540" s="306">
        <v>18.5</v>
      </c>
      <c r="G540" s="306">
        <v>69.599999999999994</v>
      </c>
      <c r="H540" s="325">
        <v>4.3</v>
      </c>
      <c r="I540" s="325">
        <v>184.4</v>
      </c>
      <c r="J540" s="325">
        <v>527.70000000000005</v>
      </c>
    </row>
    <row r="541" spans="3:10" x14ac:dyDescent="0.2">
      <c r="C541" s="324">
        <v>44856.666666666672</v>
      </c>
      <c r="D541" s="306">
        <v>1005.8</v>
      </c>
      <c r="E541" s="306">
        <v>0</v>
      </c>
      <c r="F541" s="306">
        <v>18.2</v>
      </c>
      <c r="G541" s="306">
        <v>70.5</v>
      </c>
      <c r="H541" s="325">
        <v>5.0999999999999996</v>
      </c>
      <c r="I541" s="325">
        <v>176.2</v>
      </c>
      <c r="J541" s="325">
        <v>295.10000000000002</v>
      </c>
    </row>
    <row r="542" spans="3:10" x14ac:dyDescent="0.2">
      <c r="C542" s="324">
        <v>44856.708333333328</v>
      </c>
      <c r="D542" s="306">
        <v>1006.7</v>
      </c>
      <c r="E542" s="306">
        <v>0</v>
      </c>
      <c r="F542" s="306">
        <v>17.5</v>
      </c>
      <c r="G542" s="306">
        <v>73.099999999999994</v>
      </c>
      <c r="H542" s="306">
        <v>5.4</v>
      </c>
      <c r="I542" s="306">
        <v>177.7</v>
      </c>
      <c r="J542" s="306">
        <v>61.2</v>
      </c>
    </row>
    <row r="543" spans="3:10" x14ac:dyDescent="0.2">
      <c r="C543" s="324">
        <v>44856.75</v>
      </c>
      <c r="D543" s="306">
        <v>1007.9</v>
      </c>
      <c r="E543" s="306">
        <v>0</v>
      </c>
      <c r="F543" s="306">
        <v>17</v>
      </c>
      <c r="G543" s="306">
        <v>74.5</v>
      </c>
      <c r="H543" s="306">
        <v>4.4000000000000004</v>
      </c>
      <c r="I543" s="306">
        <v>164.6</v>
      </c>
      <c r="J543" s="306">
        <v>0</v>
      </c>
    </row>
    <row r="544" spans="3:10" x14ac:dyDescent="0.2">
      <c r="C544" s="324">
        <v>44856.791666666672</v>
      </c>
      <c r="D544" s="306">
        <v>1008.9</v>
      </c>
      <c r="E544" s="306">
        <v>0</v>
      </c>
      <c r="F544" s="306">
        <v>16.7</v>
      </c>
      <c r="G544" s="306">
        <v>76.2</v>
      </c>
      <c r="H544" s="325">
        <v>4.3</v>
      </c>
      <c r="I544" s="325">
        <v>150.5</v>
      </c>
      <c r="J544" s="325">
        <v>0</v>
      </c>
    </row>
    <row r="545" spans="3:10" x14ac:dyDescent="0.2">
      <c r="C545" s="324">
        <v>44856.833333333328</v>
      </c>
      <c r="D545" s="306">
        <v>1008.9</v>
      </c>
      <c r="E545" s="306">
        <v>0</v>
      </c>
      <c r="F545" s="306">
        <v>16.600000000000001</v>
      </c>
      <c r="G545" s="306">
        <v>76.3</v>
      </c>
      <c r="H545" s="325">
        <v>3.9</v>
      </c>
      <c r="I545" s="325">
        <v>148.30000000000001</v>
      </c>
      <c r="J545" s="325">
        <v>0</v>
      </c>
    </row>
    <row r="546" spans="3:10" x14ac:dyDescent="0.2">
      <c r="C546" s="324">
        <v>44856.875</v>
      </c>
      <c r="D546" s="306">
        <v>1009.1</v>
      </c>
      <c r="E546" s="306">
        <v>0</v>
      </c>
      <c r="F546" s="306">
        <v>16.399999999999999</v>
      </c>
      <c r="G546" s="306">
        <v>77.5</v>
      </c>
      <c r="H546" s="325">
        <v>3.8</v>
      </c>
      <c r="I546" s="334">
        <v>153.1</v>
      </c>
      <c r="J546" s="325">
        <v>0</v>
      </c>
    </row>
    <row r="547" spans="3:10" x14ac:dyDescent="0.2">
      <c r="C547" s="324">
        <v>44856.916666666672</v>
      </c>
      <c r="D547" s="306">
        <v>1009.1</v>
      </c>
      <c r="E547" s="306">
        <v>0</v>
      </c>
      <c r="F547" s="306">
        <v>16</v>
      </c>
      <c r="G547" s="306">
        <v>78.2</v>
      </c>
      <c r="H547" s="326">
        <v>3.2</v>
      </c>
      <c r="I547" s="329">
        <v>145.6</v>
      </c>
      <c r="J547" s="328">
        <v>0</v>
      </c>
    </row>
    <row r="548" spans="3:10" x14ac:dyDescent="0.2">
      <c r="C548" s="324">
        <v>44856.958333333328</v>
      </c>
      <c r="D548" s="306">
        <v>1008.6</v>
      </c>
      <c r="E548" s="306">
        <v>0</v>
      </c>
      <c r="F548" s="306">
        <v>15.9</v>
      </c>
      <c r="G548" s="306">
        <v>78.3</v>
      </c>
      <c r="H548" s="326">
        <v>2.6</v>
      </c>
      <c r="I548" s="329">
        <v>133.6</v>
      </c>
      <c r="J548" s="328">
        <v>0</v>
      </c>
    </row>
    <row r="549" spans="3:10" x14ac:dyDescent="0.2">
      <c r="C549" s="324">
        <v>44857</v>
      </c>
      <c r="D549" s="306">
        <v>1007.9</v>
      </c>
      <c r="E549" s="306">
        <v>0</v>
      </c>
      <c r="F549" s="306">
        <v>15.9</v>
      </c>
      <c r="G549" s="306">
        <v>78</v>
      </c>
      <c r="H549" s="326">
        <v>2.4</v>
      </c>
      <c r="I549" s="329">
        <v>140.69999999999999</v>
      </c>
      <c r="J549" s="328">
        <v>0</v>
      </c>
    </row>
    <row r="550" spans="3:10" x14ac:dyDescent="0.2">
      <c r="C550" s="324">
        <v>44857.041666666672</v>
      </c>
      <c r="D550" s="306">
        <v>1007.5</v>
      </c>
      <c r="E550" s="306">
        <v>0</v>
      </c>
      <c r="F550" s="306">
        <v>16</v>
      </c>
      <c r="G550" s="306">
        <v>78</v>
      </c>
      <c r="H550" s="326">
        <v>2</v>
      </c>
      <c r="I550" s="329">
        <v>154.69999999999999</v>
      </c>
      <c r="J550" s="328">
        <v>0</v>
      </c>
    </row>
    <row r="551" spans="3:10" x14ac:dyDescent="0.2">
      <c r="C551" s="324">
        <v>44857.083333333328</v>
      </c>
      <c r="D551" s="306">
        <v>1007.3</v>
      </c>
      <c r="E551" s="306">
        <v>0</v>
      </c>
      <c r="F551" s="306">
        <v>15.8</v>
      </c>
      <c r="G551" s="306">
        <v>78.7</v>
      </c>
      <c r="H551" s="325">
        <v>1.5</v>
      </c>
      <c r="I551" s="333">
        <v>168.2</v>
      </c>
      <c r="J551" s="325">
        <v>0</v>
      </c>
    </row>
    <row r="552" spans="3:10" x14ac:dyDescent="0.2">
      <c r="C552" s="324">
        <v>44857.125</v>
      </c>
      <c r="D552" s="306">
        <v>1007.6</v>
      </c>
      <c r="E552" s="306">
        <v>0</v>
      </c>
      <c r="F552" s="306">
        <v>15.9</v>
      </c>
      <c r="G552" s="306">
        <v>78.599999999999994</v>
      </c>
      <c r="H552" s="325">
        <v>1.7</v>
      </c>
      <c r="I552" s="334">
        <v>158.69999999999999</v>
      </c>
      <c r="J552" s="325">
        <v>0</v>
      </c>
    </row>
    <row r="553" spans="3:10" x14ac:dyDescent="0.2">
      <c r="C553" s="324">
        <v>44857.166666666672</v>
      </c>
      <c r="D553" s="306">
        <v>1008</v>
      </c>
      <c r="E553" s="306">
        <v>0</v>
      </c>
      <c r="F553" s="306">
        <v>15.8</v>
      </c>
      <c r="G553" s="306">
        <v>78.900000000000006</v>
      </c>
      <c r="H553" s="326">
        <v>1.1000000000000001</v>
      </c>
      <c r="I553" s="329">
        <v>155.69999999999999</v>
      </c>
      <c r="J553" s="328">
        <v>0</v>
      </c>
    </row>
    <row r="554" spans="3:10" x14ac:dyDescent="0.2">
      <c r="C554" s="324">
        <v>44857.208333333328</v>
      </c>
      <c r="D554" s="306">
        <v>1008.6</v>
      </c>
      <c r="E554" s="306">
        <v>0</v>
      </c>
      <c r="F554" s="306">
        <v>15.8</v>
      </c>
      <c r="G554" s="306">
        <v>78.8</v>
      </c>
      <c r="H554" s="326">
        <v>0.7</v>
      </c>
      <c r="I554" s="329">
        <v>126</v>
      </c>
      <c r="J554" s="328">
        <v>5.8</v>
      </c>
    </row>
    <row r="555" spans="3:10" x14ac:dyDescent="0.2">
      <c r="C555" s="324">
        <v>44857.25</v>
      </c>
      <c r="D555" s="306">
        <v>1009.5</v>
      </c>
      <c r="E555" s="306">
        <v>0</v>
      </c>
      <c r="F555" s="306">
        <v>15.8</v>
      </c>
      <c r="G555" s="349">
        <v>77.900000000000006</v>
      </c>
      <c r="H555" s="344">
        <v>1.2</v>
      </c>
      <c r="I555" s="329">
        <v>93.9</v>
      </c>
      <c r="J555" s="328">
        <v>44.2</v>
      </c>
    </row>
    <row r="556" spans="3:10" x14ac:dyDescent="0.2">
      <c r="C556" s="324">
        <v>44857.291666666672</v>
      </c>
      <c r="D556" s="306">
        <v>1010</v>
      </c>
      <c r="E556" s="306">
        <v>0</v>
      </c>
      <c r="F556" s="306">
        <v>16.3</v>
      </c>
      <c r="G556" s="306">
        <v>76.400000000000006</v>
      </c>
      <c r="H556" s="334">
        <v>1.8</v>
      </c>
      <c r="I556" s="337">
        <v>166</v>
      </c>
      <c r="J556" s="325">
        <v>132.9</v>
      </c>
    </row>
    <row r="557" spans="3:10" x14ac:dyDescent="0.2">
      <c r="C557" s="324">
        <v>44857.333333333328</v>
      </c>
      <c r="D557" s="306">
        <v>1009.7</v>
      </c>
      <c r="E557" s="306">
        <v>0</v>
      </c>
      <c r="F557" s="306">
        <v>17</v>
      </c>
      <c r="G557" s="349">
        <v>74.099999999999994</v>
      </c>
      <c r="H557" s="329">
        <v>2.2000000000000002</v>
      </c>
      <c r="I557" s="329">
        <v>188.5</v>
      </c>
      <c r="J557" s="328">
        <v>304.39999999999998</v>
      </c>
    </row>
    <row r="558" spans="3:10" x14ac:dyDescent="0.2">
      <c r="C558" s="324">
        <v>44857.375</v>
      </c>
      <c r="D558" s="306">
        <v>1009.3</v>
      </c>
      <c r="E558" s="306">
        <v>0</v>
      </c>
      <c r="F558" s="306">
        <v>17.399999999999999</v>
      </c>
      <c r="G558" s="306">
        <v>73.900000000000006</v>
      </c>
      <c r="H558" s="333">
        <v>3.1</v>
      </c>
      <c r="I558" s="333">
        <v>195.1</v>
      </c>
      <c r="J558" s="325">
        <v>373</v>
      </c>
    </row>
    <row r="559" spans="3:10" x14ac:dyDescent="0.2">
      <c r="C559" s="324">
        <v>44857.416666666672</v>
      </c>
      <c r="D559" s="306">
        <v>1008.4</v>
      </c>
      <c r="E559" s="306">
        <v>0</v>
      </c>
      <c r="F559" s="306">
        <v>18.600000000000001</v>
      </c>
      <c r="G559" s="306">
        <v>70.5</v>
      </c>
      <c r="H559" s="325">
        <v>3.2</v>
      </c>
      <c r="I559" s="325">
        <v>208.1</v>
      </c>
      <c r="J559" s="325">
        <v>813.8</v>
      </c>
    </row>
    <row r="560" spans="3:10" x14ac:dyDescent="0.2">
      <c r="C560" s="324">
        <v>44857.458333333328</v>
      </c>
      <c r="D560" s="306">
        <v>1007.7</v>
      </c>
      <c r="E560" s="306">
        <v>0</v>
      </c>
      <c r="F560" s="306">
        <v>19.2</v>
      </c>
      <c r="G560" s="306">
        <v>69.2</v>
      </c>
      <c r="H560" s="325">
        <v>2.5</v>
      </c>
      <c r="I560" s="325">
        <v>233.6</v>
      </c>
      <c r="J560" s="325">
        <v>810.7</v>
      </c>
    </row>
    <row r="561" spans="3:10" x14ac:dyDescent="0.2">
      <c r="C561" s="324">
        <v>44857.5</v>
      </c>
      <c r="D561" s="306">
        <v>1006.6</v>
      </c>
      <c r="E561" s="306">
        <v>0</v>
      </c>
      <c r="F561" s="306">
        <v>19.399999999999999</v>
      </c>
      <c r="G561" s="306">
        <v>68.599999999999994</v>
      </c>
      <c r="H561" s="325">
        <v>3.3</v>
      </c>
      <c r="I561" s="325">
        <v>213.8</v>
      </c>
      <c r="J561" s="325">
        <v>838</v>
      </c>
    </row>
    <row r="562" spans="3:10" x14ac:dyDescent="0.2">
      <c r="C562" s="324">
        <v>44857.541666666672</v>
      </c>
      <c r="D562" s="306">
        <v>1006</v>
      </c>
      <c r="E562" s="306">
        <v>0</v>
      </c>
      <c r="F562" s="306">
        <v>19.2</v>
      </c>
      <c r="G562" s="306">
        <v>69.3</v>
      </c>
      <c r="H562" s="325">
        <v>4.5</v>
      </c>
      <c r="I562" s="325">
        <v>210.6</v>
      </c>
      <c r="J562" s="325">
        <v>929.5</v>
      </c>
    </row>
    <row r="563" spans="3:10" x14ac:dyDescent="0.2">
      <c r="C563" s="324">
        <v>44857.583333333328</v>
      </c>
      <c r="D563" s="306">
        <v>1005.6</v>
      </c>
      <c r="E563" s="306">
        <v>0</v>
      </c>
      <c r="F563" s="306">
        <v>19.100000000000001</v>
      </c>
      <c r="G563" s="306">
        <v>69.599999999999994</v>
      </c>
      <c r="H563" s="325">
        <v>4.2</v>
      </c>
      <c r="I563" s="325">
        <v>203</v>
      </c>
      <c r="J563" s="325">
        <v>753.1</v>
      </c>
    </row>
    <row r="564" spans="3:10" x14ac:dyDescent="0.2">
      <c r="C564" s="324">
        <v>44857.625</v>
      </c>
      <c r="D564" s="306">
        <v>1005.6</v>
      </c>
      <c r="E564" s="306">
        <v>0</v>
      </c>
      <c r="F564" s="306">
        <v>18.600000000000001</v>
      </c>
      <c r="G564" s="306">
        <v>71.8</v>
      </c>
      <c r="H564" s="325">
        <v>4.3</v>
      </c>
      <c r="I564" s="325">
        <v>200.5</v>
      </c>
      <c r="J564" s="325">
        <v>594.6</v>
      </c>
    </row>
    <row r="565" spans="3:10" x14ac:dyDescent="0.2">
      <c r="C565" s="324">
        <v>44857.666666666672</v>
      </c>
      <c r="D565" s="306">
        <v>1006.4</v>
      </c>
      <c r="E565" s="306">
        <v>0</v>
      </c>
      <c r="F565" s="306">
        <v>18</v>
      </c>
      <c r="G565" s="306">
        <v>75.3</v>
      </c>
      <c r="H565" s="325">
        <v>4.5999999999999996</v>
      </c>
      <c r="I565" s="325">
        <v>189.1</v>
      </c>
      <c r="J565" s="325">
        <v>241.7</v>
      </c>
    </row>
    <row r="566" spans="3:10" x14ac:dyDescent="0.2">
      <c r="C566" s="324">
        <v>44857.708333333328</v>
      </c>
      <c r="D566" s="306">
        <v>1007.4</v>
      </c>
      <c r="E566" s="306">
        <v>0</v>
      </c>
      <c r="F566" s="306">
        <v>17.3</v>
      </c>
      <c r="G566" s="306">
        <v>77.900000000000006</v>
      </c>
      <c r="H566" s="325">
        <v>4.5</v>
      </c>
      <c r="I566" s="325">
        <v>175.7</v>
      </c>
      <c r="J566" s="325">
        <v>25.9</v>
      </c>
    </row>
    <row r="567" spans="3:10" x14ac:dyDescent="0.2">
      <c r="C567" s="324">
        <v>44857.75</v>
      </c>
      <c r="D567" s="306">
        <v>1008</v>
      </c>
      <c r="E567" s="306">
        <v>0</v>
      </c>
      <c r="F567" s="306">
        <v>17</v>
      </c>
      <c r="G567" s="306">
        <v>78.8</v>
      </c>
      <c r="H567" s="325">
        <v>5.2</v>
      </c>
      <c r="I567" s="325">
        <v>177.6</v>
      </c>
      <c r="J567" s="325">
        <v>0</v>
      </c>
    </row>
    <row r="568" spans="3:10" x14ac:dyDescent="0.2">
      <c r="C568" s="324">
        <v>44857.791666666672</v>
      </c>
      <c r="D568" s="306">
        <v>1008.4</v>
      </c>
      <c r="E568" s="306">
        <v>0</v>
      </c>
      <c r="F568" s="306">
        <v>17.100000000000001</v>
      </c>
      <c r="G568" s="306">
        <v>78</v>
      </c>
      <c r="H568" s="325">
        <v>4.5</v>
      </c>
      <c r="I568" s="325">
        <v>174.5</v>
      </c>
      <c r="J568" s="325">
        <v>0</v>
      </c>
    </row>
    <row r="569" spans="3:10" x14ac:dyDescent="0.2">
      <c r="C569" s="324">
        <v>44857.833333333328</v>
      </c>
      <c r="D569" s="306">
        <v>1009.3</v>
      </c>
      <c r="E569" s="306">
        <v>0</v>
      </c>
      <c r="F569" s="306">
        <v>17</v>
      </c>
      <c r="G569" s="306">
        <v>77.8</v>
      </c>
      <c r="H569" s="325">
        <v>4</v>
      </c>
      <c r="I569" s="325">
        <v>175.8</v>
      </c>
      <c r="J569" s="325">
        <v>0</v>
      </c>
    </row>
    <row r="570" spans="3:10" x14ac:dyDescent="0.2">
      <c r="C570" s="324">
        <v>44857.875</v>
      </c>
      <c r="D570" s="306">
        <v>1009.1</v>
      </c>
      <c r="E570" s="306">
        <v>0</v>
      </c>
      <c r="F570" s="306">
        <v>16.899999999999999</v>
      </c>
      <c r="G570" s="306">
        <v>77.900000000000006</v>
      </c>
      <c r="H570" s="325">
        <v>3.4</v>
      </c>
      <c r="I570" s="325">
        <v>170.6</v>
      </c>
      <c r="J570" s="325">
        <v>0</v>
      </c>
    </row>
    <row r="571" spans="3:10" x14ac:dyDescent="0.2">
      <c r="C571" s="324">
        <v>44857.916666666672</v>
      </c>
      <c r="D571" s="306">
        <v>1009.1</v>
      </c>
      <c r="E571" s="306">
        <v>0</v>
      </c>
      <c r="F571" s="306">
        <v>16.7</v>
      </c>
      <c r="G571" s="349">
        <v>77.7</v>
      </c>
      <c r="H571" s="340">
        <v>3.4</v>
      </c>
      <c r="I571" s="340">
        <v>172.4</v>
      </c>
      <c r="J571" s="328">
        <v>0</v>
      </c>
    </row>
    <row r="572" spans="3:10" x14ac:dyDescent="0.2">
      <c r="C572" s="324">
        <v>44857.958333333328</v>
      </c>
      <c r="D572" s="306">
        <v>1008.2</v>
      </c>
      <c r="E572" s="306">
        <v>0</v>
      </c>
      <c r="F572" s="306">
        <v>16.5</v>
      </c>
      <c r="G572" s="349">
        <v>78.5</v>
      </c>
      <c r="H572" s="340">
        <v>3.8</v>
      </c>
      <c r="I572" s="340">
        <v>174.5</v>
      </c>
      <c r="J572" s="328">
        <v>0</v>
      </c>
    </row>
    <row r="573" spans="3:10" x14ac:dyDescent="0.2">
      <c r="C573" s="324">
        <v>44858</v>
      </c>
      <c r="D573" s="306">
        <v>1007.8</v>
      </c>
      <c r="E573" s="306">
        <v>0</v>
      </c>
      <c r="F573" s="306">
        <v>16.399999999999999</v>
      </c>
      <c r="G573" s="349">
        <v>78.900000000000006</v>
      </c>
      <c r="H573" s="340">
        <v>2.9</v>
      </c>
      <c r="I573" s="340">
        <v>174.2</v>
      </c>
      <c r="J573" s="328">
        <v>0</v>
      </c>
    </row>
    <row r="574" spans="3:10" x14ac:dyDescent="0.2">
      <c r="C574" s="324">
        <v>44858.041666666672</v>
      </c>
      <c r="D574" s="306">
        <v>1007.5</v>
      </c>
      <c r="E574" s="306">
        <v>0</v>
      </c>
      <c r="F574" s="306">
        <v>16.399999999999999</v>
      </c>
      <c r="G574" s="349">
        <v>78.7</v>
      </c>
      <c r="H574" s="340">
        <v>3</v>
      </c>
      <c r="I574" s="340">
        <v>166.9</v>
      </c>
      <c r="J574" s="328">
        <v>0</v>
      </c>
    </row>
    <row r="575" spans="3:10" x14ac:dyDescent="0.2">
      <c r="C575" s="324">
        <v>44858.083333333328</v>
      </c>
      <c r="D575" s="306">
        <v>1007.3</v>
      </c>
      <c r="E575" s="306">
        <v>0</v>
      </c>
      <c r="F575" s="306">
        <v>16.3</v>
      </c>
      <c r="G575" s="349">
        <v>78.900000000000006</v>
      </c>
      <c r="H575" s="340">
        <v>2.5</v>
      </c>
      <c r="I575" s="340">
        <v>180.9</v>
      </c>
      <c r="J575" s="328">
        <v>0</v>
      </c>
    </row>
    <row r="576" spans="3:10" x14ac:dyDescent="0.2">
      <c r="C576" s="324">
        <v>44858.125</v>
      </c>
      <c r="D576" s="306">
        <v>1007.5</v>
      </c>
      <c r="E576" s="306">
        <v>0</v>
      </c>
      <c r="F576" s="306">
        <v>16.2</v>
      </c>
      <c r="G576" s="349">
        <v>79.400000000000006</v>
      </c>
      <c r="H576" s="340">
        <v>3</v>
      </c>
      <c r="I576" s="340">
        <v>181</v>
      </c>
      <c r="J576" s="328">
        <v>0</v>
      </c>
    </row>
    <row r="577" spans="3:10" x14ac:dyDescent="0.2">
      <c r="C577" s="324">
        <v>44858.166666666672</v>
      </c>
      <c r="D577" s="306">
        <v>1007.7</v>
      </c>
      <c r="E577" s="306">
        <v>0</v>
      </c>
      <c r="F577" s="306">
        <v>16.2</v>
      </c>
      <c r="G577" s="349">
        <v>80.2</v>
      </c>
      <c r="H577" s="340">
        <v>2.9</v>
      </c>
      <c r="I577" s="340">
        <v>176.6</v>
      </c>
      <c r="J577" s="328">
        <v>0</v>
      </c>
    </row>
    <row r="578" spans="3:10" x14ac:dyDescent="0.2">
      <c r="C578" s="324">
        <v>44858.208333333328</v>
      </c>
      <c r="D578" s="306">
        <v>1008</v>
      </c>
      <c r="E578" s="306">
        <v>0</v>
      </c>
      <c r="F578" s="306">
        <v>16.100000000000001</v>
      </c>
      <c r="G578" s="349">
        <v>81.2</v>
      </c>
      <c r="H578" s="340">
        <v>3.1</v>
      </c>
      <c r="I578" s="340">
        <v>173.7</v>
      </c>
      <c r="J578" s="328">
        <v>10.3</v>
      </c>
    </row>
    <row r="579" spans="3:10" x14ac:dyDescent="0.2">
      <c r="C579" s="324">
        <v>44858.25</v>
      </c>
      <c r="D579" s="306">
        <v>1008.3</v>
      </c>
      <c r="E579" s="306">
        <v>0</v>
      </c>
      <c r="F579" s="306">
        <v>16.2</v>
      </c>
      <c r="G579" s="349">
        <v>80.099999999999994</v>
      </c>
      <c r="H579" s="340">
        <v>3.1</v>
      </c>
      <c r="I579" s="327">
        <v>167.2</v>
      </c>
      <c r="J579" s="328">
        <v>64</v>
      </c>
    </row>
    <row r="580" spans="3:10" x14ac:dyDescent="0.2">
      <c r="C580" s="324">
        <v>44858.291666666672</v>
      </c>
      <c r="D580" s="306">
        <v>1008.4</v>
      </c>
      <c r="E580" s="306">
        <v>0</v>
      </c>
      <c r="F580" s="306">
        <v>16.7</v>
      </c>
      <c r="G580" s="349">
        <v>78.3</v>
      </c>
      <c r="H580" s="330">
        <v>2.9</v>
      </c>
      <c r="I580" s="329">
        <v>175.6</v>
      </c>
      <c r="J580" s="328">
        <v>169.5</v>
      </c>
    </row>
    <row r="581" spans="3:10" x14ac:dyDescent="0.2">
      <c r="C581" s="324">
        <v>44858.333333333328</v>
      </c>
      <c r="D581" s="306">
        <v>1008.5</v>
      </c>
      <c r="E581" s="306">
        <v>0</v>
      </c>
      <c r="F581" s="306">
        <v>17.3</v>
      </c>
      <c r="G581" s="306">
        <v>75.900000000000006</v>
      </c>
      <c r="H581" s="325">
        <v>3</v>
      </c>
      <c r="I581" s="333">
        <v>196.2</v>
      </c>
      <c r="J581" s="325">
        <v>309.60000000000002</v>
      </c>
    </row>
    <row r="582" spans="3:10" x14ac:dyDescent="0.2">
      <c r="C582" s="324">
        <v>44858.375</v>
      </c>
      <c r="D582" s="306">
        <v>1007.9</v>
      </c>
      <c r="E582" s="306">
        <v>0</v>
      </c>
      <c r="F582" s="306">
        <v>18</v>
      </c>
      <c r="G582" s="306">
        <v>73</v>
      </c>
      <c r="H582" s="325">
        <v>3.1</v>
      </c>
      <c r="I582" s="325">
        <v>192.8</v>
      </c>
      <c r="J582" s="325">
        <v>597.4</v>
      </c>
    </row>
    <row r="583" spans="3:10" x14ac:dyDescent="0.2">
      <c r="C583" s="324">
        <v>44858.416666666672</v>
      </c>
      <c r="D583" s="306">
        <v>1007.4</v>
      </c>
      <c r="E583" s="306">
        <v>0</v>
      </c>
      <c r="F583" s="306">
        <v>18.8</v>
      </c>
      <c r="G583" s="306">
        <v>70.099999999999994</v>
      </c>
      <c r="H583" s="325">
        <v>3.8</v>
      </c>
      <c r="I583" s="325">
        <v>201.6</v>
      </c>
      <c r="J583" s="325">
        <v>1018</v>
      </c>
    </row>
    <row r="584" spans="3:10" x14ac:dyDescent="0.2">
      <c r="C584" s="324">
        <v>44858.458333333328</v>
      </c>
      <c r="D584" s="306">
        <v>1006.8</v>
      </c>
      <c r="E584" s="306">
        <v>0</v>
      </c>
      <c r="F584" s="306">
        <v>19</v>
      </c>
      <c r="G584" s="306">
        <v>68.8</v>
      </c>
      <c r="H584" s="325">
        <v>4.3</v>
      </c>
      <c r="I584" s="325">
        <v>205.1</v>
      </c>
      <c r="J584" s="325">
        <v>1103.7</v>
      </c>
    </row>
    <row r="585" spans="3:10" x14ac:dyDescent="0.2">
      <c r="C585" s="324">
        <v>44858.5</v>
      </c>
      <c r="D585" s="306">
        <v>1005.8</v>
      </c>
      <c r="E585" s="306">
        <v>0</v>
      </c>
      <c r="F585" s="306">
        <v>19.399999999999999</v>
      </c>
      <c r="G585" s="306">
        <v>68.099999999999994</v>
      </c>
      <c r="H585" s="325">
        <v>4.5</v>
      </c>
      <c r="I585" s="325">
        <v>203.9</v>
      </c>
      <c r="J585" s="325">
        <v>1076.9000000000001</v>
      </c>
    </row>
    <row r="586" spans="3:10" x14ac:dyDescent="0.2">
      <c r="C586" s="324">
        <v>44858.541666666672</v>
      </c>
      <c r="D586" s="306">
        <v>1005.2</v>
      </c>
      <c r="E586" s="306">
        <v>0</v>
      </c>
      <c r="F586" s="306">
        <v>19.3</v>
      </c>
      <c r="G586" s="306">
        <v>68.599999999999994</v>
      </c>
      <c r="H586" s="325">
        <v>4.5999999999999996</v>
      </c>
      <c r="I586" s="325">
        <v>204.3</v>
      </c>
      <c r="J586" s="325">
        <v>960</v>
      </c>
    </row>
    <row r="587" spans="3:10" x14ac:dyDescent="0.2">
      <c r="C587" s="324">
        <v>44858.583333333328</v>
      </c>
      <c r="D587" s="306">
        <v>1005.2</v>
      </c>
      <c r="E587" s="306">
        <v>0</v>
      </c>
      <c r="F587" s="306">
        <v>18.899999999999999</v>
      </c>
      <c r="G587" s="306">
        <v>70.400000000000006</v>
      </c>
      <c r="H587" s="325">
        <v>4.5</v>
      </c>
      <c r="I587" s="325">
        <v>200.2</v>
      </c>
      <c r="J587" s="325">
        <v>654.9</v>
      </c>
    </row>
    <row r="588" spans="3:10" x14ac:dyDescent="0.2">
      <c r="C588" s="324">
        <v>44858.625</v>
      </c>
      <c r="D588" s="306">
        <v>1006.1</v>
      </c>
      <c r="E588" s="306">
        <v>0</v>
      </c>
      <c r="F588" s="306">
        <v>18.3</v>
      </c>
      <c r="G588" s="306">
        <v>71.900000000000006</v>
      </c>
      <c r="H588" s="325">
        <v>4.4000000000000004</v>
      </c>
      <c r="I588" s="325">
        <v>196.2</v>
      </c>
      <c r="J588" s="325">
        <v>245</v>
      </c>
    </row>
    <row r="589" spans="3:10" x14ac:dyDescent="0.2">
      <c r="C589" s="324">
        <v>44858.666666666672</v>
      </c>
      <c r="D589" s="306">
        <v>1006.8</v>
      </c>
      <c r="E589" s="306">
        <v>0</v>
      </c>
      <c r="F589" s="306">
        <v>17.899999999999999</v>
      </c>
      <c r="G589" s="306">
        <v>73.099999999999994</v>
      </c>
      <c r="H589" s="325">
        <v>3.7</v>
      </c>
      <c r="I589" s="325">
        <v>175.5</v>
      </c>
      <c r="J589" s="325">
        <v>124.1</v>
      </c>
    </row>
    <row r="590" spans="3:10" x14ac:dyDescent="0.2">
      <c r="C590" s="324">
        <v>44858.708333333328</v>
      </c>
      <c r="D590" s="306">
        <v>1007.5</v>
      </c>
      <c r="E590" s="306">
        <v>0</v>
      </c>
      <c r="F590" s="306">
        <v>17.5</v>
      </c>
      <c r="G590" s="306">
        <v>75.8</v>
      </c>
      <c r="H590" s="325">
        <v>4.0999999999999996</v>
      </c>
      <c r="I590" s="325">
        <v>174.7</v>
      </c>
      <c r="J590" s="325">
        <v>23.7</v>
      </c>
    </row>
    <row r="591" spans="3:10" x14ac:dyDescent="0.2">
      <c r="C591" s="324">
        <v>44858.75</v>
      </c>
      <c r="D591" s="306">
        <v>1008.4</v>
      </c>
      <c r="E591" s="306">
        <v>0</v>
      </c>
      <c r="F591" s="306">
        <v>17.2</v>
      </c>
      <c r="G591" s="306">
        <v>76.3</v>
      </c>
      <c r="H591" s="325">
        <v>3.2</v>
      </c>
      <c r="I591" s="325">
        <v>183.5</v>
      </c>
      <c r="J591" s="325">
        <v>0.1</v>
      </c>
    </row>
    <row r="592" spans="3:10" x14ac:dyDescent="0.2">
      <c r="C592" s="324">
        <v>44858.791666666672</v>
      </c>
      <c r="D592" s="306">
        <v>1009.2</v>
      </c>
      <c r="E592" s="306">
        <v>0</v>
      </c>
      <c r="F592" s="306">
        <v>17.100000000000001</v>
      </c>
      <c r="G592" s="306">
        <v>75.599999999999994</v>
      </c>
      <c r="H592" s="325">
        <v>3.2</v>
      </c>
      <c r="I592" s="325">
        <v>177.2</v>
      </c>
      <c r="J592" s="325">
        <v>0</v>
      </c>
    </row>
    <row r="593" spans="3:10" x14ac:dyDescent="0.2">
      <c r="C593" s="324">
        <v>44858.833333333328</v>
      </c>
      <c r="D593" s="306">
        <v>1009.5</v>
      </c>
      <c r="E593" s="306">
        <v>0</v>
      </c>
      <c r="F593" s="306">
        <v>17</v>
      </c>
      <c r="G593" s="306">
        <v>76</v>
      </c>
      <c r="H593" s="325">
        <v>3.7</v>
      </c>
      <c r="I593" s="325">
        <v>170.3</v>
      </c>
      <c r="J593" s="325">
        <v>0</v>
      </c>
    </row>
    <row r="594" spans="3:10" x14ac:dyDescent="0.2">
      <c r="C594" s="324">
        <v>44858.875</v>
      </c>
      <c r="D594" s="306">
        <v>1010.2</v>
      </c>
      <c r="E594" s="306">
        <v>0</v>
      </c>
      <c r="F594" s="306">
        <v>16.899999999999999</v>
      </c>
      <c r="G594" s="306">
        <v>76.3</v>
      </c>
      <c r="H594" s="325">
        <v>3.3</v>
      </c>
      <c r="I594" s="325">
        <v>171.3</v>
      </c>
      <c r="J594" s="325">
        <v>0</v>
      </c>
    </row>
    <row r="595" spans="3:10" x14ac:dyDescent="0.2">
      <c r="C595" s="324">
        <v>44858.916666666672</v>
      </c>
      <c r="D595" s="306">
        <v>1010.1</v>
      </c>
      <c r="E595" s="306">
        <v>0</v>
      </c>
      <c r="F595" s="306">
        <v>16.8</v>
      </c>
      <c r="G595" s="349">
        <v>76.3</v>
      </c>
      <c r="H595" s="340">
        <v>3.7</v>
      </c>
      <c r="I595" s="340">
        <v>171.9</v>
      </c>
      <c r="J595" s="328">
        <v>0</v>
      </c>
    </row>
    <row r="596" spans="3:10" x14ac:dyDescent="0.2">
      <c r="C596" s="324">
        <v>44858.958333333328</v>
      </c>
      <c r="D596" s="306">
        <v>1009.4</v>
      </c>
      <c r="E596" s="306">
        <v>0</v>
      </c>
      <c r="F596" s="306">
        <v>16.600000000000001</v>
      </c>
      <c r="G596" s="349">
        <v>77</v>
      </c>
      <c r="H596" s="340">
        <v>4.0999999999999996</v>
      </c>
      <c r="I596" s="327">
        <v>176.3</v>
      </c>
      <c r="J596" s="328">
        <v>0</v>
      </c>
    </row>
    <row r="597" spans="3:10" x14ac:dyDescent="0.2">
      <c r="C597" s="324">
        <v>44859</v>
      </c>
      <c r="D597" s="306">
        <v>1008.8</v>
      </c>
      <c r="E597" s="306">
        <v>0</v>
      </c>
      <c r="F597" s="306">
        <v>16.600000000000001</v>
      </c>
      <c r="G597" s="349">
        <v>76.900000000000006</v>
      </c>
      <c r="H597" s="330">
        <v>3.6</v>
      </c>
      <c r="I597" s="329">
        <v>174.9</v>
      </c>
      <c r="J597" s="328">
        <v>0</v>
      </c>
    </row>
    <row r="598" spans="3:10" x14ac:dyDescent="0.2">
      <c r="C598" s="324">
        <v>44859.041666666672</v>
      </c>
      <c r="D598" s="306">
        <v>1008.2</v>
      </c>
      <c r="E598" s="306">
        <v>0</v>
      </c>
      <c r="F598" s="306">
        <v>16.399999999999999</v>
      </c>
      <c r="G598" s="349">
        <v>77.099999999999994</v>
      </c>
      <c r="H598" s="338">
        <v>4.7</v>
      </c>
      <c r="I598" s="329">
        <v>176.5</v>
      </c>
      <c r="J598" s="328">
        <v>0</v>
      </c>
    </row>
    <row r="599" spans="3:10" x14ac:dyDescent="0.2">
      <c r="C599" s="324">
        <v>44859.083333333328</v>
      </c>
      <c r="D599" s="306">
        <v>1008.3</v>
      </c>
      <c r="E599" s="306">
        <v>0</v>
      </c>
      <c r="F599" s="306">
        <v>16.3</v>
      </c>
      <c r="G599" s="349">
        <v>77.3</v>
      </c>
      <c r="H599" s="329">
        <v>3.5</v>
      </c>
      <c r="I599" s="329">
        <v>174.6</v>
      </c>
      <c r="J599" s="328">
        <v>0</v>
      </c>
    </row>
    <row r="600" spans="3:10" x14ac:dyDescent="0.2">
      <c r="C600" s="324">
        <v>44859.125</v>
      </c>
      <c r="D600" s="306">
        <v>1008.2</v>
      </c>
      <c r="E600" s="306">
        <v>0</v>
      </c>
      <c r="F600" s="306">
        <v>16.3</v>
      </c>
      <c r="G600" s="306">
        <v>77.099999999999994</v>
      </c>
      <c r="H600" s="333">
        <v>2.5</v>
      </c>
      <c r="I600" s="343">
        <v>174.6</v>
      </c>
      <c r="J600" s="328">
        <v>0</v>
      </c>
    </row>
    <row r="601" spans="3:10" x14ac:dyDescent="0.2">
      <c r="C601" s="324">
        <v>44859.166666666672</v>
      </c>
      <c r="D601" s="306">
        <v>1008.4</v>
      </c>
      <c r="E601" s="306">
        <v>0</v>
      </c>
      <c r="F601" s="306">
        <v>16.2</v>
      </c>
      <c r="G601" s="306">
        <v>77.400000000000006</v>
      </c>
      <c r="H601" s="325">
        <v>1.2</v>
      </c>
      <c r="I601" s="345">
        <v>226.9</v>
      </c>
      <c r="J601" s="328">
        <v>0</v>
      </c>
    </row>
    <row r="602" spans="3:10" x14ac:dyDescent="0.2">
      <c r="C602" s="324">
        <v>44859.208333333328</v>
      </c>
      <c r="D602" s="306">
        <v>1008.9</v>
      </c>
      <c r="E602" s="306">
        <v>0</v>
      </c>
      <c r="F602" s="306">
        <v>16.100000000000001</v>
      </c>
      <c r="G602" s="349">
        <v>78.599999999999994</v>
      </c>
      <c r="H602" s="345">
        <v>0.9</v>
      </c>
      <c r="I602" s="345">
        <v>233.5</v>
      </c>
      <c r="J602" s="328">
        <v>12.7</v>
      </c>
    </row>
    <row r="603" spans="3:10" x14ac:dyDescent="0.2">
      <c r="C603" s="324">
        <v>44859.25</v>
      </c>
      <c r="D603" s="306">
        <v>1009.4</v>
      </c>
      <c r="E603" s="306">
        <v>0</v>
      </c>
      <c r="F603" s="306">
        <v>16.600000000000001</v>
      </c>
      <c r="G603" s="349">
        <v>74.599999999999994</v>
      </c>
      <c r="H603" s="345">
        <v>2.2999999999999998</v>
      </c>
      <c r="I603" s="345">
        <v>176</v>
      </c>
      <c r="J603" s="328">
        <v>90.1</v>
      </c>
    </row>
    <row r="604" spans="3:10" x14ac:dyDescent="0.2">
      <c r="C604" s="324">
        <v>44859.291666666672</v>
      </c>
      <c r="D604" s="306">
        <v>1009.4</v>
      </c>
      <c r="E604" s="306">
        <v>0</v>
      </c>
      <c r="F604" s="306">
        <v>17.5</v>
      </c>
      <c r="G604" s="306">
        <v>70.7</v>
      </c>
      <c r="H604" s="325">
        <v>0.8</v>
      </c>
      <c r="I604" s="325">
        <v>31.9</v>
      </c>
      <c r="J604" s="325">
        <v>274.7</v>
      </c>
    </row>
    <row r="605" spans="3:10" x14ac:dyDescent="0.2">
      <c r="C605" s="324">
        <v>44859.333333333328</v>
      </c>
      <c r="D605" s="306">
        <v>1009.5</v>
      </c>
      <c r="E605" s="306">
        <v>0</v>
      </c>
      <c r="F605" s="306">
        <v>17.899999999999999</v>
      </c>
      <c r="G605" s="306">
        <v>70.400000000000006</v>
      </c>
      <c r="H605" s="325">
        <v>2.4</v>
      </c>
      <c r="I605" s="325">
        <v>197.8</v>
      </c>
      <c r="J605" s="325">
        <v>398.5</v>
      </c>
    </row>
    <row r="606" spans="3:10" x14ac:dyDescent="0.2">
      <c r="C606" s="324">
        <v>44859.375</v>
      </c>
      <c r="D606" s="306">
        <v>1009.1</v>
      </c>
      <c r="E606" s="306">
        <v>0</v>
      </c>
      <c r="F606" s="306">
        <v>18.399999999999999</v>
      </c>
      <c r="G606" s="306">
        <v>68.8</v>
      </c>
      <c r="H606" s="325">
        <v>3.3</v>
      </c>
      <c r="I606" s="325">
        <v>215.4</v>
      </c>
      <c r="J606" s="325">
        <v>717.7</v>
      </c>
    </row>
    <row r="607" spans="3:10" x14ac:dyDescent="0.2">
      <c r="C607" s="324">
        <v>44859.416666666672</v>
      </c>
      <c r="D607" s="306">
        <v>1008.7</v>
      </c>
      <c r="E607" s="306">
        <v>0</v>
      </c>
      <c r="F607" s="306">
        <v>18.600000000000001</v>
      </c>
      <c r="G607" s="306">
        <v>68.099999999999994</v>
      </c>
      <c r="H607" s="325">
        <v>4.0999999999999996</v>
      </c>
      <c r="I607" s="325">
        <v>206.2</v>
      </c>
      <c r="J607" s="325">
        <v>939.4</v>
      </c>
    </row>
    <row r="608" spans="3:10" x14ac:dyDescent="0.2">
      <c r="C608" s="324">
        <v>44859.458333333328</v>
      </c>
      <c r="D608" s="306">
        <v>1008.2</v>
      </c>
      <c r="E608" s="306">
        <v>0</v>
      </c>
      <c r="F608" s="306">
        <v>18.8</v>
      </c>
      <c r="G608" s="306">
        <v>67.3</v>
      </c>
      <c r="H608" s="325">
        <v>4.2</v>
      </c>
      <c r="I608" s="325">
        <v>204</v>
      </c>
      <c r="J608" s="325">
        <v>886.4</v>
      </c>
    </row>
    <row r="609" spans="3:10" x14ac:dyDescent="0.2">
      <c r="C609" s="324">
        <v>44859.5</v>
      </c>
      <c r="D609" s="306">
        <v>1007.5</v>
      </c>
      <c r="E609" s="306">
        <v>0</v>
      </c>
      <c r="F609" s="306">
        <v>19.100000000000001</v>
      </c>
      <c r="G609" s="306">
        <v>66.5</v>
      </c>
      <c r="H609" s="325">
        <v>4.3</v>
      </c>
      <c r="I609" s="325">
        <v>206.7</v>
      </c>
      <c r="J609" s="325">
        <v>850.7</v>
      </c>
    </row>
    <row r="610" spans="3:10" x14ac:dyDescent="0.2">
      <c r="C610" s="324">
        <v>44859.541666666672</v>
      </c>
      <c r="D610" s="306">
        <v>1007.4</v>
      </c>
      <c r="E610" s="306">
        <v>0</v>
      </c>
      <c r="F610" s="306">
        <v>18.600000000000001</v>
      </c>
      <c r="G610" s="306">
        <v>69.400000000000006</v>
      </c>
      <c r="H610" s="325">
        <v>4</v>
      </c>
      <c r="I610" s="325">
        <v>208</v>
      </c>
      <c r="J610" s="325">
        <v>401.5</v>
      </c>
    </row>
    <row r="611" spans="3:10" x14ac:dyDescent="0.2">
      <c r="C611" s="324">
        <v>44859.583333333328</v>
      </c>
      <c r="D611" s="306">
        <v>1007.5</v>
      </c>
      <c r="E611" s="306">
        <v>0</v>
      </c>
      <c r="F611" s="306">
        <v>18</v>
      </c>
      <c r="G611" s="306">
        <v>72.099999999999994</v>
      </c>
      <c r="H611" s="325">
        <v>3.3</v>
      </c>
      <c r="I611" s="325">
        <v>209.4</v>
      </c>
      <c r="J611" s="325">
        <v>221.5</v>
      </c>
    </row>
    <row r="612" spans="3:10" x14ac:dyDescent="0.2">
      <c r="C612" s="324">
        <v>44859.625</v>
      </c>
      <c r="D612" s="306">
        <v>1007.6</v>
      </c>
      <c r="E612" s="306">
        <v>0</v>
      </c>
      <c r="F612" s="306">
        <v>17.7</v>
      </c>
      <c r="G612" s="306">
        <v>72.599999999999994</v>
      </c>
      <c r="H612" s="325">
        <v>3.5</v>
      </c>
      <c r="I612" s="325">
        <v>200.6</v>
      </c>
      <c r="J612" s="325">
        <v>142.4</v>
      </c>
    </row>
    <row r="613" spans="3:10" x14ac:dyDescent="0.2">
      <c r="C613" s="324">
        <v>44859.666666666672</v>
      </c>
      <c r="D613" s="306">
        <v>1008</v>
      </c>
      <c r="E613" s="306">
        <v>0</v>
      </c>
      <c r="F613" s="306">
        <v>17.399999999999999</v>
      </c>
      <c r="G613" s="306">
        <v>72.599999999999994</v>
      </c>
      <c r="H613" s="325">
        <v>3.8</v>
      </c>
      <c r="I613" s="325">
        <v>178.1</v>
      </c>
      <c r="J613" s="325">
        <v>73.7</v>
      </c>
    </row>
    <row r="614" spans="3:10" x14ac:dyDescent="0.2">
      <c r="C614" s="324">
        <v>44859.708333333328</v>
      </c>
      <c r="D614" s="306">
        <v>1008.3</v>
      </c>
      <c r="E614" s="306">
        <v>0</v>
      </c>
      <c r="F614" s="306">
        <v>17.3</v>
      </c>
      <c r="G614" s="306">
        <v>72.7</v>
      </c>
      <c r="H614" s="325">
        <v>3.8</v>
      </c>
      <c r="I614" s="325">
        <v>170.9</v>
      </c>
      <c r="J614" s="325">
        <v>15.4</v>
      </c>
    </row>
    <row r="615" spans="3:10" x14ac:dyDescent="0.2">
      <c r="C615" s="324">
        <v>44859.75</v>
      </c>
      <c r="D615" s="306">
        <v>1008.9</v>
      </c>
      <c r="E615" s="306">
        <v>0</v>
      </c>
      <c r="F615" s="306">
        <v>17.2</v>
      </c>
      <c r="G615" s="306">
        <v>74.3</v>
      </c>
      <c r="H615" s="325">
        <v>3.8</v>
      </c>
      <c r="I615" s="325">
        <v>179.7</v>
      </c>
      <c r="J615" s="325">
        <v>0</v>
      </c>
    </row>
    <row r="616" spans="3:10" x14ac:dyDescent="0.2">
      <c r="C616" s="324">
        <v>44859.791666666672</v>
      </c>
      <c r="D616" s="306">
        <v>1009.5</v>
      </c>
      <c r="E616" s="306">
        <v>0</v>
      </c>
      <c r="F616" s="306">
        <v>17.100000000000001</v>
      </c>
      <c r="G616" s="306">
        <v>76.099999999999994</v>
      </c>
      <c r="H616" s="325">
        <v>3.8</v>
      </c>
      <c r="I616" s="325">
        <v>178.2</v>
      </c>
      <c r="J616" s="325">
        <v>0</v>
      </c>
    </row>
    <row r="617" spans="3:10" x14ac:dyDescent="0.2">
      <c r="C617" s="324">
        <v>44859.833333333328</v>
      </c>
      <c r="D617" s="306">
        <v>1010</v>
      </c>
      <c r="E617" s="306">
        <v>0</v>
      </c>
      <c r="F617" s="306">
        <v>17</v>
      </c>
      <c r="G617" s="306">
        <v>77.099999999999994</v>
      </c>
      <c r="H617" s="325">
        <v>2.9</v>
      </c>
      <c r="I617" s="325">
        <v>191.4</v>
      </c>
      <c r="J617" s="325">
        <v>0</v>
      </c>
    </row>
    <row r="618" spans="3:10" x14ac:dyDescent="0.2">
      <c r="C618" s="324">
        <v>44859.875</v>
      </c>
      <c r="D618" s="306">
        <v>1010.7</v>
      </c>
      <c r="E618" s="306">
        <v>0</v>
      </c>
      <c r="F618" s="306">
        <v>17.100000000000001</v>
      </c>
      <c r="G618" s="306">
        <v>74.900000000000006</v>
      </c>
      <c r="H618" s="325">
        <v>3.4</v>
      </c>
      <c r="I618" s="325">
        <v>168.8</v>
      </c>
      <c r="J618" s="325">
        <v>0</v>
      </c>
    </row>
    <row r="619" spans="3:10" x14ac:dyDescent="0.2">
      <c r="C619" s="324">
        <v>44859.916666666672</v>
      </c>
      <c r="D619" s="306">
        <v>1010.1</v>
      </c>
      <c r="E619" s="306">
        <v>0</v>
      </c>
      <c r="F619" s="306">
        <v>17</v>
      </c>
      <c r="G619" s="349">
        <v>74.900000000000006</v>
      </c>
      <c r="H619" s="345">
        <v>3</v>
      </c>
      <c r="I619" s="335">
        <v>175.2</v>
      </c>
      <c r="J619" s="328">
        <v>0</v>
      </c>
    </row>
    <row r="620" spans="3:10" x14ac:dyDescent="0.2">
      <c r="C620" s="324">
        <v>44859.958333333328</v>
      </c>
      <c r="D620" s="306">
        <v>1009.6</v>
      </c>
      <c r="E620" s="306">
        <v>0</v>
      </c>
      <c r="F620" s="306">
        <v>16.899999999999999</v>
      </c>
      <c r="G620" s="349">
        <v>75.400000000000006</v>
      </c>
      <c r="H620" s="344">
        <v>3.3</v>
      </c>
      <c r="I620" s="329">
        <v>179.7</v>
      </c>
      <c r="J620" s="328">
        <v>0</v>
      </c>
    </row>
    <row r="621" spans="3:10" x14ac:dyDescent="0.2">
      <c r="C621" s="324">
        <v>44860</v>
      </c>
      <c r="D621" s="306">
        <v>1009</v>
      </c>
      <c r="E621" s="306">
        <v>0</v>
      </c>
      <c r="F621" s="306">
        <v>16.8</v>
      </c>
      <c r="G621" s="349">
        <v>76.900000000000006</v>
      </c>
      <c r="H621" s="344">
        <v>3.9</v>
      </c>
      <c r="I621" s="329">
        <v>178</v>
      </c>
      <c r="J621" s="328">
        <v>0</v>
      </c>
    </row>
    <row r="622" spans="3:10" x14ac:dyDescent="0.2">
      <c r="C622" s="324">
        <v>44860.041666666672</v>
      </c>
      <c r="D622" s="306">
        <v>1008.7</v>
      </c>
      <c r="E622" s="306">
        <v>0</v>
      </c>
      <c r="F622" s="306">
        <v>16.5</v>
      </c>
      <c r="G622" s="306">
        <v>78.8</v>
      </c>
      <c r="H622" s="325">
        <v>2.8</v>
      </c>
      <c r="I622" s="347">
        <v>170.4</v>
      </c>
      <c r="J622" s="328">
        <v>0</v>
      </c>
    </row>
    <row r="623" spans="3:10" x14ac:dyDescent="0.2">
      <c r="C623" s="324">
        <v>44860.083333333328</v>
      </c>
      <c r="D623" s="306">
        <v>1008</v>
      </c>
      <c r="E623" s="306">
        <v>0</v>
      </c>
      <c r="F623" s="306">
        <v>16.3</v>
      </c>
      <c r="G623" s="349">
        <v>79.599999999999994</v>
      </c>
      <c r="H623" s="345">
        <v>2.6</v>
      </c>
      <c r="I623" s="345">
        <v>172.1</v>
      </c>
      <c r="J623" s="328">
        <v>0</v>
      </c>
    </row>
    <row r="624" spans="3:10" x14ac:dyDescent="0.2">
      <c r="C624" s="324">
        <v>44860.125</v>
      </c>
      <c r="D624" s="306">
        <v>1007.7</v>
      </c>
      <c r="E624" s="306">
        <v>0</v>
      </c>
      <c r="F624" s="306">
        <v>16.3</v>
      </c>
      <c r="G624" s="349">
        <v>79.8</v>
      </c>
      <c r="H624" s="340">
        <v>2.5</v>
      </c>
      <c r="I624" s="327">
        <v>169.3</v>
      </c>
      <c r="J624" s="328">
        <v>0</v>
      </c>
    </row>
    <row r="625" spans="3:10" x14ac:dyDescent="0.2">
      <c r="C625" s="324">
        <v>44860.166666666672</v>
      </c>
      <c r="D625" s="306">
        <v>1008</v>
      </c>
      <c r="E625" s="306">
        <v>0</v>
      </c>
      <c r="F625" s="306">
        <v>15.8</v>
      </c>
      <c r="G625" s="349">
        <v>81.3</v>
      </c>
      <c r="H625" s="344">
        <v>1.3</v>
      </c>
      <c r="I625" s="329">
        <v>93.1</v>
      </c>
      <c r="J625" s="328">
        <v>0</v>
      </c>
    </row>
    <row r="626" spans="3:10" x14ac:dyDescent="0.2">
      <c r="C626" s="324">
        <v>44860.208333333328</v>
      </c>
      <c r="D626" s="306">
        <v>1008.1</v>
      </c>
      <c r="E626" s="306">
        <v>0</v>
      </c>
      <c r="F626" s="306">
        <v>15.8</v>
      </c>
      <c r="G626" s="349">
        <v>82</v>
      </c>
      <c r="H626" s="345">
        <v>1.2</v>
      </c>
      <c r="I626" s="347">
        <v>32.1</v>
      </c>
      <c r="J626" s="328">
        <v>15</v>
      </c>
    </row>
    <row r="627" spans="3:10" x14ac:dyDescent="0.2">
      <c r="C627" s="324">
        <v>44860.25</v>
      </c>
      <c r="D627" s="306">
        <v>1008.4</v>
      </c>
      <c r="E627" s="306">
        <v>0</v>
      </c>
      <c r="F627" s="306">
        <v>16.3</v>
      </c>
      <c r="G627" s="349">
        <v>80.5</v>
      </c>
      <c r="H627" s="345">
        <v>1.2</v>
      </c>
      <c r="I627" s="345">
        <v>339.8</v>
      </c>
      <c r="J627" s="328">
        <v>77.3</v>
      </c>
    </row>
    <row r="628" spans="3:10" x14ac:dyDescent="0.2">
      <c r="C628" s="324">
        <v>44860.291666666672</v>
      </c>
      <c r="D628" s="306">
        <v>1008.7</v>
      </c>
      <c r="E628" s="306">
        <v>0</v>
      </c>
      <c r="F628" s="306">
        <v>16.7</v>
      </c>
      <c r="G628" s="349">
        <v>79.400000000000006</v>
      </c>
      <c r="H628" s="327">
        <v>1.4</v>
      </c>
      <c r="I628" s="327">
        <v>334.1</v>
      </c>
      <c r="J628" s="328">
        <v>137.19999999999999</v>
      </c>
    </row>
    <row r="629" spans="3:10" x14ac:dyDescent="0.2">
      <c r="C629" s="324">
        <v>44860.333333333328</v>
      </c>
      <c r="D629" s="306">
        <v>1008.4</v>
      </c>
      <c r="E629" s="306">
        <v>0</v>
      </c>
      <c r="F629" s="306">
        <v>17.2</v>
      </c>
      <c r="G629" s="349">
        <v>77.3</v>
      </c>
      <c r="H629" s="329">
        <v>1.2</v>
      </c>
      <c r="I629" s="329">
        <v>290.8</v>
      </c>
      <c r="J629" s="328">
        <v>416.2</v>
      </c>
    </row>
    <row r="630" spans="3:10" x14ac:dyDescent="0.2">
      <c r="C630" s="324">
        <v>44860.375</v>
      </c>
      <c r="D630" s="306">
        <v>1007.9</v>
      </c>
      <c r="E630" s="306">
        <v>0</v>
      </c>
      <c r="F630" s="306">
        <v>18.5</v>
      </c>
      <c r="G630" s="306">
        <v>70.2</v>
      </c>
      <c r="H630" s="332">
        <v>2.5</v>
      </c>
      <c r="I630" s="329">
        <v>219.6</v>
      </c>
      <c r="J630" s="328">
        <v>924</v>
      </c>
    </row>
    <row r="631" spans="3:10" x14ac:dyDescent="0.2">
      <c r="C631" s="324">
        <v>44860.416666666672</v>
      </c>
      <c r="D631" s="306">
        <v>1007.6</v>
      </c>
      <c r="E631" s="306">
        <v>0</v>
      </c>
      <c r="F631" s="306">
        <v>19.100000000000001</v>
      </c>
      <c r="G631" s="306">
        <v>65.400000000000006</v>
      </c>
      <c r="H631" s="325">
        <v>5</v>
      </c>
      <c r="I631" s="333">
        <v>198.6</v>
      </c>
      <c r="J631" s="325">
        <v>1046.5999999999999</v>
      </c>
    </row>
    <row r="632" spans="3:10" x14ac:dyDescent="0.2">
      <c r="C632" s="324">
        <v>44860.458333333328</v>
      </c>
      <c r="D632" s="306">
        <v>1007</v>
      </c>
      <c r="E632" s="306">
        <v>0</v>
      </c>
      <c r="F632" s="306">
        <v>19.399999999999999</v>
      </c>
      <c r="G632" s="306">
        <v>64.099999999999994</v>
      </c>
      <c r="H632" s="325">
        <v>5.8</v>
      </c>
      <c r="I632" s="325">
        <v>198.3</v>
      </c>
      <c r="J632" s="325">
        <v>1095.8</v>
      </c>
    </row>
    <row r="633" spans="3:10" x14ac:dyDescent="0.2">
      <c r="C633" s="324">
        <v>44860.5</v>
      </c>
      <c r="D633" s="306">
        <v>1006.2</v>
      </c>
      <c r="E633" s="306">
        <v>0</v>
      </c>
      <c r="F633" s="306">
        <v>19.600000000000001</v>
      </c>
      <c r="G633" s="306">
        <v>64.5</v>
      </c>
      <c r="H633" s="325">
        <v>5.3</v>
      </c>
      <c r="I633" s="325">
        <v>188</v>
      </c>
      <c r="J633" s="325">
        <v>1063.4000000000001</v>
      </c>
    </row>
    <row r="634" spans="3:10" x14ac:dyDescent="0.2">
      <c r="C634" s="324">
        <v>44860.541666666672</v>
      </c>
      <c r="D634" s="306">
        <v>1005.5</v>
      </c>
      <c r="E634" s="306">
        <v>0</v>
      </c>
      <c r="F634" s="306">
        <v>19.7</v>
      </c>
      <c r="G634" s="306">
        <v>63.9</v>
      </c>
      <c r="H634" s="325">
        <v>5.6</v>
      </c>
      <c r="I634" s="325">
        <v>193.5</v>
      </c>
      <c r="J634" s="325">
        <v>955.8</v>
      </c>
    </row>
    <row r="635" spans="3:10" x14ac:dyDescent="0.2">
      <c r="C635" s="324">
        <v>44860.583333333328</v>
      </c>
      <c r="D635" s="306">
        <v>1005.5</v>
      </c>
      <c r="E635" s="306">
        <v>0</v>
      </c>
      <c r="F635" s="306">
        <v>19.5</v>
      </c>
      <c r="G635" s="306">
        <v>65.5</v>
      </c>
      <c r="H635" s="325">
        <v>5.2</v>
      </c>
      <c r="I635" s="325">
        <v>196.2</v>
      </c>
      <c r="J635" s="325">
        <v>785.4</v>
      </c>
    </row>
    <row r="636" spans="3:10" x14ac:dyDescent="0.2">
      <c r="C636" s="324">
        <v>44860.625</v>
      </c>
      <c r="D636" s="306">
        <v>1005.4</v>
      </c>
      <c r="E636" s="306">
        <v>0</v>
      </c>
      <c r="F636" s="306">
        <v>19.2</v>
      </c>
      <c r="G636" s="306">
        <v>68.099999999999994</v>
      </c>
      <c r="H636" s="325">
        <v>4.9000000000000004</v>
      </c>
      <c r="I636" s="325">
        <v>180.1</v>
      </c>
      <c r="J636" s="325">
        <v>568.29999999999995</v>
      </c>
    </row>
    <row r="637" spans="3:10" x14ac:dyDescent="0.2">
      <c r="C637" s="324">
        <v>44860.666666666672</v>
      </c>
      <c r="D637" s="306">
        <v>1005.9</v>
      </c>
      <c r="E637" s="306">
        <v>0</v>
      </c>
      <c r="F637" s="306">
        <v>18.3</v>
      </c>
      <c r="G637" s="306">
        <v>70.8</v>
      </c>
      <c r="H637" s="325">
        <v>5.7</v>
      </c>
      <c r="I637" s="325">
        <v>175.5</v>
      </c>
      <c r="J637" s="325">
        <v>236.1</v>
      </c>
    </row>
    <row r="638" spans="3:10" x14ac:dyDescent="0.2">
      <c r="C638" s="324">
        <v>44860.708333333328</v>
      </c>
      <c r="D638" s="306">
        <v>1006.9</v>
      </c>
      <c r="E638" s="306">
        <v>0</v>
      </c>
      <c r="F638" s="306">
        <v>17.7</v>
      </c>
      <c r="G638" s="306">
        <v>72.3</v>
      </c>
      <c r="H638" s="325">
        <v>5.2</v>
      </c>
      <c r="I638" s="325">
        <v>172.5</v>
      </c>
      <c r="J638" s="325">
        <v>42.9</v>
      </c>
    </row>
    <row r="639" spans="3:10" x14ac:dyDescent="0.2">
      <c r="C639" s="324">
        <v>44860.75</v>
      </c>
      <c r="D639" s="306">
        <v>1007.8</v>
      </c>
      <c r="E639" s="306">
        <v>0</v>
      </c>
      <c r="F639" s="306">
        <v>17.399999999999999</v>
      </c>
      <c r="G639" s="306">
        <v>73.400000000000006</v>
      </c>
      <c r="H639" s="325">
        <v>4.9000000000000004</v>
      </c>
      <c r="I639" s="325">
        <v>176</v>
      </c>
      <c r="J639" s="325">
        <v>0.1</v>
      </c>
    </row>
    <row r="640" spans="3:10" x14ac:dyDescent="0.2">
      <c r="C640" s="324">
        <v>44860.791666666672</v>
      </c>
      <c r="D640" s="306">
        <v>1008.5</v>
      </c>
      <c r="E640" s="306">
        <v>0</v>
      </c>
      <c r="F640" s="306">
        <v>17.399999999999999</v>
      </c>
      <c r="G640" s="306">
        <v>73.900000000000006</v>
      </c>
      <c r="H640" s="325">
        <v>4.2</v>
      </c>
      <c r="I640" s="325">
        <v>174.9</v>
      </c>
      <c r="J640" s="325">
        <v>0</v>
      </c>
    </row>
    <row r="641" spans="3:10" x14ac:dyDescent="0.2">
      <c r="C641" s="324">
        <v>44860.833333333328</v>
      </c>
      <c r="D641" s="306">
        <v>1008.9</v>
      </c>
      <c r="E641" s="306">
        <v>0</v>
      </c>
      <c r="F641" s="306">
        <v>17.399999999999999</v>
      </c>
      <c r="G641" s="306">
        <v>74</v>
      </c>
      <c r="H641" s="325">
        <v>3.3</v>
      </c>
      <c r="I641" s="325">
        <v>172.8</v>
      </c>
      <c r="J641" s="325">
        <v>0</v>
      </c>
    </row>
    <row r="642" spans="3:10" x14ac:dyDescent="0.2">
      <c r="C642" s="324">
        <v>44860.875</v>
      </c>
      <c r="D642" s="306">
        <v>1009.1</v>
      </c>
      <c r="E642" s="306">
        <v>0</v>
      </c>
      <c r="F642" s="306">
        <v>17.399999999999999</v>
      </c>
      <c r="G642" s="306">
        <v>75.5</v>
      </c>
      <c r="H642" s="325">
        <v>3.4</v>
      </c>
      <c r="I642" s="325">
        <v>172.6</v>
      </c>
      <c r="J642" s="325">
        <v>0</v>
      </c>
    </row>
    <row r="643" spans="3:10" x14ac:dyDescent="0.2">
      <c r="C643" s="324">
        <v>44860.916666666672</v>
      </c>
      <c r="D643" s="306">
        <v>1009.1</v>
      </c>
      <c r="E643" s="306">
        <v>0</v>
      </c>
      <c r="F643" s="306">
        <v>17.2</v>
      </c>
      <c r="G643" s="349">
        <v>76.400000000000006</v>
      </c>
      <c r="H643" s="345">
        <v>3.8</v>
      </c>
      <c r="I643" s="345">
        <v>175.2</v>
      </c>
      <c r="J643" s="328">
        <v>0</v>
      </c>
    </row>
    <row r="644" spans="3:10" x14ac:dyDescent="0.2">
      <c r="C644" s="324">
        <v>44860.958333333328</v>
      </c>
      <c r="D644" s="306">
        <v>1008.4</v>
      </c>
      <c r="E644" s="306">
        <v>0</v>
      </c>
      <c r="F644" s="306">
        <v>17.100000000000001</v>
      </c>
      <c r="G644" s="349">
        <v>76.099999999999994</v>
      </c>
      <c r="H644" s="345">
        <v>3.3</v>
      </c>
      <c r="I644" s="335">
        <v>163.69999999999999</v>
      </c>
      <c r="J644" s="328">
        <v>0</v>
      </c>
    </row>
    <row r="645" spans="3:10" x14ac:dyDescent="0.2">
      <c r="C645" s="324">
        <v>44861</v>
      </c>
      <c r="D645" s="306">
        <v>1007.9</v>
      </c>
      <c r="E645" s="306">
        <v>0</v>
      </c>
      <c r="F645" s="306">
        <v>17</v>
      </c>
      <c r="G645" s="306">
        <v>76.599999999999994</v>
      </c>
      <c r="H645" s="326">
        <v>3.7</v>
      </c>
      <c r="I645" s="329">
        <v>167.2</v>
      </c>
      <c r="J645" s="328">
        <v>0</v>
      </c>
    </row>
    <row r="646" spans="3:10" x14ac:dyDescent="0.2">
      <c r="C646" s="324">
        <v>44861.041666666672</v>
      </c>
      <c r="D646" s="306">
        <v>1007.4</v>
      </c>
      <c r="E646" s="306">
        <v>0</v>
      </c>
      <c r="F646" s="306">
        <v>16.899999999999999</v>
      </c>
      <c r="G646" s="306">
        <v>76.3</v>
      </c>
      <c r="H646" s="325">
        <v>2.4</v>
      </c>
      <c r="I646" s="337">
        <v>175.2</v>
      </c>
      <c r="J646" s="325">
        <v>0</v>
      </c>
    </row>
    <row r="647" spans="3:10" x14ac:dyDescent="0.2">
      <c r="C647" s="324">
        <v>44861.083333333328</v>
      </c>
      <c r="D647" s="306">
        <v>1007.2</v>
      </c>
      <c r="E647" s="306">
        <v>0</v>
      </c>
      <c r="F647" s="306">
        <v>16.8</v>
      </c>
      <c r="G647" s="349">
        <v>77.599999999999994</v>
      </c>
      <c r="H647" s="344">
        <v>2.5</v>
      </c>
      <c r="I647" s="329">
        <v>171.1</v>
      </c>
      <c r="J647" s="328">
        <v>0</v>
      </c>
    </row>
    <row r="648" spans="3:10" x14ac:dyDescent="0.2">
      <c r="C648" s="324">
        <v>44861.125</v>
      </c>
      <c r="D648" s="306">
        <v>1007.4</v>
      </c>
      <c r="E648" s="306">
        <v>0</v>
      </c>
      <c r="F648" s="306">
        <v>16.7</v>
      </c>
      <c r="G648" s="349">
        <v>79</v>
      </c>
      <c r="H648" s="344">
        <v>2.9</v>
      </c>
      <c r="I648" s="329">
        <v>180.6</v>
      </c>
      <c r="J648" s="328">
        <v>0</v>
      </c>
    </row>
    <row r="649" spans="3:10" x14ac:dyDescent="0.2">
      <c r="C649" s="324">
        <v>44861.166666666672</v>
      </c>
      <c r="D649" s="306">
        <v>1007.4</v>
      </c>
      <c r="E649" s="306">
        <v>0</v>
      </c>
      <c r="F649" s="306">
        <v>16.7</v>
      </c>
      <c r="G649" s="349">
        <v>77.8</v>
      </c>
      <c r="H649" s="344">
        <v>3.5</v>
      </c>
      <c r="I649" s="329">
        <v>182.7</v>
      </c>
      <c r="J649" s="328">
        <v>0</v>
      </c>
    </row>
    <row r="650" spans="3:10" x14ac:dyDescent="0.2">
      <c r="C650" s="324">
        <v>44861.208333333328</v>
      </c>
      <c r="D650" s="306">
        <v>1008.1</v>
      </c>
      <c r="E650" s="306">
        <v>0</v>
      </c>
      <c r="F650" s="306">
        <v>16.8</v>
      </c>
      <c r="G650" s="306">
        <v>76.8</v>
      </c>
      <c r="H650" s="325">
        <v>3</v>
      </c>
      <c r="I650" s="333">
        <v>175.7</v>
      </c>
      <c r="J650" s="325">
        <v>15.4</v>
      </c>
    </row>
    <row r="651" spans="3:10" x14ac:dyDescent="0.2">
      <c r="C651" s="324">
        <v>44861.25</v>
      </c>
      <c r="D651" s="306">
        <v>1008.5</v>
      </c>
      <c r="E651" s="306">
        <v>0</v>
      </c>
      <c r="F651" s="306">
        <v>16.899999999999999</v>
      </c>
      <c r="G651" s="306">
        <v>76.099999999999994</v>
      </c>
      <c r="H651" s="325">
        <v>2.2999999999999998</v>
      </c>
      <c r="I651" s="325">
        <v>172</v>
      </c>
      <c r="J651" s="325">
        <v>70.099999999999994</v>
      </c>
    </row>
    <row r="652" spans="3:10" x14ac:dyDescent="0.2">
      <c r="C652" s="324">
        <v>44861.291666666672</v>
      </c>
      <c r="D652" s="306">
        <v>1008.1</v>
      </c>
      <c r="E652" s="306">
        <v>0</v>
      </c>
      <c r="F652" s="306">
        <v>17.3</v>
      </c>
      <c r="G652" s="306">
        <v>74</v>
      </c>
      <c r="H652" s="334">
        <v>2.8</v>
      </c>
      <c r="I652" s="334">
        <v>182</v>
      </c>
      <c r="J652" s="325">
        <v>203.6</v>
      </c>
    </row>
    <row r="653" spans="3:10" x14ac:dyDescent="0.2">
      <c r="C653" s="324">
        <v>44861.333333333328</v>
      </c>
      <c r="D653" s="306">
        <v>1008</v>
      </c>
      <c r="E653" s="306">
        <v>0</v>
      </c>
      <c r="F653" s="306">
        <v>18.100000000000001</v>
      </c>
      <c r="G653" s="349">
        <v>70.900000000000006</v>
      </c>
      <c r="H653" s="329">
        <v>2.9</v>
      </c>
      <c r="I653" s="329">
        <v>190.9</v>
      </c>
      <c r="J653" s="328">
        <v>506.8</v>
      </c>
    </row>
    <row r="654" spans="3:10" x14ac:dyDescent="0.2">
      <c r="C654" s="324">
        <v>44861.375</v>
      </c>
      <c r="D654" s="306">
        <v>1007.6</v>
      </c>
      <c r="E654" s="306">
        <v>0</v>
      </c>
      <c r="F654" s="306">
        <v>18.7</v>
      </c>
      <c r="G654" s="349">
        <v>69.7</v>
      </c>
      <c r="H654" s="329">
        <v>2.8</v>
      </c>
      <c r="I654" s="329">
        <v>231.5</v>
      </c>
      <c r="J654" s="328">
        <v>800.6</v>
      </c>
    </row>
    <row r="655" spans="3:10" x14ac:dyDescent="0.2">
      <c r="C655" s="324">
        <v>44861.416666666672</v>
      </c>
      <c r="D655" s="306">
        <v>1007.5</v>
      </c>
      <c r="E655" s="306">
        <v>0</v>
      </c>
      <c r="F655" s="306">
        <v>18.899999999999999</v>
      </c>
      <c r="G655" s="349">
        <v>69</v>
      </c>
      <c r="H655" s="329">
        <v>3</v>
      </c>
      <c r="I655" s="329">
        <v>230</v>
      </c>
      <c r="J655" s="328">
        <v>764</v>
      </c>
    </row>
    <row r="656" spans="3:10" x14ac:dyDescent="0.2">
      <c r="C656" s="324">
        <v>44861.458333333328</v>
      </c>
      <c r="D656" s="306">
        <v>1007.3</v>
      </c>
      <c r="E656" s="306">
        <v>0</v>
      </c>
      <c r="F656" s="306">
        <v>19.399999999999999</v>
      </c>
      <c r="G656" s="306">
        <v>67.099999999999994</v>
      </c>
      <c r="H656" s="333">
        <v>3.1</v>
      </c>
      <c r="I656" s="333">
        <v>224.5</v>
      </c>
      <c r="J656" s="325">
        <v>963.1</v>
      </c>
    </row>
    <row r="657" spans="3:10" x14ac:dyDescent="0.2">
      <c r="C657" s="324">
        <v>44861.5</v>
      </c>
      <c r="D657" s="306">
        <v>1006.9</v>
      </c>
      <c r="E657" s="306">
        <v>0</v>
      </c>
      <c r="F657" s="306">
        <v>19.600000000000001</v>
      </c>
      <c r="G657" s="306">
        <v>65.8</v>
      </c>
      <c r="H657" s="325">
        <v>3.9</v>
      </c>
      <c r="I657" s="325">
        <v>208.9</v>
      </c>
      <c r="J657" s="325">
        <v>891.8</v>
      </c>
    </row>
    <row r="658" spans="3:10" x14ac:dyDescent="0.2">
      <c r="C658" s="324">
        <v>44861.541666666672</v>
      </c>
      <c r="D658" s="306">
        <v>1006.7</v>
      </c>
      <c r="E658" s="306">
        <v>0</v>
      </c>
      <c r="F658" s="306">
        <v>19.7</v>
      </c>
      <c r="G658" s="306">
        <v>65.3</v>
      </c>
      <c r="H658" s="325">
        <v>4.0999999999999996</v>
      </c>
      <c r="I658" s="325">
        <v>214.2</v>
      </c>
      <c r="J658" s="325">
        <v>780.2</v>
      </c>
    </row>
    <row r="659" spans="3:10" x14ac:dyDescent="0.2">
      <c r="C659" s="324">
        <v>44861.583333333328</v>
      </c>
      <c r="D659" s="306">
        <v>1007.5</v>
      </c>
      <c r="E659" s="306">
        <v>0</v>
      </c>
      <c r="F659" s="306">
        <v>19.2</v>
      </c>
      <c r="G659" s="306">
        <v>67.599999999999994</v>
      </c>
      <c r="H659" s="325">
        <v>3.7</v>
      </c>
      <c r="I659" s="325">
        <v>216.9</v>
      </c>
      <c r="J659" s="325">
        <v>337.1</v>
      </c>
    </row>
    <row r="660" spans="3:10" x14ac:dyDescent="0.2">
      <c r="C660" s="324">
        <v>44861.625</v>
      </c>
      <c r="D660" s="306">
        <v>1007.8</v>
      </c>
      <c r="E660" s="306">
        <v>0</v>
      </c>
      <c r="F660" s="306">
        <v>18.100000000000001</v>
      </c>
      <c r="G660" s="306">
        <v>73</v>
      </c>
      <c r="H660" s="325">
        <v>2.8</v>
      </c>
      <c r="I660" s="325">
        <v>238.6</v>
      </c>
      <c r="J660" s="325">
        <v>131.6</v>
      </c>
    </row>
    <row r="661" spans="3:10" x14ac:dyDescent="0.2">
      <c r="C661" s="324">
        <v>44861.666666666672</v>
      </c>
      <c r="D661" s="306">
        <v>1008.4</v>
      </c>
      <c r="E661" s="306">
        <v>0</v>
      </c>
      <c r="F661" s="306">
        <v>17.8</v>
      </c>
      <c r="G661" s="306">
        <v>74</v>
      </c>
      <c r="H661" s="325">
        <v>2.7</v>
      </c>
      <c r="I661" s="325">
        <v>213.7</v>
      </c>
      <c r="J661" s="325">
        <v>40.700000000000003</v>
      </c>
    </row>
    <row r="662" spans="3:10" x14ac:dyDescent="0.2">
      <c r="C662" s="324">
        <v>44861.708333333328</v>
      </c>
      <c r="D662" s="306">
        <v>1008.7</v>
      </c>
      <c r="E662" s="306">
        <v>0</v>
      </c>
      <c r="F662" s="306">
        <v>17.600000000000001</v>
      </c>
      <c r="G662" s="306">
        <v>77.099999999999994</v>
      </c>
      <c r="H662" s="325">
        <v>2.5</v>
      </c>
      <c r="I662" s="325">
        <v>216.1</v>
      </c>
      <c r="J662" s="325">
        <v>8.3000000000000007</v>
      </c>
    </row>
    <row r="663" spans="3:10" x14ac:dyDescent="0.2">
      <c r="C663" s="324">
        <v>44861.75</v>
      </c>
      <c r="D663" s="306">
        <v>1009.5</v>
      </c>
      <c r="E663" s="306">
        <v>0</v>
      </c>
      <c r="F663" s="306">
        <v>17.399999999999999</v>
      </c>
      <c r="G663" s="306">
        <v>76.7</v>
      </c>
      <c r="H663" s="325">
        <v>3.8</v>
      </c>
      <c r="I663" s="325">
        <v>191.6</v>
      </c>
      <c r="J663" s="325">
        <v>0</v>
      </c>
    </row>
    <row r="664" spans="3:10" x14ac:dyDescent="0.2">
      <c r="C664" s="324">
        <v>44861.791666666672</v>
      </c>
      <c r="D664" s="306">
        <v>1010</v>
      </c>
      <c r="E664" s="306">
        <v>0</v>
      </c>
      <c r="F664" s="306">
        <v>17</v>
      </c>
      <c r="G664" s="306">
        <v>78.7</v>
      </c>
      <c r="H664" s="325">
        <v>3.8</v>
      </c>
      <c r="I664" s="325">
        <v>177.1</v>
      </c>
      <c r="J664" s="325">
        <v>0</v>
      </c>
    </row>
    <row r="665" spans="3:10" x14ac:dyDescent="0.2">
      <c r="C665" s="324">
        <v>44861.833333333328</v>
      </c>
      <c r="D665" s="306">
        <v>1010.1</v>
      </c>
      <c r="E665" s="306">
        <v>0</v>
      </c>
      <c r="F665" s="306">
        <v>16.7</v>
      </c>
      <c r="G665" s="306">
        <v>81</v>
      </c>
      <c r="H665" s="325">
        <v>4.4000000000000004</v>
      </c>
      <c r="I665" s="325">
        <v>173.2</v>
      </c>
      <c r="J665" s="325">
        <v>0</v>
      </c>
    </row>
    <row r="666" spans="3:10" x14ac:dyDescent="0.2">
      <c r="C666" s="324">
        <v>44861.875</v>
      </c>
      <c r="D666" s="306">
        <v>1010.1</v>
      </c>
      <c r="E666" s="306">
        <v>0</v>
      </c>
      <c r="F666" s="306">
        <v>16.600000000000001</v>
      </c>
      <c r="G666" s="349">
        <v>79.599999999999994</v>
      </c>
      <c r="H666" s="335">
        <v>4.3</v>
      </c>
      <c r="I666" s="335">
        <v>178.2</v>
      </c>
      <c r="J666" s="328">
        <v>0</v>
      </c>
    </row>
    <row r="667" spans="3:10" x14ac:dyDescent="0.2">
      <c r="C667" s="324">
        <v>44861.916666666672</v>
      </c>
      <c r="D667" s="306">
        <v>1009.6</v>
      </c>
      <c r="E667" s="306">
        <v>0</v>
      </c>
      <c r="F667" s="306">
        <v>16.8</v>
      </c>
      <c r="G667" s="349">
        <v>77</v>
      </c>
      <c r="H667" s="329">
        <v>4</v>
      </c>
      <c r="I667" s="329">
        <v>181.7</v>
      </c>
      <c r="J667" s="328">
        <v>0</v>
      </c>
    </row>
    <row r="668" spans="3:10" x14ac:dyDescent="0.2">
      <c r="C668" s="324">
        <v>44861.958333333328</v>
      </c>
      <c r="D668" s="306">
        <v>1009.5</v>
      </c>
      <c r="E668" s="306">
        <v>0</v>
      </c>
      <c r="F668" s="306">
        <v>17</v>
      </c>
      <c r="G668" s="349">
        <v>76.400000000000006</v>
      </c>
      <c r="H668" s="339">
        <v>3.2</v>
      </c>
      <c r="I668" s="329">
        <v>166.6</v>
      </c>
      <c r="J668" s="328">
        <v>0</v>
      </c>
    </row>
    <row r="669" spans="3:10" x14ac:dyDescent="0.2">
      <c r="C669" s="324">
        <v>44862</v>
      </c>
      <c r="D669" s="306">
        <v>1009.3</v>
      </c>
      <c r="E669" s="306">
        <v>0</v>
      </c>
      <c r="F669" s="306">
        <v>16.899999999999999</v>
      </c>
      <c r="G669" s="349">
        <v>76.8</v>
      </c>
      <c r="H669" s="330">
        <v>2.9</v>
      </c>
      <c r="I669" s="329">
        <v>167.2</v>
      </c>
      <c r="J669" s="328">
        <v>0</v>
      </c>
    </row>
    <row r="670" spans="3:10" x14ac:dyDescent="0.2">
      <c r="C670" s="324">
        <v>44862.041666666672</v>
      </c>
      <c r="D670" s="306">
        <v>1009.1</v>
      </c>
      <c r="E670" s="306">
        <v>0</v>
      </c>
      <c r="F670" s="306">
        <v>16.8</v>
      </c>
      <c r="G670" s="349">
        <v>76.7</v>
      </c>
      <c r="H670" s="330">
        <v>2.8</v>
      </c>
      <c r="I670" s="329">
        <v>169.8</v>
      </c>
      <c r="J670" s="328">
        <v>0</v>
      </c>
    </row>
    <row r="671" spans="3:10" x14ac:dyDescent="0.2">
      <c r="C671" s="324">
        <v>44862.083333333328</v>
      </c>
      <c r="D671" s="306">
        <v>1008.5</v>
      </c>
      <c r="E671" s="306">
        <v>0</v>
      </c>
      <c r="F671" s="306">
        <v>16.7</v>
      </c>
      <c r="G671" s="349">
        <v>76.599999999999994</v>
      </c>
      <c r="H671" s="330">
        <v>2.8</v>
      </c>
      <c r="I671" s="329">
        <v>183.6</v>
      </c>
      <c r="J671" s="328">
        <v>0</v>
      </c>
    </row>
    <row r="672" spans="3:10" x14ac:dyDescent="0.2">
      <c r="C672" s="324">
        <v>44862.125</v>
      </c>
      <c r="D672" s="306">
        <v>1008.5</v>
      </c>
      <c r="E672" s="306">
        <v>0</v>
      </c>
      <c r="F672" s="306">
        <v>16.600000000000001</v>
      </c>
      <c r="G672" s="349">
        <v>76.8</v>
      </c>
      <c r="H672" s="330">
        <v>4.4000000000000004</v>
      </c>
      <c r="I672" s="329">
        <v>181.5</v>
      </c>
      <c r="J672" s="328">
        <v>0</v>
      </c>
    </row>
    <row r="673" spans="3:10" x14ac:dyDescent="0.2">
      <c r="C673" s="324">
        <v>44862.166666666672</v>
      </c>
      <c r="D673" s="306">
        <v>1008.3</v>
      </c>
      <c r="E673" s="306">
        <v>0</v>
      </c>
      <c r="F673" s="306">
        <v>16.5</v>
      </c>
      <c r="G673" s="349">
        <v>78.599999999999994</v>
      </c>
      <c r="H673" s="330">
        <v>4.3</v>
      </c>
      <c r="I673" s="329">
        <v>181.5</v>
      </c>
      <c r="J673" s="328">
        <v>0</v>
      </c>
    </row>
    <row r="674" spans="3:10" x14ac:dyDescent="0.2">
      <c r="C674" s="324">
        <v>44862.208333333328</v>
      </c>
      <c r="D674" s="306">
        <v>1008.8</v>
      </c>
      <c r="E674" s="306">
        <v>0</v>
      </c>
      <c r="F674" s="306">
        <v>16</v>
      </c>
      <c r="G674" s="349">
        <v>83</v>
      </c>
      <c r="H674" s="331">
        <v>3</v>
      </c>
      <c r="I674" s="329">
        <v>173.9</v>
      </c>
      <c r="J674" s="328">
        <v>20.6</v>
      </c>
    </row>
    <row r="675" spans="3:10" x14ac:dyDescent="0.2">
      <c r="C675" s="324">
        <v>44862.25</v>
      </c>
      <c r="D675" s="306">
        <v>1008.9</v>
      </c>
      <c r="E675" s="306">
        <v>0</v>
      </c>
      <c r="F675" s="306">
        <v>16.899999999999999</v>
      </c>
      <c r="G675" s="349">
        <v>77.7</v>
      </c>
      <c r="H675" s="329">
        <v>1.2</v>
      </c>
      <c r="I675" s="329">
        <v>53.1</v>
      </c>
      <c r="J675" s="328">
        <v>199.4</v>
      </c>
    </row>
    <row r="676" spans="3:10" x14ac:dyDescent="0.2">
      <c r="C676" s="324">
        <v>44862.291666666672</v>
      </c>
      <c r="D676" s="306">
        <v>1008.8</v>
      </c>
      <c r="E676" s="306">
        <v>0</v>
      </c>
      <c r="F676" s="306">
        <v>17.899999999999999</v>
      </c>
      <c r="G676" s="349">
        <v>74</v>
      </c>
      <c r="H676" s="342">
        <v>1.6</v>
      </c>
      <c r="I676" s="329">
        <v>305.8</v>
      </c>
      <c r="J676" s="328">
        <v>391.9</v>
      </c>
    </row>
    <row r="677" spans="3:10" x14ac:dyDescent="0.2">
      <c r="C677" s="324">
        <v>44862.333333333328</v>
      </c>
      <c r="D677" s="306">
        <v>1008.5</v>
      </c>
      <c r="E677" s="306">
        <v>0</v>
      </c>
      <c r="F677" s="306">
        <v>17.7</v>
      </c>
      <c r="G677" s="349">
        <v>74.2</v>
      </c>
      <c r="H677" s="329">
        <v>1.4</v>
      </c>
      <c r="I677" s="329">
        <v>267.5</v>
      </c>
      <c r="J677" s="328">
        <v>399.2</v>
      </c>
    </row>
    <row r="678" spans="3:10" x14ac:dyDescent="0.2">
      <c r="C678" s="324">
        <v>44862.375</v>
      </c>
      <c r="D678" s="306">
        <v>1008.4</v>
      </c>
      <c r="E678" s="306">
        <v>0</v>
      </c>
      <c r="F678" s="306">
        <v>19</v>
      </c>
      <c r="G678" s="306">
        <v>68.8</v>
      </c>
      <c r="H678" s="333">
        <v>1.8</v>
      </c>
      <c r="I678" s="333">
        <v>308.10000000000002</v>
      </c>
      <c r="J678" s="325">
        <v>835.4</v>
      </c>
    </row>
    <row r="679" spans="3:10" x14ac:dyDescent="0.2">
      <c r="C679" s="324">
        <v>44862.416666666672</v>
      </c>
      <c r="D679" s="306">
        <v>1007.6</v>
      </c>
      <c r="E679" s="306">
        <v>0</v>
      </c>
      <c r="F679" s="306">
        <v>19.600000000000001</v>
      </c>
      <c r="G679" s="306">
        <v>65.2</v>
      </c>
      <c r="H679" s="325">
        <v>4</v>
      </c>
      <c r="I679" s="325">
        <v>187.1</v>
      </c>
      <c r="J679" s="325">
        <v>1035.5</v>
      </c>
    </row>
    <row r="680" spans="3:10" x14ac:dyDescent="0.2">
      <c r="C680" s="324">
        <v>44862.458333333328</v>
      </c>
      <c r="D680" s="306">
        <v>1007.2</v>
      </c>
      <c r="E680" s="306">
        <v>0</v>
      </c>
      <c r="F680" s="306">
        <v>19.399999999999999</v>
      </c>
      <c r="G680" s="306">
        <v>66.2</v>
      </c>
      <c r="H680" s="325">
        <v>5.3</v>
      </c>
      <c r="I680" s="325">
        <v>201.3</v>
      </c>
      <c r="J680" s="325">
        <v>1092.4000000000001</v>
      </c>
    </row>
    <row r="681" spans="3:10" x14ac:dyDescent="0.2">
      <c r="C681" s="324">
        <v>44862.5</v>
      </c>
      <c r="D681" s="306">
        <v>1006.8</v>
      </c>
      <c r="E681" s="306">
        <v>0</v>
      </c>
      <c r="F681" s="306">
        <v>19.5</v>
      </c>
      <c r="G681" s="306">
        <v>65.5</v>
      </c>
      <c r="H681" s="325">
        <v>5.5</v>
      </c>
      <c r="I681" s="325">
        <v>199.3</v>
      </c>
      <c r="J681" s="325">
        <v>1060.3</v>
      </c>
    </row>
    <row r="682" spans="3:10" x14ac:dyDescent="0.2">
      <c r="C682" s="324">
        <v>44862.541666666672</v>
      </c>
      <c r="D682" s="306">
        <v>1006.2</v>
      </c>
      <c r="E682" s="306">
        <v>0</v>
      </c>
      <c r="F682" s="306">
        <v>19.8</v>
      </c>
      <c r="G682" s="306">
        <v>65.2</v>
      </c>
      <c r="H682" s="325">
        <v>5.2</v>
      </c>
      <c r="I682" s="325">
        <v>193.9</v>
      </c>
      <c r="J682" s="325">
        <v>959.2</v>
      </c>
    </row>
    <row r="683" spans="3:10" x14ac:dyDescent="0.2">
      <c r="C683" s="324">
        <v>44862.583333333328</v>
      </c>
      <c r="D683" s="306">
        <v>1005.6</v>
      </c>
      <c r="E683" s="306">
        <v>0</v>
      </c>
      <c r="F683" s="306">
        <v>19.7</v>
      </c>
      <c r="G683" s="306">
        <v>66.3</v>
      </c>
      <c r="H683" s="325">
        <v>4.5999999999999996</v>
      </c>
      <c r="I683" s="325">
        <v>199.8</v>
      </c>
      <c r="J683" s="325">
        <v>789.7</v>
      </c>
    </row>
    <row r="684" spans="3:10" x14ac:dyDescent="0.2">
      <c r="C684" s="324">
        <v>44862.625</v>
      </c>
      <c r="D684" s="306">
        <v>1005.4</v>
      </c>
      <c r="E684" s="306">
        <v>0</v>
      </c>
      <c r="F684" s="306">
        <v>19.399999999999999</v>
      </c>
      <c r="G684" s="306">
        <v>68.400000000000006</v>
      </c>
      <c r="H684" s="325">
        <v>4.5999999999999996</v>
      </c>
      <c r="I684" s="325">
        <v>191.2</v>
      </c>
      <c r="J684" s="325">
        <v>571</v>
      </c>
    </row>
    <row r="685" spans="3:10" x14ac:dyDescent="0.2">
      <c r="C685" s="324">
        <v>44862.666666666672</v>
      </c>
      <c r="D685" s="306">
        <v>1006.1</v>
      </c>
      <c r="E685" s="306">
        <v>0</v>
      </c>
      <c r="F685" s="306">
        <v>18.899999999999999</v>
      </c>
      <c r="G685" s="306">
        <v>69</v>
      </c>
      <c r="H685" s="325">
        <v>4.8</v>
      </c>
      <c r="I685" s="325">
        <v>178.8</v>
      </c>
      <c r="J685" s="325">
        <v>268.5</v>
      </c>
    </row>
    <row r="686" spans="3:10" x14ac:dyDescent="0.2">
      <c r="C686" s="324">
        <v>44862.708333333328</v>
      </c>
      <c r="D686" s="306">
        <v>1007.7</v>
      </c>
      <c r="E686" s="306">
        <v>0</v>
      </c>
      <c r="F686" s="306">
        <v>18.2</v>
      </c>
      <c r="G686" s="306">
        <v>72.3</v>
      </c>
      <c r="H686" s="325">
        <v>4.3</v>
      </c>
      <c r="I686" s="325">
        <v>168.4</v>
      </c>
      <c r="J686" s="325">
        <v>36.1</v>
      </c>
    </row>
    <row r="687" spans="3:10" x14ac:dyDescent="0.2">
      <c r="C687" s="324">
        <v>44862.75</v>
      </c>
      <c r="D687" s="306">
        <v>1008.2</v>
      </c>
      <c r="E687" s="306">
        <v>0</v>
      </c>
      <c r="F687" s="306">
        <v>17.7</v>
      </c>
      <c r="G687" s="306">
        <v>75.400000000000006</v>
      </c>
      <c r="H687" s="325">
        <v>4.7</v>
      </c>
      <c r="I687" s="325">
        <v>173.5</v>
      </c>
      <c r="J687" s="325">
        <v>0.1</v>
      </c>
    </row>
    <row r="688" spans="3:10" x14ac:dyDescent="0.2">
      <c r="C688" s="324">
        <v>44862.791666666672</v>
      </c>
      <c r="D688" s="306">
        <v>1008.9</v>
      </c>
      <c r="E688" s="306">
        <v>0</v>
      </c>
      <c r="F688" s="306">
        <v>17.5</v>
      </c>
      <c r="G688" s="306">
        <v>74.7</v>
      </c>
      <c r="H688" s="325">
        <v>4.3</v>
      </c>
      <c r="I688" s="325">
        <v>179.5</v>
      </c>
      <c r="J688" s="325">
        <v>0</v>
      </c>
    </row>
    <row r="689" spans="3:10" x14ac:dyDescent="0.2">
      <c r="C689" s="324">
        <v>44862.833333333328</v>
      </c>
      <c r="D689" s="306">
        <v>1009.3</v>
      </c>
      <c r="E689" s="306">
        <v>0</v>
      </c>
      <c r="F689" s="306">
        <v>17.399999999999999</v>
      </c>
      <c r="G689" s="349">
        <v>75.5</v>
      </c>
      <c r="H689" s="340">
        <v>4</v>
      </c>
      <c r="I689" s="340">
        <v>175</v>
      </c>
      <c r="J689" s="328">
        <v>0</v>
      </c>
    </row>
    <row r="690" spans="3:10" x14ac:dyDescent="0.2">
      <c r="C690" s="324">
        <v>44862.875</v>
      </c>
      <c r="D690" s="306">
        <v>1009.3</v>
      </c>
      <c r="E690" s="306">
        <v>0</v>
      </c>
      <c r="F690" s="306">
        <v>17.399999999999999</v>
      </c>
      <c r="G690" s="349">
        <v>75.400000000000006</v>
      </c>
      <c r="H690" s="345">
        <v>3.6</v>
      </c>
      <c r="I690" s="345">
        <v>147.1</v>
      </c>
      <c r="J690" s="328">
        <v>0</v>
      </c>
    </row>
    <row r="691" spans="3:10" x14ac:dyDescent="0.2">
      <c r="C691" s="324">
        <v>44862.916666666672</v>
      </c>
      <c r="D691" s="306">
        <v>1009.3</v>
      </c>
      <c r="E691" s="306">
        <v>0</v>
      </c>
      <c r="F691" s="306">
        <v>17.3</v>
      </c>
      <c r="G691" s="306">
        <v>74.900000000000006</v>
      </c>
      <c r="H691" s="325">
        <v>3.4</v>
      </c>
      <c r="I691" s="345">
        <v>156.6</v>
      </c>
      <c r="J691" s="328">
        <v>0</v>
      </c>
    </row>
    <row r="692" spans="3:10" x14ac:dyDescent="0.2">
      <c r="C692" s="324">
        <v>44862.958333333328</v>
      </c>
      <c r="D692" s="306">
        <v>1008.9</v>
      </c>
      <c r="E692" s="306">
        <v>0</v>
      </c>
      <c r="F692" s="306">
        <v>17.2</v>
      </c>
      <c r="G692" s="349">
        <v>75.599999999999994</v>
      </c>
      <c r="H692" s="345">
        <v>3.1</v>
      </c>
      <c r="I692" s="345">
        <v>169.8</v>
      </c>
      <c r="J692" s="328">
        <v>0</v>
      </c>
    </row>
    <row r="693" spans="3:10" x14ac:dyDescent="0.2">
      <c r="C693" s="324">
        <v>44863</v>
      </c>
      <c r="D693" s="306">
        <v>1008.4</v>
      </c>
      <c r="E693" s="306">
        <v>0</v>
      </c>
      <c r="F693" s="306">
        <v>17</v>
      </c>
      <c r="G693" s="349">
        <v>76.400000000000006</v>
      </c>
      <c r="H693" s="344">
        <v>3.5</v>
      </c>
      <c r="I693" s="329">
        <v>171.8</v>
      </c>
      <c r="J693" s="328">
        <v>0</v>
      </c>
    </row>
    <row r="694" spans="3:10" x14ac:dyDescent="0.2">
      <c r="C694" s="324">
        <v>44863.041666666672</v>
      </c>
      <c r="D694" s="306">
        <v>1007.9</v>
      </c>
      <c r="E694" s="306">
        <v>0</v>
      </c>
      <c r="F694" s="306">
        <v>17</v>
      </c>
      <c r="G694" s="306">
        <v>75.8</v>
      </c>
      <c r="H694" s="326">
        <v>3.6</v>
      </c>
      <c r="I694" s="329">
        <v>178.8</v>
      </c>
      <c r="J694" s="328">
        <v>0</v>
      </c>
    </row>
    <row r="695" spans="3:10" x14ac:dyDescent="0.2">
      <c r="C695" s="324">
        <v>44863.083333333328</v>
      </c>
      <c r="D695" s="306">
        <v>1007.7</v>
      </c>
      <c r="E695" s="306">
        <v>0</v>
      </c>
      <c r="F695" s="306">
        <v>17</v>
      </c>
      <c r="G695" s="349">
        <v>76.099999999999994</v>
      </c>
      <c r="H695" s="330">
        <v>3</v>
      </c>
      <c r="I695" s="329">
        <v>169.2</v>
      </c>
      <c r="J695" s="328">
        <v>0</v>
      </c>
    </row>
    <row r="696" spans="3:10" x14ac:dyDescent="0.2">
      <c r="C696" s="324">
        <v>44863.125</v>
      </c>
      <c r="D696" s="306">
        <v>1008</v>
      </c>
      <c r="E696" s="306">
        <v>0</v>
      </c>
      <c r="F696" s="306">
        <v>16.899999999999999</v>
      </c>
      <c r="G696" s="349">
        <v>76.3</v>
      </c>
      <c r="H696" s="331">
        <v>2.2999999999999998</v>
      </c>
      <c r="I696" s="329">
        <v>176.3</v>
      </c>
      <c r="J696" s="328">
        <v>0</v>
      </c>
    </row>
    <row r="697" spans="3:10" x14ac:dyDescent="0.2">
      <c r="C697" s="324">
        <v>44863.166666666672</v>
      </c>
      <c r="D697" s="306">
        <v>1007.9</v>
      </c>
      <c r="E697" s="306">
        <v>0</v>
      </c>
      <c r="F697" s="306">
        <v>16.899999999999999</v>
      </c>
      <c r="G697" s="349">
        <v>76.3</v>
      </c>
      <c r="H697" s="329">
        <v>2.6</v>
      </c>
      <c r="I697" s="329">
        <v>174.9</v>
      </c>
      <c r="J697" s="328">
        <v>0</v>
      </c>
    </row>
    <row r="698" spans="3:10" x14ac:dyDescent="0.2">
      <c r="C698" s="324">
        <v>44863.208333333328</v>
      </c>
      <c r="D698" s="306">
        <v>1008</v>
      </c>
      <c r="E698" s="306">
        <v>0</v>
      </c>
      <c r="F698" s="306">
        <v>16.899999999999999</v>
      </c>
      <c r="G698" s="349">
        <v>76.8</v>
      </c>
      <c r="H698" s="346">
        <v>2.8</v>
      </c>
      <c r="I698" s="329">
        <v>176.1</v>
      </c>
      <c r="J698" s="328">
        <v>7.6</v>
      </c>
    </row>
    <row r="699" spans="3:10" x14ac:dyDescent="0.2">
      <c r="C699" s="324">
        <v>44863.25</v>
      </c>
      <c r="D699" s="306">
        <v>1008.4</v>
      </c>
      <c r="E699" s="306">
        <v>0</v>
      </c>
      <c r="F699" s="306">
        <v>17</v>
      </c>
      <c r="G699" s="349">
        <v>76.2</v>
      </c>
      <c r="H699" s="331">
        <v>3.2</v>
      </c>
      <c r="I699" s="329">
        <v>173.8</v>
      </c>
      <c r="J699" s="328">
        <v>53</v>
      </c>
    </row>
    <row r="700" spans="3:10" x14ac:dyDescent="0.2">
      <c r="C700" s="324">
        <v>44863.291666666672</v>
      </c>
      <c r="D700" s="306">
        <v>1009</v>
      </c>
      <c r="E700" s="306">
        <v>0</v>
      </c>
      <c r="F700" s="306">
        <v>17.399999999999999</v>
      </c>
      <c r="G700" s="349">
        <v>74.599999999999994</v>
      </c>
      <c r="H700" s="329">
        <v>2.6</v>
      </c>
      <c r="I700" s="329">
        <v>179.1</v>
      </c>
      <c r="J700" s="328">
        <v>135.69999999999999</v>
      </c>
    </row>
    <row r="701" spans="3:10" x14ac:dyDescent="0.2">
      <c r="C701" s="324">
        <v>44863.333333333328</v>
      </c>
      <c r="D701" s="306">
        <v>1008.9</v>
      </c>
      <c r="E701" s="306">
        <v>0</v>
      </c>
      <c r="F701" s="306">
        <v>17.899999999999999</v>
      </c>
      <c r="G701" s="349">
        <v>72.7</v>
      </c>
      <c r="H701" s="329">
        <v>2.5</v>
      </c>
      <c r="I701" s="329">
        <v>200.7</v>
      </c>
      <c r="J701" s="328">
        <v>271.3</v>
      </c>
    </row>
    <row r="702" spans="3:10" x14ac:dyDescent="0.2">
      <c r="C702" s="324">
        <v>44863.375</v>
      </c>
      <c r="D702" s="306">
        <v>1008.3</v>
      </c>
      <c r="E702" s="306">
        <v>0</v>
      </c>
      <c r="F702" s="306">
        <v>18.100000000000001</v>
      </c>
      <c r="G702" s="306">
        <v>74</v>
      </c>
      <c r="H702" s="333">
        <v>2</v>
      </c>
      <c r="I702" s="333">
        <v>247.6</v>
      </c>
      <c r="J702" s="325">
        <v>427</v>
      </c>
    </row>
    <row r="703" spans="3:10" x14ac:dyDescent="0.2">
      <c r="C703" s="324">
        <v>44863.416666666672</v>
      </c>
      <c r="D703" s="306">
        <v>1008.1</v>
      </c>
      <c r="E703" s="306">
        <v>0</v>
      </c>
      <c r="F703" s="306">
        <v>17.899999999999999</v>
      </c>
      <c r="G703" s="306">
        <v>75.7</v>
      </c>
      <c r="H703" s="325">
        <v>2</v>
      </c>
      <c r="I703" s="325">
        <v>258.89999999999998</v>
      </c>
      <c r="J703" s="325">
        <v>390.9</v>
      </c>
    </row>
    <row r="704" spans="3:10" x14ac:dyDescent="0.2">
      <c r="C704" s="324">
        <v>44863.458333333328</v>
      </c>
      <c r="D704" s="306">
        <v>1007.5</v>
      </c>
      <c r="E704" s="306">
        <v>0</v>
      </c>
      <c r="F704" s="306">
        <v>18.3</v>
      </c>
      <c r="G704" s="306">
        <v>73.099999999999994</v>
      </c>
      <c r="H704" s="325">
        <v>1.7</v>
      </c>
      <c r="I704" s="325">
        <v>244.6</v>
      </c>
      <c r="J704" s="325">
        <v>454.5</v>
      </c>
    </row>
    <row r="705" spans="3:10" x14ac:dyDescent="0.2">
      <c r="C705" s="324">
        <v>44863.5</v>
      </c>
      <c r="D705" s="306">
        <v>1006.7</v>
      </c>
      <c r="E705" s="306">
        <v>0</v>
      </c>
      <c r="F705" s="306">
        <v>18.5</v>
      </c>
      <c r="G705" s="306">
        <v>73</v>
      </c>
      <c r="H705" s="325">
        <v>2</v>
      </c>
      <c r="I705" s="325">
        <v>255.1</v>
      </c>
      <c r="J705" s="325">
        <v>511.2</v>
      </c>
    </row>
    <row r="706" spans="3:10" x14ac:dyDescent="0.2">
      <c r="C706" s="324">
        <v>44863.541666666672</v>
      </c>
      <c r="D706" s="306">
        <v>1006</v>
      </c>
      <c r="E706" s="306">
        <v>0</v>
      </c>
      <c r="F706" s="306">
        <v>19.2</v>
      </c>
      <c r="G706" s="306">
        <v>67</v>
      </c>
      <c r="H706" s="325">
        <v>2.8</v>
      </c>
      <c r="I706" s="325">
        <v>226.5</v>
      </c>
      <c r="J706" s="325">
        <v>555.5</v>
      </c>
    </row>
    <row r="707" spans="3:10" x14ac:dyDescent="0.2">
      <c r="C707" s="324">
        <v>44863.583333333328</v>
      </c>
      <c r="D707" s="306">
        <v>1005.8</v>
      </c>
      <c r="E707" s="306">
        <v>0</v>
      </c>
      <c r="F707" s="306">
        <v>19.2</v>
      </c>
      <c r="G707" s="306">
        <v>65.400000000000006</v>
      </c>
      <c r="H707" s="325">
        <v>3.5</v>
      </c>
      <c r="I707" s="325">
        <v>209.4</v>
      </c>
      <c r="J707" s="325">
        <v>582.1</v>
      </c>
    </row>
    <row r="708" spans="3:10" x14ac:dyDescent="0.2">
      <c r="C708" s="324">
        <v>44863.625</v>
      </c>
      <c r="D708" s="306">
        <v>1005.8</v>
      </c>
      <c r="E708" s="306">
        <v>0</v>
      </c>
      <c r="F708" s="306">
        <v>19.100000000000001</v>
      </c>
      <c r="G708" s="306">
        <v>65.099999999999994</v>
      </c>
      <c r="H708" s="325">
        <v>3.5</v>
      </c>
      <c r="I708" s="325">
        <v>205.5</v>
      </c>
      <c r="J708" s="325">
        <v>456.2</v>
      </c>
    </row>
    <row r="709" spans="3:10" x14ac:dyDescent="0.2">
      <c r="C709" s="324">
        <v>44863.666666666672</v>
      </c>
      <c r="D709" s="306">
        <v>1006.9</v>
      </c>
      <c r="E709" s="306">
        <v>0</v>
      </c>
      <c r="F709" s="306">
        <v>18.5</v>
      </c>
      <c r="G709" s="306">
        <v>67.2</v>
      </c>
      <c r="H709" s="325">
        <v>3.5</v>
      </c>
      <c r="I709" s="325">
        <v>214.6</v>
      </c>
      <c r="J709" s="325">
        <v>149.5</v>
      </c>
    </row>
    <row r="710" spans="3:10" x14ac:dyDescent="0.2">
      <c r="C710" s="324">
        <v>44863.708333333328</v>
      </c>
      <c r="D710" s="306">
        <v>1007.6</v>
      </c>
      <c r="E710" s="306">
        <v>0</v>
      </c>
      <c r="F710" s="306">
        <v>18.100000000000001</v>
      </c>
      <c r="G710" s="306">
        <v>68.400000000000006</v>
      </c>
      <c r="H710" s="325">
        <v>3.2</v>
      </c>
      <c r="I710" s="325">
        <v>200.4</v>
      </c>
      <c r="J710" s="325">
        <v>23.4</v>
      </c>
    </row>
    <row r="711" spans="3:10" x14ac:dyDescent="0.2">
      <c r="C711" s="324">
        <v>44863.75</v>
      </c>
      <c r="D711" s="306">
        <v>1008.4</v>
      </c>
      <c r="E711" s="306">
        <v>0</v>
      </c>
      <c r="F711" s="306">
        <v>17.899999999999999</v>
      </c>
      <c r="G711" s="306">
        <v>70</v>
      </c>
      <c r="H711" s="325">
        <v>3.2</v>
      </c>
      <c r="I711" s="325">
        <v>185.9</v>
      </c>
      <c r="J711" s="325">
        <v>0.1</v>
      </c>
    </row>
    <row r="712" spans="3:10" x14ac:dyDescent="0.2">
      <c r="C712" s="324">
        <v>44863.791666666672</v>
      </c>
      <c r="D712" s="306">
        <v>1009.3</v>
      </c>
      <c r="E712" s="306">
        <v>0</v>
      </c>
      <c r="F712" s="306">
        <v>17.600000000000001</v>
      </c>
      <c r="G712" s="306">
        <v>73.599999999999994</v>
      </c>
      <c r="H712" s="325">
        <v>3.6</v>
      </c>
      <c r="I712" s="325">
        <v>182.4</v>
      </c>
      <c r="J712" s="325">
        <v>0</v>
      </c>
    </row>
    <row r="713" spans="3:10" x14ac:dyDescent="0.2">
      <c r="C713" s="324">
        <v>44863.833333333328</v>
      </c>
      <c r="D713" s="306">
        <v>1010.4</v>
      </c>
      <c r="E713" s="306">
        <v>0</v>
      </c>
      <c r="F713" s="306">
        <v>17.5</v>
      </c>
      <c r="G713" s="306">
        <v>74.5</v>
      </c>
      <c r="H713" s="325">
        <v>4.0999999999999996</v>
      </c>
      <c r="I713" s="325">
        <v>178.4</v>
      </c>
      <c r="J713" s="325">
        <v>0</v>
      </c>
    </row>
    <row r="714" spans="3:10" x14ac:dyDescent="0.2">
      <c r="C714" s="324">
        <v>44863.875</v>
      </c>
      <c r="D714" s="306">
        <v>1009.9</v>
      </c>
      <c r="E714" s="306">
        <v>0</v>
      </c>
      <c r="F714" s="306">
        <v>17.2</v>
      </c>
      <c r="G714" s="306">
        <v>76</v>
      </c>
      <c r="H714" s="325">
        <v>3.2</v>
      </c>
      <c r="I714" s="325">
        <v>177.4</v>
      </c>
      <c r="J714" s="325">
        <v>0</v>
      </c>
    </row>
    <row r="715" spans="3:10" x14ac:dyDescent="0.2">
      <c r="C715" s="324">
        <v>44863.916666666672</v>
      </c>
      <c r="D715" s="306">
        <v>1009.4</v>
      </c>
      <c r="E715" s="306">
        <v>0</v>
      </c>
      <c r="F715" s="306">
        <v>17</v>
      </c>
      <c r="G715" s="306">
        <v>76.2</v>
      </c>
      <c r="H715" s="325">
        <v>2.6</v>
      </c>
      <c r="I715" s="325">
        <v>190.5</v>
      </c>
      <c r="J715" s="325">
        <v>0</v>
      </c>
    </row>
    <row r="716" spans="3:10" x14ac:dyDescent="0.2">
      <c r="C716" s="324">
        <v>44863.958333333328</v>
      </c>
      <c r="D716" s="306">
        <v>1008.7</v>
      </c>
      <c r="E716" s="306">
        <v>0</v>
      </c>
      <c r="F716" s="306">
        <v>16.8</v>
      </c>
      <c r="G716" s="306">
        <v>77.8</v>
      </c>
      <c r="H716" s="325">
        <v>3</v>
      </c>
      <c r="I716" s="325">
        <v>196.2</v>
      </c>
      <c r="J716" s="325">
        <v>0</v>
      </c>
    </row>
    <row r="717" spans="3:10" x14ac:dyDescent="0.2">
      <c r="C717" s="324">
        <v>44864</v>
      </c>
      <c r="D717" s="306">
        <v>1008.1</v>
      </c>
      <c r="E717" s="306">
        <v>0</v>
      </c>
      <c r="F717" s="306">
        <v>16.8</v>
      </c>
      <c r="G717" s="349">
        <v>79.5</v>
      </c>
      <c r="H717" s="345">
        <v>2.2000000000000002</v>
      </c>
      <c r="I717" s="335">
        <v>192.9</v>
      </c>
      <c r="J717" s="328">
        <v>0</v>
      </c>
    </row>
    <row r="718" spans="3:10" x14ac:dyDescent="0.2">
      <c r="C718" s="324">
        <v>44864.041666666672</v>
      </c>
      <c r="D718" s="306">
        <v>1007.4</v>
      </c>
      <c r="E718" s="306">
        <v>0</v>
      </c>
      <c r="F718" s="306">
        <v>16.899999999999999</v>
      </c>
      <c r="G718" s="349">
        <v>80.3</v>
      </c>
      <c r="H718" s="338">
        <v>1.9</v>
      </c>
      <c r="I718" s="335">
        <v>184.2</v>
      </c>
      <c r="J718" s="328">
        <v>0</v>
      </c>
    </row>
    <row r="719" spans="3:10" x14ac:dyDescent="0.2">
      <c r="C719" s="324">
        <v>44864.083333333328</v>
      </c>
      <c r="D719" s="306">
        <v>1007.3</v>
      </c>
      <c r="E719" s="306">
        <v>0</v>
      </c>
      <c r="F719" s="306">
        <v>16.899999999999999</v>
      </c>
      <c r="G719" s="349">
        <v>79.7</v>
      </c>
      <c r="H719" s="338">
        <v>2.2999999999999998</v>
      </c>
      <c r="I719" s="335">
        <v>183.1</v>
      </c>
      <c r="J719" s="328">
        <v>0</v>
      </c>
    </row>
    <row r="720" spans="3:10" x14ac:dyDescent="0.2">
      <c r="C720" s="324">
        <v>44864.125</v>
      </c>
      <c r="D720" s="306">
        <v>1006.9</v>
      </c>
      <c r="E720" s="306">
        <v>0</v>
      </c>
      <c r="F720" s="306">
        <v>16.899999999999999</v>
      </c>
      <c r="G720" s="349">
        <v>79.8</v>
      </c>
      <c r="H720" s="338">
        <v>1.6</v>
      </c>
      <c r="I720" s="335">
        <v>158.30000000000001</v>
      </c>
      <c r="J720" s="328">
        <v>0</v>
      </c>
    </row>
    <row r="721" spans="3:10" x14ac:dyDescent="0.2">
      <c r="C721" s="324">
        <v>44864.166666666672</v>
      </c>
      <c r="D721" s="306">
        <v>1007.1</v>
      </c>
      <c r="E721" s="306">
        <v>0</v>
      </c>
      <c r="F721" s="306">
        <v>17</v>
      </c>
      <c r="G721" s="349">
        <v>79.3</v>
      </c>
      <c r="H721" s="338">
        <v>0.8</v>
      </c>
      <c r="I721" s="335">
        <v>146.80000000000001</v>
      </c>
      <c r="J721" s="328">
        <v>0</v>
      </c>
    </row>
    <row r="722" spans="3:10" x14ac:dyDescent="0.2">
      <c r="C722" s="324">
        <v>44864.208333333328</v>
      </c>
      <c r="D722" s="306">
        <v>1007.2</v>
      </c>
      <c r="E722" s="306">
        <v>0</v>
      </c>
      <c r="F722" s="306">
        <v>16.8</v>
      </c>
      <c r="G722" s="349">
        <v>77.599999999999994</v>
      </c>
      <c r="H722" s="338">
        <v>0.6</v>
      </c>
      <c r="I722" s="335">
        <v>331.1</v>
      </c>
      <c r="J722" s="328">
        <v>29</v>
      </c>
    </row>
    <row r="723" spans="3:10" x14ac:dyDescent="0.2">
      <c r="C723" s="324">
        <v>44864.25</v>
      </c>
      <c r="D723" s="306">
        <v>1007.8</v>
      </c>
      <c r="E723" s="306">
        <v>0</v>
      </c>
      <c r="F723" s="306">
        <v>17.3</v>
      </c>
      <c r="G723" s="349">
        <v>74.5</v>
      </c>
      <c r="H723" s="338">
        <v>0.6</v>
      </c>
      <c r="I723" s="335">
        <v>21.5</v>
      </c>
      <c r="J723" s="328">
        <v>121.7</v>
      </c>
    </row>
    <row r="724" spans="3:10" x14ac:dyDescent="0.2">
      <c r="C724" s="324">
        <v>44864.291666666672</v>
      </c>
      <c r="D724" s="306">
        <v>1007.5</v>
      </c>
      <c r="E724" s="306">
        <v>0</v>
      </c>
      <c r="F724" s="306">
        <v>17.899999999999999</v>
      </c>
      <c r="G724" s="349">
        <v>72.599999999999994</v>
      </c>
      <c r="H724" s="338">
        <v>1.4</v>
      </c>
      <c r="I724" s="335">
        <v>297.10000000000002</v>
      </c>
      <c r="J724" s="328">
        <v>381.5</v>
      </c>
    </row>
    <row r="725" spans="3:10" x14ac:dyDescent="0.2">
      <c r="C725" s="324">
        <v>44864.333333333328</v>
      </c>
      <c r="D725" s="306">
        <v>1007.5</v>
      </c>
      <c r="E725" s="306">
        <v>0</v>
      </c>
      <c r="F725" s="306">
        <v>18.399999999999999</v>
      </c>
      <c r="G725" s="349">
        <v>72</v>
      </c>
      <c r="H725" s="338">
        <v>2.1</v>
      </c>
      <c r="I725" s="335">
        <v>293.39999999999998</v>
      </c>
      <c r="J725" s="328">
        <v>744.8</v>
      </c>
    </row>
    <row r="726" spans="3:10" x14ac:dyDescent="0.2">
      <c r="C726" s="324">
        <v>44864.375</v>
      </c>
      <c r="D726" s="306">
        <v>1007.2</v>
      </c>
      <c r="E726" s="306">
        <v>0</v>
      </c>
      <c r="F726" s="306">
        <v>19.600000000000001</v>
      </c>
      <c r="G726" s="349">
        <v>66.5</v>
      </c>
      <c r="H726" s="338">
        <v>3.5</v>
      </c>
      <c r="I726" s="335">
        <v>193.9</v>
      </c>
      <c r="J726" s="328">
        <v>880.2</v>
      </c>
    </row>
    <row r="727" spans="3:10" x14ac:dyDescent="0.2">
      <c r="C727" s="324">
        <v>44864.416666666672</v>
      </c>
      <c r="D727" s="306">
        <v>1007.1</v>
      </c>
      <c r="E727" s="306">
        <v>0</v>
      </c>
      <c r="F727" s="306">
        <v>19.600000000000001</v>
      </c>
      <c r="G727" s="349">
        <v>66</v>
      </c>
      <c r="H727" s="338">
        <v>4.2</v>
      </c>
      <c r="I727" s="335">
        <v>205.4</v>
      </c>
      <c r="J727" s="328">
        <v>1022.3</v>
      </c>
    </row>
    <row r="728" spans="3:10" x14ac:dyDescent="0.2">
      <c r="C728" s="324">
        <v>44864.458333333328</v>
      </c>
      <c r="D728" s="306">
        <v>1006.6</v>
      </c>
      <c r="E728" s="306">
        <v>0</v>
      </c>
      <c r="F728" s="306">
        <v>19.8</v>
      </c>
      <c r="G728" s="349">
        <v>64.900000000000006</v>
      </c>
      <c r="H728" s="338">
        <v>4.5999999999999996</v>
      </c>
      <c r="I728" s="335">
        <v>201.2</v>
      </c>
      <c r="J728" s="328">
        <v>1088.5999999999999</v>
      </c>
    </row>
    <row r="729" spans="3:10" x14ac:dyDescent="0.2">
      <c r="C729" s="324">
        <v>44864.5</v>
      </c>
      <c r="D729" s="306">
        <v>1006</v>
      </c>
      <c r="E729" s="306">
        <v>0</v>
      </c>
      <c r="F729" s="306">
        <v>20.2</v>
      </c>
      <c r="G729" s="349">
        <v>63.4</v>
      </c>
      <c r="H729" s="338">
        <v>4.0999999999999996</v>
      </c>
      <c r="I729" s="335">
        <v>204.5</v>
      </c>
      <c r="J729" s="328">
        <v>1060.7</v>
      </c>
    </row>
    <row r="730" spans="3:10" x14ac:dyDescent="0.2">
      <c r="C730" s="324">
        <v>44864.541666666672</v>
      </c>
      <c r="D730" s="306">
        <v>1005.3</v>
      </c>
      <c r="E730" s="306">
        <v>0</v>
      </c>
      <c r="F730" s="306">
        <v>20.3</v>
      </c>
      <c r="G730" s="349">
        <v>63.4</v>
      </c>
      <c r="H730" s="338">
        <v>3.9</v>
      </c>
      <c r="I730" s="335">
        <v>202.5</v>
      </c>
      <c r="J730" s="328">
        <v>959.9</v>
      </c>
    </row>
    <row r="731" spans="3:10" x14ac:dyDescent="0.2">
      <c r="C731" s="324">
        <v>44864.583333333328</v>
      </c>
      <c r="D731" s="306">
        <v>1005.1</v>
      </c>
      <c r="E731" s="306">
        <v>0</v>
      </c>
      <c r="F731" s="306">
        <v>19.899999999999999</v>
      </c>
      <c r="G731" s="349">
        <v>64</v>
      </c>
      <c r="H731" s="338">
        <v>4.8</v>
      </c>
      <c r="I731" s="335">
        <v>199.4</v>
      </c>
      <c r="J731" s="328">
        <v>791.3</v>
      </c>
    </row>
    <row r="732" spans="3:10" x14ac:dyDescent="0.2">
      <c r="C732" s="324">
        <v>44864.625</v>
      </c>
      <c r="D732" s="306">
        <v>1005.1</v>
      </c>
      <c r="E732" s="306">
        <v>0</v>
      </c>
      <c r="F732" s="306">
        <v>19.600000000000001</v>
      </c>
      <c r="G732" s="349">
        <v>64.8</v>
      </c>
      <c r="H732" s="338">
        <v>4.5999999999999996</v>
      </c>
      <c r="I732" s="335">
        <v>199.3</v>
      </c>
      <c r="J732" s="328">
        <v>566.79999999999995</v>
      </c>
    </row>
    <row r="733" spans="3:10" x14ac:dyDescent="0.2">
      <c r="C733" s="324">
        <v>44864.666666666672</v>
      </c>
      <c r="D733" s="306">
        <v>1005.6</v>
      </c>
      <c r="E733" s="306">
        <v>0</v>
      </c>
      <c r="F733" s="306">
        <v>19.100000000000001</v>
      </c>
      <c r="G733" s="349">
        <v>66.2</v>
      </c>
      <c r="H733" s="338">
        <v>4.4000000000000004</v>
      </c>
      <c r="I733" s="335">
        <v>194.8</v>
      </c>
      <c r="J733" s="328">
        <v>307.3</v>
      </c>
    </row>
    <row r="734" spans="3:10" x14ac:dyDescent="0.2">
      <c r="C734" s="324">
        <v>44864.708333333328</v>
      </c>
      <c r="D734" s="306">
        <v>1006.4</v>
      </c>
      <c r="E734" s="306">
        <v>0</v>
      </c>
      <c r="F734" s="306">
        <v>18.5</v>
      </c>
      <c r="G734" s="349">
        <v>70</v>
      </c>
      <c r="H734" s="338">
        <v>4.5999999999999996</v>
      </c>
      <c r="I734" s="335">
        <v>183.3</v>
      </c>
      <c r="J734" s="328">
        <v>70.5</v>
      </c>
    </row>
    <row r="735" spans="3:10" x14ac:dyDescent="0.2">
      <c r="C735" s="324">
        <v>44864.75</v>
      </c>
      <c r="D735" s="306">
        <v>1007.1</v>
      </c>
      <c r="E735" s="306">
        <v>0</v>
      </c>
      <c r="F735" s="306">
        <v>17.8</v>
      </c>
      <c r="G735" s="349">
        <v>72.900000000000006</v>
      </c>
      <c r="H735" s="338">
        <v>4.7</v>
      </c>
      <c r="I735" s="335">
        <v>173.2</v>
      </c>
      <c r="J735" s="328">
        <v>0.1</v>
      </c>
    </row>
    <row r="736" spans="3:10" x14ac:dyDescent="0.2">
      <c r="C736" s="324">
        <v>44864.791666666672</v>
      </c>
      <c r="D736" s="306">
        <v>1007.9</v>
      </c>
      <c r="E736" s="306">
        <v>0</v>
      </c>
      <c r="F736" s="306">
        <v>17.600000000000001</v>
      </c>
      <c r="G736" s="349">
        <v>74</v>
      </c>
      <c r="H736" s="338">
        <v>3.8</v>
      </c>
      <c r="I736" s="335">
        <v>177.6</v>
      </c>
      <c r="J736" s="328">
        <v>0</v>
      </c>
    </row>
    <row r="737" spans="3:10" x14ac:dyDescent="0.2">
      <c r="C737" s="324">
        <v>44864.833333333328</v>
      </c>
      <c r="D737" s="306">
        <v>1008.2</v>
      </c>
      <c r="E737" s="306">
        <v>0</v>
      </c>
      <c r="F737" s="306">
        <v>17.5</v>
      </c>
      <c r="G737" s="349">
        <v>75</v>
      </c>
      <c r="H737" s="338">
        <v>3.2</v>
      </c>
      <c r="I737" s="335">
        <v>168</v>
      </c>
      <c r="J737" s="328">
        <v>0</v>
      </c>
    </row>
    <row r="738" spans="3:10" x14ac:dyDescent="0.2">
      <c r="C738" s="324">
        <v>44864.875</v>
      </c>
      <c r="D738" s="306">
        <v>1008.1</v>
      </c>
      <c r="E738" s="306">
        <v>0</v>
      </c>
      <c r="F738" s="306">
        <v>17.399999999999999</v>
      </c>
      <c r="G738" s="349">
        <v>75.400000000000006</v>
      </c>
      <c r="H738" s="338">
        <v>2.6</v>
      </c>
      <c r="I738" s="335">
        <v>152</v>
      </c>
      <c r="J738" s="328">
        <v>0</v>
      </c>
    </row>
    <row r="739" spans="3:10" x14ac:dyDescent="0.2">
      <c r="C739" s="324">
        <v>44864.916666666672</v>
      </c>
      <c r="D739" s="306">
        <v>1007.9</v>
      </c>
      <c r="E739" s="306">
        <v>0</v>
      </c>
      <c r="F739" s="306">
        <v>17.100000000000001</v>
      </c>
      <c r="G739" s="349">
        <v>75.400000000000006</v>
      </c>
      <c r="H739" s="338">
        <v>3</v>
      </c>
      <c r="I739" s="335">
        <v>146</v>
      </c>
      <c r="J739" s="328">
        <v>0</v>
      </c>
    </row>
    <row r="740" spans="3:10" x14ac:dyDescent="0.2">
      <c r="C740" s="324">
        <v>44864.958333333328</v>
      </c>
      <c r="D740" s="306">
        <v>1007.5</v>
      </c>
      <c r="E740" s="306">
        <v>0</v>
      </c>
      <c r="F740" s="306">
        <v>16.899999999999999</v>
      </c>
      <c r="G740" s="306">
        <v>75.900000000000006</v>
      </c>
      <c r="H740" s="345">
        <v>2.7</v>
      </c>
      <c r="I740" s="345">
        <v>147.69999999999999</v>
      </c>
      <c r="J740" s="325">
        <v>0</v>
      </c>
    </row>
    <row r="741" spans="3:10" x14ac:dyDescent="0.2">
      <c r="C741" s="324">
        <v>44865</v>
      </c>
      <c r="D741" s="306">
        <v>1007.3</v>
      </c>
      <c r="E741" s="306">
        <v>0</v>
      </c>
      <c r="F741" s="306">
        <v>16.8</v>
      </c>
      <c r="G741" s="349">
        <v>75.900000000000006</v>
      </c>
      <c r="H741" s="338">
        <v>1.8</v>
      </c>
      <c r="I741" s="329">
        <v>104.2</v>
      </c>
      <c r="J741" s="328">
        <v>0</v>
      </c>
    </row>
    <row r="742" spans="3:10" x14ac:dyDescent="0.2">
      <c r="C742" s="324">
        <v>44865.041666666672</v>
      </c>
      <c r="D742" s="306">
        <v>1006.9</v>
      </c>
      <c r="E742" s="306">
        <v>0</v>
      </c>
      <c r="F742" s="306">
        <v>16.399999999999999</v>
      </c>
      <c r="G742" s="349">
        <v>76.7</v>
      </c>
      <c r="H742" s="329">
        <v>1.1000000000000001</v>
      </c>
      <c r="I742" s="329">
        <v>97.2</v>
      </c>
      <c r="J742" s="328">
        <v>0</v>
      </c>
    </row>
    <row r="743" spans="3:10" x14ac:dyDescent="0.2">
      <c r="C743" s="324">
        <v>44865.083333333328</v>
      </c>
      <c r="D743" s="306">
        <v>1006.7</v>
      </c>
      <c r="E743" s="306">
        <v>0</v>
      </c>
      <c r="F743" s="306">
        <v>16.5</v>
      </c>
      <c r="G743" s="349">
        <v>76.8</v>
      </c>
      <c r="H743" s="347">
        <v>0.7</v>
      </c>
      <c r="I743" s="348">
        <v>47.4</v>
      </c>
      <c r="J743" s="328">
        <v>0</v>
      </c>
    </row>
    <row r="744" spans="3:10" x14ac:dyDescent="0.2">
      <c r="C744" s="324">
        <v>44865.125</v>
      </c>
      <c r="D744" s="306">
        <v>1006.8</v>
      </c>
      <c r="E744" s="306">
        <v>0</v>
      </c>
      <c r="F744" s="306">
        <v>16.399999999999999</v>
      </c>
      <c r="G744" s="349">
        <v>76.900000000000006</v>
      </c>
      <c r="H744" s="344">
        <v>0.5</v>
      </c>
      <c r="I744" s="329">
        <v>85.1</v>
      </c>
      <c r="J744" s="328">
        <v>0</v>
      </c>
    </row>
    <row r="745" spans="3:10" x14ac:dyDescent="0.2">
      <c r="C745" s="324">
        <v>44865.166666666672</v>
      </c>
      <c r="D745" s="306">
        <v>1007.3</v>
      </c>
      <c r="E745" s="306">
        <v>0</v>
      </c>
      <c r="F745" s="306">
        <v>16.600000000000001</v>
      </c>
      <c r="G745" s="306">
        <v>76</v>
      </c>
      <c r="H745" s="306">
        <v>0.9</v>
      </c>
      <c r="I745" s="306">
        <v>86.3</v>
      </c>
      <c r="J745" s="306">
        <v>0</v>
      </c>
    </row>
    <row r="746" spans="3:10" x14ac:dyDescent="0.2">
      <c r="C746" s="324">
        <v>44865.208333333328</v>
      </c>
      <c r="D746" s="306">
        <v>1007.6</v>
      </c>
      <c r="E746" s="306">
        <v>0</v>
      </c>
      <c r="F746" s="306">
        <v>16.8</v>
      </c>
      <c r="G746" s="306">
        <v>75</v>
      </c>
      <c r="H746" s="306">
        <v>0.8</v>
      </c>
      <c r="I746" s="306">
        <v>77</v>
      </c>
      <c r="J746" s="306">
        <v>14.9</v>
      </c>
    </row>
    <row r="747" spans="3:10" x14ac:dyDescent="0.2">
      <c r="C747" s="324">
        <v>44865.25</v>
      </c>
      <c r="D747" s="306">
        <v>1007.9</v>
      </c>
      <c r="E747" s="306">
        <v>0</v>
      </c>
      <c r="F747" s="306">
        <v>17</v>
      </c>
      <c r="G747" s="306">
        <v>74.099999999999994</v>
      </c>
      <c r="H747" s="306">
        <v>0.8</v>
      </c>
      <c r="I747" s="306">
        <v>78.400000000000006</v>
      </c>
      <c r="J747" s="306">
        <v>93.6</v>
      </c>
    </row>
    <row r="748" spans="3:10" x14ac:dyDescent="0.2">
      <c r="C748" s="324">
        <v>44865.291666666672</v>
      </c>
      <c r="D748" s="306">
        <v>1007.8</v>
      </c>
      <c r="E748" s="306">
        <v>0</v>
      </c>
      <c r="F748" s="306">
        <v>17.600000000000001</v>
      </c>
      <c r="G748" s="306">
        <v>71.900000000000006</v>
      </c>
      <c r="H748" s="306">
        <v>1.7</v>
      </c>
      <c r="I748" s="306">
        <v>181.3</v>
      </c>
      <c r="J748" s="306">
        <v>291.7</v>
      </c>
    </row>
    <row r="749" spans="3:10" x14ac:dyDescent="0.2">
      <c r="C749" s="324">
        <v>44865.333333333328</v>
      </c>
      <c r="D749" s="306">
        <v>1007.5</v>
      </c>
      <c r="E749" s="306">
        <v>0</v>
      </c>
      <c r="F749" s="306">
        <v>18.5</v>
      </c>
      <c r="G749" s="349">
        <v>69.400000000000006</v>
      </c>
      <c r="H749" s="329">
        <v>2.4</v>
      </c>
      <c r="I749" s="329">
        <v>201.3</v>
      </c>
      <c r="J749" s="328">
        <v>695</v>
      </c>
    </row>
    <row r="750" spans="3:10" x14ac:dyDescent="0.2">
      <c r="C750" s="324">
        <v>44865.375</v>
      </c>
      <c r="D750" s="306">
        <v>1007.3</v>
      </c>
      <c r="E750" s="306">
        <v>0</v>
      </c>
      <c r="F750" s="306">
        <v>19.3</v>
      </c>
      <c r="G750" s="306">
        <v>67.3</v>
      </c>
      <c r="H750" s="306">
        <v>3.2</v>
      </c>
      <c r="I750" s="306">
        <v>195.7</v>
      </c>
      <c r="J750" s="306">
        <v>907.9</v>
      </c>
    </row>
    <row r="751" spans="3:10" x14ac:dyDescent="0.2">
      <c r="C751" s="324">
        <v>44865.416666666672</v>
      </c>
      <c r="D751" s="306">
        <v>1006.6</v>
      </c>
      <c r="E751" s="306">
        <v>0</v>
      </c>
      <c r="F751" s="306">
        <v>19.8</v>
      </c>
      <c r="G751" s="306">
        <v>65.7</v>
      </c>
      <c r="H751" s="306">
        <v>4.0999999999999996</v>
      </c>
      <c r="I751" s="306">
        <v>202.5</v>
      </c>
      <c r="J751" s="306">
        <v>1036</v>
      </c>
    </row>
    <row r="752" spans="3:10" x14ac:dyDescent="0.2">
      <c r="C752" s="324">
        <v>44865.458333333328</v>
      </c>
      <c r="D752" s="306">
        <v>1006.2</v>
      </c>
      <c r="E752" s="306">
        <v>0</v>
      </c>
      <c r="F752" s="306">
        <v>19.7</v>
      </c>
      <c r="G752" s="306">
        <v>67.099999999999994</v>
      </c>
      <c r="H752" s="325">
        <v>5.3</v>
      </c>
      <c r="I752" s="325">
        <v>205</v>
      </c>
      <c r="J752" s="306">
        <v>1083.3</v>
      </c>
    </row>
    <row r="753" spans="2:15" x14ac:dyDescent="0.2">
      <c r="C753" s="324">
        <v>44865.5</v>
      </c>
      <c r="D753" s="306">
        <v>1005.6</v>
      </c>
      <c r="E753" s="306">
        <v>0</v>
      </c>
      <c r="F753" s="306">
        <v>19.8</v>
      </c>
      <c r="G753" s="306">
        <v>67.8</v>
      </c>
      <c r="H753" s="325">
        <v>5.6</v>
      </c>
      <c r="I753" s="325">
        <v>199.7</v>
      </c>
      <c r="J753" s="325">
        <v>1056.9000000000001</v>
      </c>
    </row>
    <row r="754" spans="2:15" x14ac:dyDescent="0.2">
      <c r="C754" s="324">
        <v>44865.541666666672</v>
      </c>
      <c r="D754" s="306">
        <v>1004.9</v>
      </c>
      <c r="E754" s="306">
        <v>0</v>
      </c>
      <c r="F754" s="306">
        <v>19.8</v>
      </c>
      <c r="G754" s="306">
        <v>69.2</v>
      </c>
      <c r="H754" s="325">
        <v>5.0999999999999996</v>
      </c>
      <c r="I754" s="325">
        <v>196.7</v>
      </c>
      <c r="J754" s="325">
        <v>961.5</v>
      </c>
    </row>
    <row r="755" spans="2:15" x14ac:dyDescent="0.2">
      <c r="C755" s="324">
        <v>44865.583333333328</v>
      </c>
      <c r="D755" s="306">
        <v>1004.2</v>
      </c>
      <c r="E755" s="306">
        <v>0</v>
      </c>
      <c r="F755" s="306">
        <v>19.899999999999999</v>
      </c>
      <c r="G755" s="306">
        <v>67.599999999999994</v>
      </c>
      <c r="H755" s="325">
        <v>4.8</v>
      </c>
      <c r="I755" s="325">
        <v>182.9</v>
      </c>
      <c r="J755" s="325">
        <v>789.5</v>
      </c>
    </row>
    <row r="756" spans="2:15" x14ac:dyDescent="0.2">
      <c r="C756" s="324">
        <v>44865.625</v>
      </c>
      <c r="D756" s="306">
        <v>1004.3</v>
      </c>
      <c r="E756" s="306">
        <v>0</v>
      </c>
      <c r="F756" s="306">
        <v>19.600000000000001</v>
      </c>
      <c r="G756" s="306">
        <v>69.900000000000006</v>
      </c>
      <c r="H756" s="325">
        <v>4.9000000000000004</v>
      </c>
      <c r="I756" s="325">
        <v>185.4</v>
      </c>
      <c r="J756" s="325">
        <v>567.4</v>
      </c>
    </row>
    <row r="757" spans="2:15" x14ac:dyDescent="0.2">
      <c r="C757" s="324">
        <v>44865.666666666672</v>
      </c>
      <c r="D757" s="306">
        <v>1004.9</v>
      </c>
      <c r="E757" s="306">
        <v>0</v>
      </c>
      <c r="F757" s="306">
        <v>19</v>
      </c>
      <c r="G757" s="306">
        <v>73.099999999999994</v>
      </c>
      <c r="H757" s="325">
        <v>5.2</v>
      </c>
      <c r="I757" s="325">
        <v>181.1</v>
      </c>
      <c r="J757" s="325">
        <v>308.60000000000002</v>
      </c>
    </row>
    <row r="758" spans="2:15" x14ac:dyDescent="0.2">
      <c r="C758" s="324">
        <v>44865.708333333328</v>
      </c>
      <c r="D758" s="306">
        <v>1005.9</v>
      </c>
      <c r="E758" s="306">
        <v>0</v>
      </c>
      <c r="F758" s="306">
        <v>18.2</v>
      </c>
      <c r="G758" s="306">
        <v>76.3</v>
      </c>
      <c r="H758" s="325">
        <v>5.2</v>
      </c>
      <c r="I758" s="325">
        <v>173.7</v>
      </c>
      <c r="J758" s="325">
        <v>70</v>
      </c>
    </row>
    <row r="759" spans="2:15" x14ac:dyDescent="0.2">
      <c r="C759" s="324">
        <v>44865.75</v>
      </c>
      <c r="D759" s="306">
        <v>1006.8</v>
      </c>
      <c r="E759" s="306">
        <v>0</v>
      </c>
      <c r="F759" s="306">
        <v>17.600000000000001</v>
      </c>
      <c r="G759" s="306">
        <v>76.400000000000006</v>
      </c>
      <c r="H759" s="325">
        <v>4.8</v>
      </c>
      <c r="I759" s="325">
        <v>169.1</v>
      </c>
      <c r="J759" s="325">
        <v>0.1</v>
      </c>
    </row>
    <row r="760" spans="2:15" x14ac:dyDescent="0.2">
      <c r="C760" s="324">
        <v>44865.791666666672</v>
      </c>
      <c r="D760" s="306">
        <v>1007.7</v>
      </c>
      <c r="E760" s="306">
        <v>0</v>
      </c>
      <c r="F760" s="306">
        <v>17.600000000000001</v>
      </c>
      <c r="G760" s="349">
        <v>76.900000000000006</v>
      </c>
      <c r="H760" s="345">
        <v>3.9</v>
      </c>
      <c r="I760" s="345">
        <v>161.30000000000001</v>
      </c>
      <c r="J760" s="328">
        <v>0</v>
      </c>
    </row>
    <row r="761" spans="2:15" x14ac:dyDescent="0.2">
      <c r="C761" s="324">
        <v>44865.833333333328</v>
      </c>
      <c r="D761" s="306">
        <v>1008.1</v>
      </c>
      <c r="E761" s="306">
        <v>0</v>
      </c>
      <c r="F761" s="306">
        <v>17.7</v>
      </c>
      <c r="G761" s="349">
        <v>77</v>
      </c>
      <c r="H761" s="345">
        <v>3.1</v>
      </c>
      <c r="I761" s="345">
        <v>161.9</v>
      </c>
      <c r="J761" s="328">
        <v>0</v>
      </c>
    </row>
    <row r="762" spans="2:15" x14ac:dyDescent="0.2">
      <c r="C762" s="324">
        <v>44865.875</v>
      </c>
      <c r="D762" s="306">
        <v>1008.2</v>
      </c>
      <c r="E762" s="306">
        <v>0</v>
      </c>
      <c r="F762" s="306">
        <v>17.600000000000001</v>
      </c>
      <c r="G762" s="349">
        <v>77.3</v>
      </c>
      <c r="H762" s="345">
        <v>3</v>
      </c>
      <c r="I762" s="345">
        <v>172.3</v>
      </c>
      <c r="J762" s="328">
        <v>0</v>
      </c>
    </row>
    <row r="763" spans="2:15" x14ac:dyDescent="0.2">
      <c r="C763" s="324">
        <v>44865.916666666672</v>
      </c>
      <c r="D763" s="306">
        <v>1007.9</v>
      </c>
      <c r="E763" s="306">
        <v>0</v>
      </c>
      <c r="F763" s="306">
        <v>17.5</v>
      </c>
      <c r="G763" s="349">
        <v>77</v>
      </c>
      <c r="H763" s="345">
        <v>3.4</v>
      </c>
      <c r="I763" s="345">
        <v>167.2</v>
      </c>
      <c r="J763" s="328">
        <v>0</v>
      </c>
    </row>
    <row r="764" spans="2:15" x14ac:dyDescent="0.2">
      <c r="C764" s="324">
        <v>44865.958333333328</v>
      </c>
      <c r="D764" s="306">
        <v>1007.3</v>
      </c>
      <c r="E764" s="306">
        <v>0</v>
      </c>
      <c r="F764" s="306">
        <v>17.3</v>
      </c>
      <c r="G764" s="349">
        <v>77.5</v>
      </c>
      <c r="H764" s="345">
        <v>3.3</v>
      </c>
      <c r="I764" s="345">
        <v>176.5</v>
      </c>
      <c r="J764" s="328">
        <v>0</v>
      </c>
    </row>
    <row r="765" spans="2:15" ht="12" customHeight="1" x14ac:dyDescent="0.2">
      <c r="C765" s="351"/>
      <c r="E765" s="350"/>
    </row>
    <row r="766" spans="2:15" s="284" customFormat="1" ht="13.5" customHeight="1" x14ac:dyDescent="0.2">
      <c r="B766" s="298" t="s">
        <v>370</v>
      </c>
      <c r="C766" s="299"/>
      <c r="D766" s="299"/>
      <c r="E766" s="299"/>
      <c r="F766" s="299"/>
      <c r="G766" s="299"/>
      <c r="H766" s="299"/>
      <c r="I766" s="299"/>
      <c r="J766" s="299"/>
      <c r="K766" s="299"/>
      <c r="L766" s="299"/>
      <c r="M766" s="299"/>
      <c r="N766" s="299"/>
      <c r="O766" s="299"/>
    </row>
    <row r="767" spans="2:15" x14ac:dyDescent="0.2">
      <c r="C767" s="351"/>
      <c r="H767" s="311"/>
      <c r="I767" s="311"/>
    </row>
    <row r="768" spans="2:15" x14ac:dyDescent="0.2">
      <c r="C768" s="354"/>
      <c r="H768" s="311"/>
      <c r="I768" s="311"/>
    </row>
    <row r="769" spans="8:9" x14ac:dyDescent="0.2">
      <c r="H769" s="311"/>
      <c r="I769" s="311"/>
    </row>
  </sheetData>
  <mergeCells count="19">
    <mergeCell ref="A237:A260"/>
    <mergeCell ref="A261:A284"/>
    <mergeCell ref="A285:A308"/>
    <mergeCell ref="A309:A332"/>
    <mergeCell ref="A333:A356"/>
    <mergeCell ref="A213:A236"/>
    <mergeCell ref="A21:A44"/>
    <mergeCell ref="A45:A68"/>
    <mergeCell ref="A69:A92"/>
    <mergeCell ref="A93:A116"/>
    <mergeCell ref="A117:A140"/>
    <mergeCell ref="A141:A164"/>
    <mergeCell ref="A165:A188"/>
    <mergeCell ref="A189:A212"/>
    <mergeCell ref="C2:C4"/>
    <mergeCell ref="D2:J4"/>
    <mergeCell ref="D6:J6"/>
    <mergeCell ref="C10:J10"/>
    <mergeCell ref="H8:J8"/>
  </mergeCells>
  <printOptions horizontalCentered="1"/>
  <pageMargins left="0.39370078740157483" right="0.39370078740157483" top="7.874015748031496E-2" bottom="0.23622047244094491" header="0.19685039370078741" footer="0.19685039370078741"/>
  <pageSetup paperSize="9" scale="80" orientation="portrait" horizontalDpi="4294967292" verticalDpi="30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P13"/>
  <sheetViews>
    <sheetView zoomScale="70" zoomScaleNormal="70" workbookViewId="0">
      <selection activeCell="D2" sqref="D2"/>
    </sheetView>
  </sheetViews>
  <sheetFormatPr baseColWidth="10" defaultColWidth="11.5703125" defaultRowHeight="15" x14ac:dyDescent="0.25"/>
  <cols>
    <col min="1" max="1" width="11.5703125" style="267"/>
    <col min="2" max="2" width="11.5703125" style="269"/>
    <col min="3" max="3" width="10.140625" style="270" customWidth="1"/>
    <col min="4" max="4" width="11.5703125" style="269"/>
    <col min="5" max="5" width="11.5703125" style="267"/>
    <col min="6" max="6" width="11.5703125" style="268"/>
    <col min="7" max="7" width="11.5703125" style="267"/>
    <col min="8" max="9" width="11.5703125" style="268"/>
    <col min="10" max="14" width="11.5703125" style="267"/>
    <col min="15" max="16" width="11.5703125" style="268"/>
    <col min="17" max="16384" width="11.5703125" style="267"/>
  </cols>
  <sheetData>
    <row r="1" spans="1:16" x14ac:dyDescent="0.25">
      <c r="A1" s="268" t="s">
        <v>198</v>
      </c>
      <c r="B1" s="274">
        <v>2</v>
      </c>
      <c r="C1" s="274"/>
      <c r="D1" s="274">
        <v>4</v>
      </c>
      <c r="G1" s="268" t="s">
        <v>198</v>
      </c>
      <c r="H1" s="268">
        <v>4</v>
      </c>
      <c r="I1" s="274">
        <v>6</v>
      </c>
      <c r="N1" s="268" t="s">
        <v>198</v>
      </c>
      <c r="O1" s="268">
        <v>6</v>
      </c>
      <c r="P1" s="274">
        <v>8</v>
      </c>
    </row>
    <row r="2" spans="1:16" s="271" customFormat="1" x14ac:dyDescent="0.25">
      <c r="A2" s="272">
        <v>0.91200000000000003</v>
      </c>
      <c r="B2" s="272">
        <f>ROUND(1.2636*A2-0.0719,3)</f>
        <v>1.081</v>
      </c>
      <c r="C2" s="272"/>
      <c r="D2" s="272">
        <f>ROUND(1.2636*A2-0.0681,3)</f>
        <v>1.0840000000000001</v>
      </c>
      <c r="F2" s="273"/>
      <c r="G2" s="273">
        <v>0.91200000000000003</v>
      </c>
      <c r="H2" s="272">
        <f>ROUND(1.2636*G2-0.0681,3)</f>
        <v>1.0840000000000001</v>
      </c>
      <c r="I2" s="272">
        <f>ROUND(1.2364*G2-0.0391,3)</f>
        <v>1.0880000000000001</v>
      </c>
      <c r="N2" s="273">
        <v>0.92200000000000004</v>
      </c>
      <c r="O2" s="272">
        <f>1.2364*N2-0.0391</f>
        <v>1.1008608000000002</v>
      </c>
      <c r="P2" s="272">
        <f>1.2636*N2-0.0611</f>
        <v>1.1039392000000001</v>
      </c>
    </row>
    <row r="3" spans="1:16" x14ac:dyDescent="0.25">
      <c r="A3" s="270">
        <v>0.93</v>
      </c>
      <c r="B3" s="270">
        <v>1.103</v>
      </c>
      <c r="D3" s="270">
        <v>1.107</v>
      </c>
      <c r="G3" s="270">
        <v>0.93</v>
      </c>
      <c r="H3" s="270">
        <v>1.107</v>
      </c>
      <c r="I3" s="270">
        <v>1.111</v>
      </c>
      <c r="N3" s="270">
        <v>0.93</v>
      </c>
      <c r="O3" s="270">
        <v>1.111</v>
      </c>
      <c r="P3" s="270">
        <v>1.1140000000000001</v>
      </c>
    </row>
    <row r="4" spans="1:16" x14ac:dyDescent="0.25">
      <c r="A4" s="270">
        <v>0.93100000000000005</v>
      </c>
      <c r="B4" s="270">
        <v>1.105</v>
      </c>
      <c r="D4" s="270">
        <v>1.1080000000000001</v>
      </c>
      <c r="G4" s="270">
        <v>0.93100000000000005</v>
      </c>
      <c r="H4" s="270">
        <v>1.1080000000000001</v>
      </c>
      <c r="I4" s="270">
        <v>1.1120000000000001</v>
      </c>
      <c r="N4" s="270">
        <v>0.93100000000000005</v>
      </c>
      <c r="O4" s="270">
        <v>1.1120000000000001</v>
      </c>
      <c r="P4" s="270">
        <v>1.115</v>
      </c>
    </row>
    <row r="5" spans="1:16" x14ac:dyDescent="0.25">
      <c r="A5" s="270">
        <v>0.93200000000000005</v>
      </c>
      <c r="B5" s="270">
        <v>1.1060000000000001</v>
      </c>
      <c r="D5" s="270">
        <v>1.1100000000000001</v>
      </c>
      <c r="G5" s="270">
        <v>0.93200000000000005</v>
      </c>
      <c r="H5" s="270">
        <v>1.1100000000000001</v>
      </c>
      <c r="I5" s="270">
        <v>1.113</v>
      </c>
      <c r="N5" s="270">
        <v>0.93200000000000005</v>
      </c>
      <c r="O5" s="270">
        <v>1.113</v>
      </c>
      <c r="P5" s="270">
        <v>1.117</v>
      </c>
    </row>
    <row r="6" spans="1:16" x14ac:dyDescent="0.25">
      <c r="A6" s="270">
        <v>0.93300000000000005</v>
      </c>
      <c r="B6" s="270">
        <v>1.107</v>
      </c>
      <c r="D6" s="270">
        <v>1.111</v>
      </c>
      <c r="G6" s="270">
        <v>0.93300000000000005</v>
      </c>
      <c r="H6" s="270">
        <v>1.111</v>
      </c>
      <c r="I6" s="270">
        <v>1.1140000000000001</v>
      </c>
      <c r="N6" s="270">
        <v>0.93300000000000005</v>
      </c>
      <c r="O6" s="270">
        <v>1.1140000000000001</v>
      </c>
      <c r="P6" s="270">
        <v>1.1180000000000001</v>
      </c>
    </row>
    <row r="7" spans="1:16" x14ac:dyDescent="0.25">
      <c r="A7" s="270">
        <v>0.93400000000000005</v>
      </c>
      <c r="B7" s="270">
        <v>1.1080000000000001</v>
      </c>
      <c r="D7" s="270">
        <v>1.1120000000000001</v>
      </c>
      <c r="G7" s="270">
        <v>0.93400000000000005</v>
      </c>
      <c r="H7" s="270">
        <v>1.1120000000000001</v>
      </c>
      <c r="I7" s="270">
        <v>1.1160000000000001</v>
      </c>
      <c r="N7" s="270">
        <v>0.93400000000000005</v>
      </c>
      <c r="O7" s="270">
        <v>1.1160000000000001</v>
      </c>
      <c r="P7" s="270">
        <v>1.119</v>
      </c>
    </row>
    <row r="8" spans="1:16" x14ac:dyDescent="0.25">
      <c r="A8" s="270">
        <v>0.93500000000000005</v>
      </c>
      <c r="B8" s="270">
        <v>1.1100000000000001</v>
      </c>
      <c r="D8" s="270">
        <v>1.113</v>
      </c>
      <c r="G8" s="270">
        <v>0.93500000000000005</v>
      </c>
      <c r="H8" s="270">
        <v>1.113</v>
      </c>
      <c r="I8" s="270">
        <v>1.117</v>
      </c>
      <c r="N8" s="270">
        <v>0.93500000000000005</v>
      </c>
      <c r="O8" s="270">
        <v>1.117</v>
      </c>
      <c r="P8" s="270">
        <v>1.1200000000000001</v>
      </c>
    </row>
    <row r="9" spans="1:16" x14ac:dyDescent="0.25">
      <c r="A9" s="270">
        <v>0.93600000000000005</v>
      </c>
      <c r="B9" s="270">
        <v>1.111</v>
      </c>
      <c r="D9" s="270">
        <v>1.115</v>
      </c>
      <c r="G9" s="270">
        <v>0.93600000000000005</v>
      </c>
      <c r="H9" s="270">
        <v>1.115</v>
      </c>
      <c r="I9" s="270">
        <v>1.1180000000000001</v>
      </c>
      <c r="N9" s="270">
        <v>0.93600000000000005</v>
      </c>
      <c r="O9" s="270">
        <v>1.1180000000000001</v>
      </c>
      <c r="P9" s="270">
        <v>1.1220000000000001</v>
      </c>
    </row>
    <row r="10" spans="1:16" x14ac:dyDescent="0.25">
      <c r="A10" s="270">
        <v>0.93700000000000006</v>
      </c>
      <c r="B10" s="270">
        <v>1.1120000000000001</v>
      </c>
      <c r="D10" s="270">
        <v>1.1160000000000001</v>
      </c>
      <c r="G10" s="270">
        <v>0.93700000000000006</v>
      </c>
      <c r="H10" s="270">
        <v>1.1160000000000001</v>
      </c>
      <c r="I10" s="270">
        <v>1.119</v>
      </c>
      <c r="N10" s="270">
        <v>0.93700000000000006</v>
      </c>
      <c r="O10" s="270">
        <v>1.119</v>
      </c>
      <c r="P10" s="270">
        <v>1.123</v>
      </c>
    </row>
    <row r="11" spans="1:16" x14ac:dyDescent="0.25">
      <c r="A11" s="270">
        <v>0.93799999999999994</v>
      </c>
      <c r="B11" s="270">
        <v>1.113</v>
      </c>
      <c r="D11" s="270">
        <v>1.117</v>
      </c>
      <c r="G11" s="270">
        <v>0.93799999999999994</v>
      </c>
      <c r="H11" s="270">
        <v>1.117</v>
      </c>
      <c r="I11" s="270">
        <v>1.121</v>
      </c>
      <c r="N11" s="270">
        <v>0.93799999999999994</v>
      </c>
      <c r="O11" s="268">
        <v>1.121</v>
      </c>
      <c r="P11" s="268">
        <v>1.1240000000000001</v>
      </c>
    </row>
    <row r="12" spans="1:16" x14ac:dyDescent="0.25">
      <c r="A12" s="270">
        <v>0.93899999999999995</v>
      </c>
      <c r="B12" s="270">
        <v>1.115</v>
      </c>
      <c r="D12" s="270">
        <v>1.1180000000000001</v>
      </c>
      <c r="G12" s="270">
        <v>0.93899999999999995</v>
      </c>
      <c r="H12" s="270">
        <v>1.1180000000000001</v>
      </c>
      <c r="I12" s="270">
        <v>1.1220000000000001</v>
      </c>
      <c r="N12" s="270">
        <v>0.93899999999999995</v>
      </c>
      <c r="O12" s="268">
        <v>1.1220000000000001</v>
      </c>
      <c r="P12" s="268">
        <v>1.125</v>
      </c>
    </row>
    <row r="13" spans="1:16" x14ac:dyDescent="0.25">
      <c r="A13" s="270">
        <v>0.94</v>
      </c>
      <c r="B13" s="270">
        <v>1.1160000000000001</v>
      </c>
      <c r="D13" s="270">
        <v>1.1200000000000001</v>
      </c>
      <c r="G13" s="270">
        <v>0.94</v>
      </c>
      <c r="H13" s="270">
        <v>1.1200000000000001</v>
      </c>
      <c r="I13" s="270">
        <v>1.123</v>
      </c>
      <c r="N13" s="270">
        <v>0.94</v>
      </c>
      <c r="O13" s="268">
        <v>1.123</v>
      </c>
      <c r="P13" s="268">
        <v>1.127</v>
      </c>
    </row>
  </sheetData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C33"/>
  <sheetViews>
    <sheetView workbookViewId="0"/>
  </sheetViews>
  <sheetFormatPr baseColWidth="10" defaultRowHeight="12.75" x14ac:dyDescent="0.2"/>
  <cols>
    <col min="2" max="2" width="14.7109375" bestFit="1" customWidth="1"/>
  </cols>
  <sheetData>
    <row r="1" spans="1:3" x14ac:dyDescent="0.2">
      <c r="A1" s="151" t="s">
        <v>101</v>
      </c>
      <c r="B1" s="275" t="s">
        <v>274</v>
      </c>
      <c r="C1" s="276">
        <v>64.599999999999994</v>
      </c>
    </row>
    <row r="2" spans="1:3" x14ac:dyDescent="0.2">
      <c r="A2" s="151" t="s">
        <v>79</v>
      </c>
      <c r="B2" s="275" t="s">
        <v>296</v>
      </c>
      <c r="C2" s="276">
        <v>0.81299999999999994</v>
      </c>
    </row>
    <row r="3" spans="1:3" x14ac:dyDescent="0.2">
      <c r="A3" s="151" t="s">
        <v>147</v>
      </c>
      <c r="B3" s="275" t="s">
        <v>275</v>
      </c>
      <c r="C3" s="276">
        <v>2.5529999999999999</v>
      </c>
    </row>
    <row r="4" spans="1:3" x14ac:dyDescent="0.2">
      <c r="A4" s="151" t="s">
        <v>98</v>
      </c>
      <c r="B4" s="275" t="s">
        <v>277</v>
      </c>
      <c r="C4" s="276">
        <v>5.1349999999999998</v>
      </c>
    </row>
    <row r="5" spans="1:3" x14ac:dyDescent="0.2">
      <c r="A5" s="151" t="s">
        <v>96</v>
      </c>
      <c r="B5" s="275" t="s">
        <v>278</v>
      </c>
      <c r="C5" s="276" t="s">
        <v>213</v>
      </c>
    </row>
    <row r="6" spans="1:3" x14ac:dyDescent="0.2">
      <c r="A6" s="151" t="s">
        <v>106</v>
      </c>
      <c r="B6" s="275" t="s">
        <v>279</v>
      </c>
      <c r="C6" s="276">
        <v>0.58140000000000003</v>
      </c>
    </row>
    <row r="7" spans="1:3" x14ac:dyDescent="0.2">
      <c r="A7" s="151" t="s">
        <v>107</v>
      </c>
      <c r="B7" s="275" t="s">
        <v>276</v>
      </c>
      <c r="C7" s="276">
        <v>1.96</v>
      </c>
    </row>
    <row r="8" spans="1:3" x14ac:dyDescent="0.2">
      <c r="A8" s="151" t="s">
        <v>94</v>
      </c>
      <c r="B8" s="275" t="s">
        <v>281</v>
      </c>
      <c r="C8" s="276">
        <v>0.38200000000000001</v>
      </c>
    </row>
    <row r="9" spans="1:3" x14ac:dyDescent="0.2">
      <c r="A9" s="151" t="s">
        <v>108</v>
      </c>
      <c r="B9" s="275" t="s">
        <v>280</v>
      </c>
      <c r="C9" s="276">
        <v>1150</v>
      </c>
    </row>
    <row r="10" spans="1:3" x14ac:dyDescent="0.2">
      <c r="A10" s="151" t="s">
        <v>92</v>
      </c>
      <c r="B10" s="275" t="s">
        <v>282</v>
      </c>
      <c r="C10" s="276">
        <v>1.4450000000000001</v>
      </c>
    </row>
    <row r="11" spans="1:3" x14ac:dyDescent="0.2">
      <c r="A11" s="151" t="s">
        <v>88</v>
      </c>
      <c r="B11" s="275" t="s">
        <v>284</v>
      </c>
      <c r="C11" s="276">
        <v>32.340000000000003</v>
      </c>
    </row>
    <row r="12" spans="1:3" x14ac:dyDescent="0.2">
      <c r="A12" s="151" t="s">
        <v>90</v>
      </c>
      <c r="B12" s="275" t="s">
        <v>283</v>
      </c>
      <c r="C12" s="276" t="s">
        <v>214</v>
      </c>
    </row>
    <row r="13" spans="1:3" x14ac:dyDescent="0.2">
      <c r="A13" s="151" t="s">
        <v>109</v>
      </c>
      <c r="B13" s="275" t="s">
        <v>299</v>
      </c>
      <c r="C13" s="276" t="s">
        <v>270</v>
      </c>
    </row>
    <row r="14" spans="1:3" x14ac:dyDescent="0.2">
      <c r="A14" s="151" t="s">
        <v>110</v>
      </c>
      <c r="B14" s="275" t="s">
        <v>300</v>
      </c>
      <c r="C14" s="276">
        <v>2.633</v>
      </c>
    </row>
    <row r="15" spans="1:3" x14ac:dyDescent="0.2">
      <c r="A15" s="151" t="s">
        <v>148</v>
      </c>
      <c r="B15" s="275" t="s">
        <v>294</v>
      </c>
      <c r="C15" s="276">
        <v>215.6</v>
      </c>
    </row>
    <row r="16" spans="1:3" x14ac:dyDescent="0.2">
      <c r="A16" s="151" t="s">
        <v>111</v>
      </c>
      <c r="B16" s="275" t="s">
        <v>285</v>
      </c>
      <c r="C16" s="276">
        <v>666.9</v>
      </c>
    </row>
    <row r="17" spans="1:3" x14ac:dyDescent="0.2">
      <c r="A17" s="151" t="s">
        <v>112</v>
      </c>
      <c r="B17" s="275" t="s">
        <v>288</v>
      </c>
      <c r="C17" s="276" t="s">
        <v>271</v>
      </c>
    </row>
    <row r="18" spans="1:3" x14ac:dyDescent="0.2">
      <c r="A18" s="151" t="s">
        <v>113</v>
      </c>
      <c r="B18" s="275" t="s">
        <v>289</v>
      </c>
      <c r="C18" s="276">
        <v>150.6</v>
      </c>
    </row>
    <row r="19" spans="1:3" x14ac:dyDescent="0.2">
      <c r="A19" s="151" t="s">
        <v>86</v>
      </c>
      <c r="B19" s="275" t="s">
        <v>290</v>
      </c>
      <c r="C19" s="276">
        <v>123.5</v>
      </c>
    </row>
    <row r="20" spans="1:3" x14ac:dyDescent="0.2">
      <c r="A20" s="151" t="s">
        <v>69</v>
      </c>
      <c r="B20" s="275" t="s">
        <v>286</v>
      </c>
      <c r="C20" s="276" t="s">
        <v>252</v>
      </c>
    </row>
    <row r="21" spans="1:3" x14ac:dyDescent="0.2">
      <c r="A21" s="151" t="s">
        <v>84</v>
      </c>
      <c r="B21" s="275" t="s">
        <v>291</v>
      </c>
      <c r="C21" s="276">
        <v>1.3520000000000001</v>
      </c>
    </row>
    <row r="22" spans="1:3" x14ac:dyDescent="0.2">
      <c r="A22" s="151" t="s">
        <v>150</v>
      </c>
      <c r="B22" s="275" t="s">
        <v>293</v>
      </c>
      <c r="C22" s="276">
        <v>2.621</v>
      </c>
    </row>
    <row r="23" spans="1:3" x14ac:dyDescent="0.2">
      <c r="A23" s="151" t="s">
        <v>103</v>
      </c>
      <c r="B23" s="275" t="s">
        <v>273</v>
      </c>
      <c r="C23" s="276">
        <v>0.28689999999999999</v>
      </c>
    </row>
    <row r="24" spans="1:3" x14ac:dyDescent="0.2">
      <c r="A24" s="151" t="s">
        <v>81</v>
      </c>
      <c r="B24" s="275" t="s">
        <v>295</v>
      </c>
      <c r="C24" s="276">
        <v>42.71</v>
      </c>
    </row>
    <row r="25" spans="1:3" x14ac:dyDescent="0.2">
      <c r="A25" s="151" t="s">
        <v>114</v>
      </c>
      <c r="B25" s="275" t="s">
        <v>287</v>
      </c>
      <c r="C25" s="276">
        <v>50.6</v>
      </c>
    </row>
    <row r="26" spans="1:3" x14ac:dyDescent="0.2">
      <c r="A26" s="151" t="s">
        <v>77</v>
      </c>
      <c r="B26" s="275" t="s">
        <v>297</v>
      </c>
      <c r="C26" s="276" t="s">
        <v>269</v>
      </c>
    </row>
    <row r="27" spans="1:3" x14ac:dyDescent="0.2">
      <c r="A27" s="151" t="s">
        <v>115</v>
      </c>
      <c r="B27" s="275" t="s">
        <v>298</v>
      </c>
      <c r="C27" s="276">
        <v>71.7</v>
      </c>
    </row>
    <row r="28" spans="1:3" x14ac:dyDescent="0.2">
      <c r="A28" s="151" t="s">
        <v>116</v>
      </c>
      <c r="B28" s="275" t="s">
        <v>292</v>
      </c>
      <c r="C28" s="276" t="s">
        <v>268</v>
      </c>
    </row>
    <row r="29" spans="1:3" x14ac:dyDescent="0.2">
      <c r="A29" s="151" t="s">
        <v>75</v>
      </c>
      <c r="B29" s="275" t="s">
        <v>302</v>
      </c>
      <c r="C29" s="276" t="s">
        <v>253</v>
      </c>
    </row>
    <row r="30" spans="1:3" x14ac:dyDescent="0.2">
      <c r="A30" s="151" t="s">
        <v>117</v>
      </c>
      <c r="B30" s="275" t="s">
        <v>301</v>
      </c>
      <c r="C30" s="276">
        <v>0.77</v>
      </c>
    </row>
    <row r="31" spans="1:3" x14ac:dyDescent="0.2">
      <c r="A31" s="151" t="s">
        <v>194</v>
      </c>
      <c r="B31" s="275" t="s">
        <v>303</v>
      </c>
      <c r="C31" s="276" t="s">
        <v>254</v>
      </c>
    </row>
    <row r="32" spans="1:3" x14ac:dyDescent="0.2">
      <c r="A32" s="151" t="s">
        <v>73</v>
      </c>
      <c r="B32" s="275" t="s">
        <v>304</v>
      </c>
      <c r="C32" s="276" t="s">
        <v>272</v>
      </c>
    </row>
    <row r="33" spans="1:3" ht="13.5" thickBot="1" x14ac:dyDescent="0.25">
      <c r="A33" s="153" t="s">
        <v>71</v>
      </c>
      <c r="B33" s="275" t="s">
        <v>305</v>
      </c>
      <c r="C33" s="276">
        <v>92.06</v>
      </c>
    </row>
  </sheetData>
  <sortState xmlns:xlrd2="http://schemas.microsoft.com/office/spreadsheetml/2017/richdata2" ref="B1:C34">
    <sortCondition ref="B1:B34"/>
  </sortState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O495"/>
  <sheetViews>
    <sheetView workbookViewId="0"/>
  </sheetViews>
  <sheetFormatPr baseColWidth="10" defaultColWidth="11.5703125" defaultRowHeight="12.75" x14ac:dyDescent="0.2"/>
  <cols>
    <col min="3" max="3" width="2.42578125" customWidth="1"/>
    <col min="4" max="4" width="23.5703125" customWidth="1"/>
    <col min="5" max="5" width="21.85546875" customWidth="1"/>
    <col min="6" max="6" width="19.28515625" customWidth="1"/>
    <col min="7" max="7" width="14.85546875" customWidth="1"/>
    <col min="8" max="8" width="17.140625" customWidth="1"/>
    <col min="9" max="9" width="2.28515625" style="122" customWidth="1"/>
    <col min="10" max="10" width="5.140625" customWidth="1"/>
    <col min="11" max="15" width="9.7109375" customWidth="1"/>
  </cols>
  <sheetData>
    <row r="1" spans="4:9" ht="13.15" customHeight="1" x14ac:dyDescent="0.2">
      <c r="D1" s="119"/>
      <c r="E1" s="395" t="s">
        <v>216</v>
      </c>
      <c r="F1" s="395"/>
      <c r="G1" s="395"/>
      <c r="H1" s="396"/>
    </row>
    <row r="2" spans="4:9" ht="13.15" customHeight="1" x14ac:dyDescent="0.2">
      <c r="D2" s="120"/>
      <c r="E2" s="397"/>
      <c r="F2" s="397"/>
      <c r="G2" s="397"/>
      <c r="H2" s="398"/>
    </row>
    <row r="3" spans="4:9" ht="13.15" customHeight="1" x14ac:dyDescent="0.2">
      <c r="D3" s="120"/>
      <c r="E3" s="397"/>
      <c r="F3" s="397"/>
      <c r="G3" s="397"/>
      <c r="H3" s="398"/>
    </row>
    <row r="4" spans="4:9" ht="13.9" customHeight="1" thickBot="1" x14ac:dyDescent="0.25">
      <c r="D4" s="121"/>
      <c r="E4" s="399"/>
      <c r="F4" s="399"/>
      <c r="G4" s="399"/>
      <c r="H4" s="400"/>
    </row>
    <row r="5" spans="4:9" ht="13.9" customHeight="1" x14ac:dyDescent="0.2">
      <c r="D5" s="122"/>
      <c r="E5" s="122"/>
      <c r="F5" s="122"/>
      <c r="G5" s="122"/>
      <c r="H5" s="122"/>
    </row>
    <row r="6" spans="4:9" ht="36" customHeight="1" x14ac:dyDescent="0.2">
      <c r="D6" s="123" t="s">
        <v>188</v>
      </c>
      <c r="E6" s="402" t="s">
        <v>250</v>
      </c>
      <c r="F6" s="402"/>
      <c r="G6" s="402"/>
      <c r="H6" s="402"/>
    </row>
    <row r="7" spans="4:9" ht="9" customHeight="1" x14ac:dyDescent="0.2">
      <c r="D7" s="122"/>
      <c r="E7" s="122"/>
      <c r="F7" s="122"/>
      <c r="G7" s="122"/>
      <c r="H7" s="122"/>
    </row>
    <row r="8" spans="4:9" ht="15.6" customHeight="1" x14ac:dyDescent="0.2">
      <c r="D8" s="123" t="s">
        <v>146</v>
      </c>
      <c r="E8" s="134" t="s">
        <v>203</v>
      </c>
      <c r="F8" s="123" t="s">
        <v>189</v>
      </c>
      <c r="G8" s="134" t="s">
        <v>251</v>
      </c>
      <c r="H8" s="94"/>
      <c r="I8" s="141"/>
    </row>
    <row r="9" spans="4:9" ht="7.9" customHeight="1" x14ac:dyDescent="0.2">
      <c r="D9" s="122"/>
      <c r="E9" s="122"/>
      <c r="F9" s="122"/>
      <c r="G9" s="122"/>
      <c r="H9" s="122"/>
      <c r="I9" s="141"/>
    </row>
    <row r="10" spans="4:9" ht="15.6" customHeight="1" x14ac:dyDescent="0.2">
      <c r="D10" s="403" t="s">
        <v>217</v>
      </c>
      <c r="E10" s="403"/>
      <c r="F10" s="403"/>
      <c r="G10" s="403"/>
      <c r="H10" s="403"/>
      <c r="I10" s="141"/>
    </row>
    <row r="11" spans="4:9" ht="9" customHeight="1" x14ac:dyDescent="0.2">
      <c r="D11" s="122"/>
      <c r="E11" s="122"/>
      <c r="F11" s="122"/>
      <c r="G11" s="122"/>
      <c r="H11" s="122"/>
    </row>
    <row r="12" spans="4:9" ht="15.6" customHeight="1" x14ac:dyDescent="0.2">
      <c r="D12" s="123" t="s">
        <v>33</v>
      </c>
      <c r="E12" s="94" t="s">
        <v>191</v>
      </c>
      <c r="F12" s="95" t="s">
        <v>8</v>
      </c>
      <c r="G12" s="401" t="s">
        <v>192</v>
      </c>
      <c r="H12" s="401"/>
    </row>
    <row r="13" spans="4:9" ht="9" customHeight="1" x14ac:dyDescent="0.2">
      <c r="D13" s="122"/>
      <c r="E13" s="122"/>
      <c r="F13" s="124"/>
      <c r="G13" s="122"/>
      <c r="H13" s="122"/>
    </row>
    <row r="14" spans="4:9" ht="15.6" customHeight="1" x14ac:dyDescent="0.2">
      <c r="D14" s="95" t="s">
        <v>9</v>
      </c>
      <c r="E14" s="168" t="s">
        <v>193</v>
      </c>
      <c r="F14" s="95" t="s">
        <v>10</v>
      </c>
      <c r="G14" s="401" t="s">
        <v>204</v>
      </c>
      <c r="H14" s="401"/>
    </row>
    <row r="15" spans="4:9" ht="13.15" customHeight="1" x14ac:dyDescent="0.2">
      <c r="D15" s="122"/>
      <c r="E15" s="122"/>
      <c r="F15" s="122"/>
      <c r="G15" s="122"/>
      <c r="H15" s="122"/>
    </row>
    <row r="16" spans="4:9" ht="13.15" customHeight="1" x14ac:dyDescent="0.2">
      <c r="D16" s="394" t="s">
        <v>163</v>
      </c>
      <c r="E16" s="394"/>
      <c r="F16" s="394"/>
      <c r="G16" s="394"/>
      <c r="H16" s="394"/>
    </row>
    <row r="17" spans="1:15" ht="33.75" x14ac:dyDescent="0.2">
      <c r="A17" s="125" t="s">
        <v>151</v>
      </c>
      <c r="B17" s="125" t="s">
        <v>152</v>
      </c>
      <c r="D17" s="125" t="s">
        <v>218</v>
      </c>
      <c r="E17" s="126" t="s">
        <v>181</v>
      </c>
      <c r="F17" s="126" t="s">
        <v>182</v>
      </c>
      <c r="G17" s="125" t="s">
        <v>153</v>
      </c>
      <c r="H17" s="125" t="s">
        <v>154</v>
      </c>
      <c r="L17" s="197" t="s">
        <v>120</v>
      </c>
      <c r="M17" s="197" t="s">
        <v>227</v>
      </c>
      <c r="N17" s="197" t="s">
        <v>228</v>
      </c>
      <c r="O17" s="197" t="s">
        <v>229</v>
      </c>
    </row>
    <row r="18" spans="1:15" ht="13.9" customHeight="1" x14ac:dyDescent="0.2">
      <c r="A18" s="127">
        <v>43881</v>
      </c>
      <c r="B18" s="128">
        <v>0.45833333333333331</v>
      </c>
      <c r="D18" s="206"/>
      <c r="E18" s="129"/>
      <c r="F18" s="130"/>
      <c r="G18" s="131"/>
      <c r="H18" s="130"/>
      <c r="K18" s="197" t="s">
        <v>207</v>
      </c>
      <c r="L18" s="198">
        <f>MIN(E18:E41,E46:E69,E74:E97,E102:E125,E130:E153)</f>
        <v>0</v>
      </c>
      <c r="M18" s="198">
        <f>MIN(F18:F41,F46:F69,F74:F97,F102:F125,F130:F153)</f>
        <v>0</v>
      </c>
      <c r="N18" s="198">
        <f>MIN(G18:G41,G46:G69,G74:G97,G102:G125,G130:G153)</f>
        <v>0</v>
      </c>
      <c r="O18" s="198">
        <f>MIN(H18:H41,H46:H69,H74:H97,H102:H125,H130:H153)</f>
        <v>0</v>
      </c>
    </row>
    <row r="19" spans="1:15" x14ac:dyDescent="0.2">
      <c r="A19" s="127">
        <f>A18</f>
        <v>43881</v>
      </c>
      <c r="B19" s="128">
        <v>0.5</v>
      </c>
      <c r="D19" s="206"/>
      <c r="E19" s="129"/>
      <c r="F19" s="130"/>
      <c r="G19" s="131"/>
      <c r="H19" s="130"/>
      <c r="K19" s="197" t="s">
        <v>208</v>
      </c>
      <c r="L19" s="198">
        <f>MAX(E18:E41,E46:E69,E74:E97,E102:E125,E130:E153)</f>
        <v>0</v>
      </c>
      <c r="M19" s="198">
        <f>MAX(F18:F41,F46:F69,F74:F97,F102:F125,F130:F153)</f>
        <v>0</v>
      </c>
      <c r="N19" s="198">
        <f>MAX(G18:G41,G46:G69,G74:G97,G102:G125,G130:G153)</f>
        <v>0</v>
      </c>
      <c r="O19" s="198">
        <f>MAX(H18:H41,H46:H69,H74:H97,H102:H125,H130:H153)</f>
        <v>0</v>
      </c>
    </row>
    <row r="20" spans="1:15" x14ac:dyDescent="0.2">
      <c r="A20" s="127">
        <f t="shared" ref="A20:A41" si="0">A19</f>
        <v>43881</v>
      </c>
      <c r="B20" s="128">
        <v>0.54166666666666696</v>
      </c>
      <c r="D20" s="206"/>
      <c r="E20" s="129"/>
      <c r="F20" s="130"/>
      <c r="G20" s="131"/>
      <c r="H20" s="130"/>
      <c r="K20" s="197" t="s">
        <v>209</v>
      </c>
      <c r="L20" s="198" t="e">
        <f>AVERAGE(E18:E41,E46:E69,E74:E97,E102:E125,E130:E153)</f>
        <v>#DIV/0!</v>
      </c>
      <c r="M20" s="198" t="e">
        <f>AVERAGE(F18:F41,F46:F69,F74:F97,F102:F125,F130:F153)</f>
        <v>#DIV/0!</v>
      </c>
      <c r="N20" s="198" t="e">
        <f>AVERAGE(G18:G41,G46:G69,G74:G97,G102:G125,G130:G153)</f>
        <v>#DIV/0!</v>
      </c>
      <c r="O20" s="198" t="e">
        <f>AVERAGE(H18:H41,H46:H69,H74:H97,H102:H125,H130:H153)</f>
        <v>#DIV/0!</v>
      </c>
    </row>
    <row r="21" spans="1:15" x14ac:dyDescent="0.2">
      <c r="A21" s="127">
        <f t="shared" si="0"/>
        <v>43881</v>
      </c>
      <c r="B21" s="128">
        <v>0.58333333333333304</v>
      </c>
      <c r="D21" s="206"/>
      <c r="E21" s="129"/>
      <c r="F21" s="130"/>
      <c r="G21" s="131"/>
      <c r="H21" s="130"/>
      <c r="K21" s="197" t="s">
        <v>210</v>
      </c>
      <c r="L21" s="199" t="e">
        <f>STDEV(E18:E41,E46:E69,E74:E97,E102:E125,E130:E153)</f>
        <v>#DIV/0!</v>
      </c>
      <c r="M21" s="199" t="e">
        <f>STDEV(F18:F41,F46:F69,F74:F97,F102:F125,F130:F153)</f>
        <v>#DIV/0!</v>
      </c>
      <c r="N21" s="199" t="e">
        <f>STDEV(G18:G41,G46:G69,G74:G97,G102:G125,G130:G153)</f>
        <v>#DIV/0!</v>
      </c>
      <c r="O21" s="199" t="e">
        <f>STDEV(H18:H41,H46:H69,H74:H97,H102:H125,H130:H153)</f>
        <v>#DIV/0!</v>
      </c>
    </row>
    <row r="22" spans="1:15" x14ac:dyDescent="0.2">
      <c r="A22" s="127">
        <f t="shared" si="0"/>
        <v>43881</v>
      </c>
      <c r="B22" s="128">
        <v>0.625</v>
      </c>
      <c r="D22" s="206"/>
      <c r="E22" s="129"/>
      <c r="F22" s="130"/>
      <c r="G22" s="131"/>
      <c r="H22" s="130"/>
      <c r="K22" s="197" t="s">
        <v>211</v>
      </c>
      <c r="L22" s="200">
        <f>COUNT(E18:E41,E46:E69,E74:E97,E102:E125,E130:E153)</f>
        <v>0</v>
      </c>
      <c r="M22" s="200">
        <f>COUNT(F18:F41,F46:F69,F74:F97,F102:F125,F130:F153)</f>
        <v>0</v>
      </c>
      <c r="N22" s="200">
        <f>COUNT(G18:G41,G46:G69,G74:G97,G102:G125,G130:G153)</f>
        <v>0</v>
      </c>
      <c r="O22" s="200">
        <f>COUNT(H18:H41,H46:H69,H74:H97,H102:H125,H130:H153)</f>
        <v>0</v>
      </c>
    </row>
    <row r="23" spans="1:15" x14ac:dyDescent="0.2">
      <c r="A23" s="127">
        <f t="shared" si="0"/>
        <v>43881</v>
      </c>
      <c r="B23" s="128">
        <v>0.66666666666666596</v>
      </c>
      <c r="D23" s="206"/>
      <c r="E23" s="129"/>
      <c r="F23" s="130"/>
      <c r="G23" s="131"/>
      <c r="H23" s="130"/>
      <c r="K23" s="197" t="s">
        <v>212</v>
      </c>
      <c r="L23" s="201" t="e">
        <f>L21/SQRT(L22)</f>
        <v>#DIV/0!</v>
      </c>
      <c r="M23" s="201" t="e">
        <f t="shared" ref="M23:O23" si="1">M21/SQRT(M22)</f>
        <v>#DIV/0!</v>
      </c>
      <c r="N23" s="201" t="e">
        <f t="shared" si="1"/>
        <v>#DIV/0!</v>
      </c>
      <c r="O23" s="201" t="e">
        <f t="shared" si="1"/>
        <v>#DIV/0!</v>
      </c>
    </row>
    <row r="24" spans="1:15" x14ac:dyDescent="0.2">
      <c r="A24" s="127">
        <f t="shared" si="0"/>
        <v>43881</v>
      </c>
      <c r="B24" s="128">
        <v>0.70833333333333304</v>
      </c>
      <c r="D24" s="206"/>
      <c r="E24" s="129"/>
      <c r="F24" s="130"/>
      <c r="G24" s="131"/>
      <c r="H24" s="130"/>
    </row>
    <row r="25" spans="1:15" x14ac:dyDescent="0.2">
      <c r="A25" s="127">
        <f t="shared" si="0"/>
        <v>43881</v>
      </c>
      <c r="B25" s="128">
        <v>0.75</v>
      </c>
      <c r="D25" s="206"/>
      <c r="E25" s="129"/>
      <c r="F25" s="130"/>
      <c r="G25" s="131"/>
      <c r="H25" s="130"/>
    </row>
    <row r="26" spans="1:15" x14ac:dyDescent="0.2">
      <c r="A26" s="127">
        <f t="shared" si="0"/>
        <v>43881</v>
      </c>
      <c r="B26" s="128">
        <v>0.79166666666666596</v>
      </c>
      <c r="D26" s="206"/>
      <c r="E26" s="129"/>
      <c r="F26" s="130"/>
      <c r="G26" s="131"/>
      <c r="H26" s="130"/>
    </row>
    <row r="27" spans="1:15" x14ac:dyDescent="0.2">
      <c r="A27" s="127">
        <f t="shared" si="0"/>
        <v>43881</v>
      </c>
      <c r="B27" s="128">
        <v>0.83333333333333304</v>
      </c>
      <c r="D27" s="206"/>
      <c r="E27" s="129"/>
      <c r="F27" s="130"/>
      <c r="G27" s="131"/>
      <c r="H27" s="130"/>
    </row>
    <row r="28" spans="1:15" x14ac:dyDescent="0.2">
      <c r="A28" s="127">
        <f t="shared" si="0"/>
        <v>43881</v>
      </c>
      <c r="B28" s="128">
        <v>0.875</v>
      </c>
      <c r="D28" s="206"/>
      <c r="E28" s="129"/>
      <c r="F28" s="130"/>
      <c r="G28" s="131"/>
      <c r="H28" s="130"/>
    </row>
    <row r="29" spans="1:15" x14ac:dyDescent="0.2">
      <c r="A29" s="127">
        <f t="shared" si="0"/>
        <v>43881</v>
      </c>
      <c r="B29" s="128">
        <v>0.91666666666666696</v>
      </c>
      <c r="D29" s="206"/>
      <c r="E29" s="129"/>
      <c r="F29" s="130"/>
      <c r="G29" s="131"/>
      <c r="H29" s="130"/>
    </row>
    <row r="30" spans="1:15" x14ac:dyDescent="0.2">
      <c r="A30" s="127">
        <f t="shared" si="0"/>
        <v>43881</v>
      </c>
      <c r="B30" s="128">
        <v>0.95833333333333304</v>
      </c>
      <c r="D30" s="206"/>
      <c r="E30" s="129"/>
      <c r="F30" s="130"/>
      <c r="G30" s="131"/>
      <c r="H30" s="130"/>
    </row>
    <row r="31" spans="1:15" x14ac:dyDescent="0.2">
      <c r="A31" s="127">
        <f>A30</f>
        <v>43881</v>
      </c>
      <c r="B31" s="128">
        <v>1</v>
      </c>
      <c r="D31" s="206"/>
      <c r="E31" s="129"/>
      <c r="F31" s="130"/>
      <c r="G31" s="131"/>
      <c r="H31" s="130"/>
    </row>
    <row r="32" spans="1:15" x14ac:dyDescent="0.2">
      <c r="A32" s="127">
        <f t="shared" si="0"/>
        <v>43881</v>
      </c>
      <c r="B32" s="128">
        <v>1.0416666666666701</v>
      </c>
      <c r="D32" s="206"/>
      <c r="E32" s="129"/>
      <c r="F32" s="130"/>
      <c r="G32" s="131"/>
      <c r="H32" s="130"/>
    </row>
    <row r="33" spans="1:8" x14ac:dyDescent="0.2">
      <c r="A33" s="127">
        <f t="shared" si="0"/>
        <v>43881</v>
      </c>
      <c r="B33" s="128">
        <v>1.0833333333333299</v>
      </c>
      <c r="D33" s="206"/>
      <c r="E33" s="129"/>
      <c r="F33" s="130"/>
      <c r="G33" s="131"/>
      <c r="H33" s="130"/>
    </row>
    <row r="34" spans="1:8" x14ac:dyDescent="0.2">
      <c r="A34" s="127">
        <f t="shared" si="0"/>
        <v>43881</v>
      </c>
      <c r="B34" s="128">
        <v>1.125</v>
      </c>
      <c r="D34" s="206"/>
      <c r="E34" s="129"/>
      <c r="F34" s="130"/>
      <c r="G34" s="131"/>
      <c r="H34" s="130"/>
    </row>
    <row r="35" spans="1:8" x14ac:dyDescent="0.2">
      <c r="A35" s="127">
        <f t="shared" si="0"/>
        <v>43881</v>
      </c>
      <c r="B35" s="128">
        <v>1.1666666666666701</v>
      </c>
      <c r="D35" s="206"/>
      <c r="E35" s="129"/>
      <c r="F35" s="130"/>
      <c r="G35" s="131"/>
      <c r="H35" s="130"/>
    </row>
    <row r="36" spans="1:8" x14ac:dyDescent="0.2">
      <c r="A36" s="127">
        <f t="shared" si="0"/>
        <v>43881</v>
      </c>
      <c r="B36" s="128">
        <v>1.2083333333333299</v>
      </c>
      <c r="D36" s="206"/>
      <c r="E36" s="129"/>
      <c r="F36" s="130"/>
      <c r="G36" s="131"/>
      <c r="H36" s="130"/>
    </row>
    <row r="37" spans="1:8" x14ac:dyDescent="0.2">
      <c r="A37" s="127">
        <f t="shared" si="0"/>
        <v>43881</v>
      </c>
      <c r="B37" s="128">
        <v>1.25</v>
      </c>
      <c r="D37" s="206"/>
      <c r="E37" s="129"/>
      <c r="F37" s="130"/>
      <c r="G37" s="131"/>
      <c r="H37" s="130"/>
    </row>
    <row r="38" spans="1:8" x14ac:dyDescent="0.2">
      <c r="A38" s="127">
        <f t="shared" si="0"/>
        <v>43881</v>
      </c>
      <c r="B38" s="128">
        <v>1.2916666666666701</v>
      </c>
      <c r="D38" s="206"/>
      <c r="E38" s="129"/>
      <c r="F38" s="130"/>
      <c r="G38" s="131"/>
      <c r="H38" s="130"/>
    </row>
    <row r="39" spans="1:8" x14ac:dyDescent="0.2">
      <c r="A39" s="127">
        <f t="shared" si="0"/>
        <v>43881</v>
      </c>
      <c r="B39" s="128">
        <v>1.3333333333333299</v>
      </c>
      <c r="D39" s="206"/>
      <c r="E39" s="129"/>
      <c r="F39" s="130"/>
      <c r="G39" s="131"/>
      <c r="H39" s="130"/>
    </row>
    <row r="40" spans="1:8" x14ac:dyDescent="0.2">
      <c r="A40" s="127">
        <f t="shared" si="0"/>
        <v>43881</v>
      </c>
      <c r="B40" s="128">
        <v>1.375</v>
      </c>
      <c r="D40" s="206"/>
      <c r="E40" s="129"/>
      <c r="F40" s="130"/>
      <c r="G40" s="131"/>
      <c r="H40" s="130"/>
    </row>
    <row r="41" spans="1:8" x14ac:dyDescent="0.2">
      <c r="A41" s="127">
        <f t="shared" si="0"/>
        <v>43881</v>
      </c>
      <c r="B41" s="128">
        <v>1.4166666666666701</v>
      </c>
      <c r="D41" s="206"/>
      <c r="E41" s="129"/>
      <c r="F41" s="130"/>
      <c r="G41" s="131"/>
      <c r="H41" s="130"/>
    </row>
    <row r="42" spans="1:8" x14ac:dyDescent="0.2">
      <c r="D42" s="205" t="s">
        <v>172</v>
      </c>
      <c r="E42" s="133" t="e">
        <f>AVERAGE(E18:E41)</f>
        <v>#DIV/0!</v>
      </c>
      <c r="F42" s="133" t="e">
        <f>AVERAGE(F18:F41)</f>
        <v>#DIV/0!</v>
      </c>
      <c r="G42" s="133" t="e">
        <f>AVERAGE(G18:G41)</f>
        <v>#DIV/0!</v>
      </c>
      <c r="H42" s="133" t="e">
        <f>AVERAGE(H18:H41)</f>
        <v>#DIV/0!</v>
      </c>
    </row>
    <row r="43" spans="1:8" ht="13.9" customHeight="1" x14ac:dyDescent="0.2">
      <c r="D43" s="122"/>
      <c r="E43" s="122"/>
      <c r="F43" s="122"/>
      <c r="G43" s="122"/>
      <c r="H43" s="122"/>
    </row>
    <row r="44" spans="1:8" ht="13.15" customHeight="1" x14ac:dyDescent="0.2">
      <c r="D44" s="394" t="s">
        <v>164</v>
      </c>
      <c r="E44" s="394"/>
      <c r="F44" s="394"/>
      <c r="G44" s="394"/>
      <c r="H44" s="394"/>
    </row>
    <row r="45" spans="1:8" ht="33.75" x14ac:dyDescent="0.2">
      <c r="A45" s="126" t="s">
        <v>151</v>
      </c>
      <c r="B45" s="126" t="s">
        <v>152</v>
      </c>
      <c r="D45" s="126" t="s">
        <v>151</v>
      </c>
      <c r="E45" s="126" t="s">
        <v>181</v>
      </c>
      <c r="F45" s="126" t="s">
        <v>182</v>
      </c>
      <c r="G45" s="126" t="s">
        <v>153</v>
      </c>
      <c r="H45" s="126" t="s">
        <v>154</v>
      </c>
    </row>
    <row r="46" spans="1:8" ht="13.9" customHeight="1" x14ac:dyDescent="0.2">
      <c r="A46" s="127" t="e">
        <f>#REF!+4</f>
        <v>#REF!</v>
      </c>
      <c r="B46" s="132">
        <v>0.45833333333333331</v>
      </c>
      <c r="D46" s="206"/>
      <c r="E46" s="129"/>
      <c r="F46" s="130"/>
      <c r="G46" s="131"/>
      <c r="H46" s="130"/>
    </row>
    <row r="47" spans="1:8" x14ac:dyDescent="0.2">
      <c r="A47" s="127" t="e">
        <f>A46</f>
        <v>#REF!</v>
      </c>
      <c r="B47" s="128">
        <v>0.5</v>
      </c>
      <c r="D47" s="206"/>
      <c r="E47" s="129"/>
      <c r="F47" s="130"/>
      <c r="G47" s="131"/>
      <c r="H47" s="130"/>
    </row>
    <row r="48" spans="1:8" x14ac:dyDescent="0.2">
      <c r="A48" s="127" t="e">
        <f t="shared" ref="A48:A69" si="2">A47</f>
        <v>#REF!</v>
      </c>
      <c r="B48" s="132">
        <v>0.54166666666666696</v>
      </c>
      <c r="D48" s="206"/>
      <c r="E48" s="129"/>
      <c r="F48" s="130"/>
      <c r="G48" s="131"/>
      <c r="H48" s="130"/>
    </row>
    <row r="49" spans="1:8" x14ac:dyDescent="0.2">
      <c r="A49" s="127" t="e">
        <f t="shared" si="2"/>
        <v>#REF!</v>
      </c>
      <c r="B49" s="128">
        <v>0.58333333333333304</v>
      </c>
      <c r="D49" s="206"/>
      <c r="E49" s="129"/>
      <c r="F49" s="130"/>
      <c r="G49" s="131"/>
      <c r="H49" s="130"/>
    </row>
    <row r="50" spans="1:8" x14ac:dyDescent="0.2">
      <c r="A50" s="127" t="e">
        <f t="shared" si="2"/>
        <v>#REF!</v>
      </c>
      <c r="B50" s="132">
        <v>0.625</v>
      </c>
      <c r="D50" s="206"/>
      <c r="E50" s="129"/>
      <c r="F50" s="130"/>
      <c r="G50" s="131"/>
      <c r="H50" s="130"/>
    </row>
    <row r="51" spans="1:8" x14ac:dyDescent="0.2">
      <c r="A51" s="127" t="e">
        <f t="shared" si="2"/>
        <v>#REF!</v>
      </c>
      <c r="B51" s="128">
        <v>0.66666666666666596</v>
      </c>
      <c r="D51" s="206"/>
      <c r="E51" s="129"/>
      <c r="F51" s="130"/>
      <c r="G51" s="131"/>
      <c r="H51" s="130"/>
    </row>
    <row r="52" spans="1:8" x14ac:dyDescent="0.2">
      <c r="A52" s="127" t="e">
        <f t="shared" si="2"/>
        <v>#REF!</v>
      </c>
      <c r="B52" s="132">
        <v>0.70833333333333304</v>
      </c>
      <c r="D52" s="206"/>
      <c r="E52" s="129"/>
      <c r="F52" s="130"/>
      <c r="G52" s="131"/>
      <c r="H52" s="130"/>
    </row>
    <row r="53" spans="1:8" x14ac:dyDescent="0.2">
      <c r="A53" s="127" t="e">
        <f t="shared" si="2"/>
        <v>#REF!</v>
      </c>
      <c r="B53" s="128">
        <v>0.75</v>
      </c>
      <c r="D53" s="206"/>
      <c r="E53" s="129"/>
      <c r="F53" s="130"/>
      <c r="G53" s="131"/>
      <c r="H53" s="130"/>
    </row>
    <row r="54" spans="1:8" x14ac:dyDescent="0.2">
      <c r="A54" s="127" t="e">
        <f t="shared" si="2"/>
        <v>#REF!</v>
      </c>
      <c r="B54" s="132">
        <v>0.79166666666666596</v>
      </c>
      <c r="D54" s="206"/>
      <c r="E54" s="129"/>
      <c r="F54" s="130"/>
      <c r="G54" s="131"/>
      <c r="H54" s="130"/>
    </row>
    <row r="55" spans="1:8" x14ac:dyDescent="0.2">
      <c r="A55" s="127" t="e">
        <f t="shared" si="2"/>
        <v>#REF!</v>
      </c>
      <c r="B55" s="128">
        <v>0.83333333333333304</v>
      </c>
      <c r="D55" s="206"/>
      <c r="E55" s="129"/>
      <c r="F55" s="130"/>
      <c r="G55" s="131"/>
      <c r="H55" s="130"/>
    </row>
    <row r="56" spans="1:8" x14ac:dyDescent="0.2">
      <c r="A56" s="127" t="e">
        <f t="shared" si="2"/>
        <v>#REF!</v>
      </c>
      <c r="B56" s="132">
        <v>0.875</v>
      </c>
      <c r="D56" s="206"/>
      <c r="E56" s="129"/>
      <c r="F56" s="130"/>
      <c r="G56" s="131"/>
      <c r="H56" s="130"/>
    </row>
    <row r="57" spans="1:8" x14ac:dyDescent="0.2">
      <c r="A57" s="127" t="e">
        <f t="shared" si="2"/>
        <v>#REF!</v>
      </c>
      <c r="B57" s="128">
        <v>0.91666666666666696</v>
      </c>
      <c r="D57" s="206"/>
      <c r="E57" s="129"/>
      <c r="F57" s="130"/>
      <c r="G57" s="131"/>
      <c r="H57" s="130"/>
    </row>
    <row r="58" spans="1:8" x14ac:dyDescent="0.2">
      <c r="A58" s="127" t="e">
        <f t="shared" si="2"/>
        <v>#REF!</v>
      </c>
      <c r="B58" s="132">
        <v>0.95833333333333304</v>
      </c>
      <c r="D58" s="206"/>
      <c r="E58" s="129"/>
      <c r="F58" s="130"/>
      <c r="G58" s="131"/>
      <c r="H58" s="130"/>
    </row>
    <row r="59" spans="1:8" x14ac:dyDescent="0.2">
      <c r="A59" s="127" t="e">
        <f>A58</f>
        <v>#REF!</v>
      </c>
      <c r="B59" s="128">
        <v>1</v>
      </c>
      <c r="D59" s="206"/>
      <c r="E59" s="129"/>
      <c r="F59" s="130"/>
      <c r="G59" s="131"/>
      <c r="H59" s="130"/>
    </row>
    <row r="60" spans="1:8" x14ac:dyDescent="0.2">
      <c r="A60" s="127" t="e">
        <f t="shared" si="2"/>
        <v>#REF!</v>
      </c>
      <c r="B60" s="132">
        <v>1.0416666666666701</v>
      </c>
      <c r="D60" s="206"/>
      <c r="E60" s="129"/>
      <c r="F60" s="130"/>
      <c r="G60" s="131"/>
      <c r="H60" s="130"/>
    </row>
    <row r="61" spans="1:8" x14ac:dyDescent="0.2">
      <c r="A61" s="127" t="e">
        <f t="shared" si="2"/>
        <v>#REF!</v>
      </c>
      <c r="B61" s="128">
        <v>1.0833333333333299</v>
      </c>
      <c r="D61" s="206"/>
      <c r="E61" s="129"/>
      <c r="F61" s="130"/>
      <c r="G61" s="131"/>
      <c r="H61" s="130"/>
    </row>
    <row r="62" spans="1:8" x14ac:dyDescent="0.2">
      <c r="A62" s="127" t="e">
        <f t="shared" si="2"/>
        <v>#REF!</v>
      </c>
      <c r="B62" s="132">
        <v>1.125</v>
      </c>
      <c r="D62" s="206"/>
      <c r="E62" s="129"/>
      <c r="F62" s="130"/>
      <c r="G62" s="131"/>
      <c r="H62" s="130"/>
    </row>
    <row r="63" spans="1:8" x14ac:dyDescent="0.2">
      <c r="A63" s="127" t="e">
        <f t="shared" si="2"/>
        <v>#REF!</v>
      </c>
      <c r="B63" s="128">
        <v>1.1666666666666701</v>
      </c>
      <c r="D63" s="206"/>
      <c r="E63" s="129"/>
      <c r="F63" s="130"/>
      <c r="G63" s="131"/>
      <c r="H63" s="130"/>
    </row>
    <row r="64" spans="1:8" x14ac:dyDescent="0.2">
      <c r="A64" s="127" t="e">
        <f t="shared" si="2"/>
        <v>#REF!</v>
      </c>
      <c r="B64" s="132">
        <v>1.2083333333333299</v>
      </c>
      <c r="D64" s="206"/>
      <c r="E64" s="129"/>
      <c r="F64" s="130"/>
      <c r="G64" s="131"/>
      <c r="H64" s="130"/>
    </row>
    <row r="65" spans="1:8" x14ac:dyDescent="0.2">
      <c r="A65" s="127" t="e">
        <f t="shared" si="2"/>
        <v>#REF!</v>
      </c>
      <c r="B65" s="128">
        <v>1.25</v>
      </c>
      <c r="D65" s="206"/>
      <c r="E65" s="129"/>
      <c r="F65" s="130"/>
      <c r="G65" s="131"/>
      <c r="H65" s="130"/>
    </row>
    <row r="66" spans="1:8" x14ac:dyDescent="0.2">
      <c r="A66" s="127" t="e">
        <f t="shared" si="2"/>
        <v>#REF!</v>
      </c>
      <c r="B66" s="132">
        <v>1.2916666666666701</v>
      </c>
      <c r="D66" s="206"/>
      <c r="E66" s="129"/>
      <c r="F66" s="130"/>
      <c r="G66" s="131"/>
      <c r="H66" s="130"/>
    </row>
    <row r="67" spans="1:8" x14ac:dyDescent="0.2">
      <c r="A67" s="127" t="e">
        <f t="shared" si="2"/>
        <v>#REF!</v>
      </c>
      <c r="B67" s="128">
        <v>1.3333333333333299</v>
      </c>
      <c r="D67" s="206"/>
      <c r="E67" s="129"/>
      <c r="F67" s="130"/>
      <c r="G67" s="131"/>
      <c r="H67" s="130"/>
    </row>
    <row r="68" spans="1:8" x14ac:dyDescent="0.2">
      <c r="A68" s="127" t="e">
        <f t="shared" si="2"/>
        <v>#REF!</v>
      </c>
      <c r="B68" s="132">
        <v>1.375</v>
      </c>
      <c r="D68" s="206"/>
      <c r="E68" s="129"/>
      <c r="F68" s="130"/>
      <c r="G68" s="131"/>
      <c r="H68" s="130"/>
    </row>
    <row r="69" spans="1:8" x14ac:dyDescent="0.2">
      <c r="A69" s="127" t="e">
        <f t="shared" si="2"/>
        <v>#REF!</v>
      </c>
      <c r="B69" s="128">
        <v>1.4166666666666701</v>
      </c>
      <c r="D69" s="206"/>
      <c r="E69" s="129"/>
      <c r="F69" s="130"/>
      <c r="G69" s="131"/>
      <c r="H69" s="130"/>
    </row>
    <row r="70" spans="1:8" x14ac:dyDescent="0.2">
      <c r="D70" s="205" t="s">
        <v>165</v>
      </c>
      <c r="E70" s="133" t="e">
        <f>AVERAGE(E46:E69)</f>
        <v>#DIV/0!</v>
      </c>
      <c r="F70" s="133" t="e">
        <f>AVERAGE(F46:F69)</f>
        <v>#DIV/0!</v>
      </c>
      <c r="G70" s="133" t="e">
        <f>AVERAGE(G46:G69)</f>
        <v>#DIV/0!</v>
      </c>
      <c r="H70" s="133" t="e">
        <f>AVERAGE(H46:H69)</f>
        <v>#DIV/0!</v>
      </c>
    </row>
    <row r="71" spans="1:8" x14ac:dyDescent="0.2">
      <c r="D71" s="122"/>
      <c r="E71" s="122"/>
      <c r="F71" s="122"/>
      <c r="G71" s="122"/>
      <c r="H71" s="122"/>
    </row>
    <row r="72" spans="1:8" ht="13.15" customHeight="1" x14ac:dyDescent="0.2">
      <c r="D72" s="394" t="s">
        <v>167</v>
      </c>
      <c r="E72" s="394"/>
      <c r="F72" s="394"/>
      <c r="G72" s="394"/>
      <c r="H72" s="394"/>
    </row>
    <row r="73" spans="1:8" ht="33.75" x14ac:dyDescent="0.2">
      <c r="A73" s="126" t="s">
        <v>151</v>
      </c>
      <c r="B73" s="126" t="s">
        <v>152</v>
      </c>
      <c r="D73" s="126" t="s">
        <v>151</v>
      </c>
      <c r="E73" s="126" t="s">
        <v>181</v>
      </c>
      <c r="F73" s="126" t="s">
        <v>182</v>
      </c>
      <c r="G73" s="126" t="s">
        <v>153</v>
      </c>
      <c r="H73" s="126" t="s">
        <v>154</v>
      </c>
    </row>
    <row r="74" spans="1:8" ht="13.9" customHeight="1" x14ac:dyDescent="0.2">
      <c r="A74" s="127" t="e">
        <f>#REF!+1</f>
        <v>#REF!</v>
      </c>
      <c r="B74" s="132">
        <v>0.45833333333333331</v>
      </c>
      <c r="D74" s="206"/>
      <c r="E74" s="129"/>
      <c r="F74" s="130"/>
      <c r="G74" s="131"/>
      <c r="H74" s="130"/>
    </row>
    <row r="75" spans="1:8" x14ac:dyDescent="0.2">
      <c r="A75" s="127" t="e">
        <f>A74</f>
        <v>#REF!</v>
      </c>
      <c r="B75" s="128">
        <v>0.5</v>
      </c>
      <c r="D75" s="206"/>
      <c r="E75" s="129"/>
      <c r="F75" s="130"/>
      <c r="G75" s="131"/>
      <c r="H75" s="130"/>
    </row>
    <row r="76" spans="1:8" x14ac:dyDescent="0.2">
      <c r="A76" s="127" t="e">
        <f t="shared" ref="A76:A97" si="3">A75</f>
        <v>#REF!</v>
      </c>
      <c r="B76" s="132">
        <v>0.54166666666666696</v>
      </c>
      <c r="D76" s="206"/>
      <c r="E76" s="129"/>
      <c r="F76" s="130"/>
      <c r="G76" s="131"/>
      <c r="H76" s="130"/>
    </row>
    <row r="77" spans="1:8" x14ac:dyDescent="0.2">
      <c r="A77" s="127" t="e">
        <f t="shared" si="3"/>
        <v>#REF!</v>
      </c>
      <c r="B77" s="128">
        <v>0.58333333333333304</v>
      </c>
      <c r="D77" s="206"/>
      <c r="E77" s="129"/>
      <c r="F77" s="130"/>
      <c r="G77" s="131"/>
      <c r="H77" s="130"/>
    </row>
    <row r="78" spans="1:8" x14ac:dyDescent="0.2">
      <c r="A78" s="127" t="e">
        <f t="shared" si="3"/>
        <v>#REF!</v>
      </c>
      <c r="B78" s="132">
        <v>0.625</v>
      </c>
      <c r="D78" s="206"/>
      <c r="E78" s="129"/>
      <c r="F78" s="130"/>
      <c r="G78" s="131"/>
      <c r="H78" s="130"/>
    </row>
    <row r="79" spans="1:8" x14ac:dyDescent="0.2">
      <c r="A79" s="127" t="e">
        <f t="shared" si="3"/>
        <v>#REF!</v>
      </c>
      <c r="B79" s="128">
        <v>0.66666666666666596</v>
      </c>
      <c r="D79" s="206"/>
      <c r="E79" s="129"/>
      <c r="F79" s="130"/>
      <c r="G79" s="131"/>
      <c r="H79" s="130"/>
    </row>
    <row r="80" spans="1:8" x14ac:dyDescent="0.2">
      <c r="A80" s="127" t="e">
        <f t="shared" si="3"/>
        <v>#REF!</v>
      </c>
      <c r="B80" s="132">
        <v>0.70833333333333304</v>
      </c>
      <c r="D80" s="206"/>
      <c r="E80" s="129"/>
      <c r="F80" s="130"/>
      <c r="G80" s="131"/>
      <c r="H80" s="130"/>
    </row>
    <row r="81" spans="1:8" x14ac:dyDescent="0.2">
      <c r="A81" s="127" t="e">
        <f t="shared" si="3"/>
        <v>#REF!</v>
      </c>
      <c r="B81" s="128">
        <v>0.75</v>
      </c>
      <c r="D81" s="206"/>
      <c r="E81" s="129"/>
      <c r="F81" s="130"/>
      <c r="G81" s="131"/>
      <c r="H81" s="130"/>
    </row>
    <row r="82" spans="1:8" x14ac:dyDescent="0.2">
      <c r="A82" s="127" t="e">
        <f t="shared" si="3"/>
        <v>#REF!</v>
      </c>
      <c r="B82" s="132">
        <v>0.79166666666666596</v>
      </c>
      <c r="D82" s="206"/>
      <c r="E82" s="129"/>
      <c r="F82" s="130"/>
      <c r="G82" s="131"/>
      <c r="H82" s="130"/>
    </row>
    <row r="83" spans="1:8" x14ac:dyDescent="0.2">
      <c r="A83" s="127" t="e">
        <f t="shared" si="3"/>
        <v>#REF!</v>
      </c>
      <c r="B83" s="128">
        <v>0.83333333333333304</v>
      </c>
      <c r="D83" s="206"/>
      <c r="E83" s="129"/>
      <c r="F83" s="130"/>
      <c r="G83" s="131"/>
      <c r="H83" s="130"/>
    </row>
    <row r="84" spans="1:8" x14ac:dyDescent="0.2">
      <c r="A84" s="127" t="e">
        <f t="shared" si="3"/>
        <v>#REF!</v>
      </c>
      <c r="B84" s="132">
        <v>0.875</v>
      </c>
      <c r="D84" s="206"/>
      <c r="E84" s="129"/>
      <c r="F84" s="130"/>
      <c r="G84" s="131"/>
      <c r="H84" s="130"/>
    </row>
    <row r="85" spans="1:8" x14ac:dyDescent="0.2">
      <c r="A85" s="127" t="e">
        <f t="shared" si="3"/>
        <v>#REF!</v>
      </c>
      <c r="B85" s="128">
        <v>0.91666666666666696</v>
      </c>
      <c r="D85" s="206"/>
      <c r="E85" s="129"/>
      <c r="F85" s="130"/>
      <c r="G85" s="131"/>
      <c r="H85" s="130"/>
    </row>
    <row r="86" spans="1:8" x14ac:dyDescent="0.2">
      <c r="A86" s="127" t="e">
        <f t="shared" si="3"/>
        <v>#REF!</v>
      </c>
      <c r="B86" s="132">
        <v>0.95833333333333304</v>
      </c>
      <c r="D86" s="206"/>
      <c r="E86" s="129"/>
      <c r="F86" s="130"/>
      <c r="G86" s="131"/>
      <c r="H86" s="130"/>
    </row>
    <row r="87" spans="1:8" x14ac:dyDescent="0.2">
      <c r="A87" s="127" t="e">
        <f>A86</f>
        <v>#REF!</v>
      </c>
      <c r="B87" s="128">
        <v>1</v>
      </c>
      <c r="D87" s="206"/>
      <c r="E87" s="129"/>
      <c r="F87" s="130"/>
      <c r="G87" s="131"/>
      <c r="H87" s="130"/>
    </row>
    <row r="88" spans="1:8" x14ac:dyDescent="0.2">
      <c r="A88" s="127" t="e">
        <f t="shared" si="3"/>
        <v>#REF!</v>
      </c>
      <c r="B88" s="132">
        <v>1.0416666666666701</v>
      </c>
      <c r="D88" s="206"/>
      <c r="E88" s="129"/>
      <c r="F88" s="130"/>
      <c r="G88" s="131"/>
      <c r="H88" s="130"/>
    </row>
    <row r="89" spans="1:8" x14ac:dyDescent="0.2">
      <c r="A89" s="127" t="e">
        <f t="shared" si="3"/>
        <v>#REF!</v>
      </c>
      <c r="B89" s="128">
        <v>1.0833333333333299</v>
      </c>
      <c r="D89" s="206"/>
      <c r="E89" s="129"/>
      <c r="F89" s="130"/>
      <c r="G89" s="131"/>
      <c r="H89" s="130"/>
    </row>
    <row r="90" spans="1:8" x14ac:dyDescent="0.2">
      <c r="A90" s="127" t="e">
        <f>A89</f>
        <v>#REF!</v>
      </c>
      <c r="B90" s="132">
        <v>1.125</v>
      </c>
      <c r="D90" s="206"/>
      <c r="E90" s="129"/>
      <c r="F90" s="130"/>
      <c r="G90" s="131"/>
      <c r="H90" s="130"/>
    </row>
    <row r="91" spans="1:8" x14ac:dyDescent="0.2">
      <c r="A91" s="127" t="e">
        <f t="shared" si="3"/>
        <v>#REF!</v>
      </c>
      <c r="B91" s="128">
        <v>1.1666666666666701</v>
      </c>
      <c r="D91" s="206"/>
      <c r="E91" s="129"/>
      <c r="F91" s="130"/>
      <c r="G91" s="131"/>
      <c r="H91" s="130"/>
    </row>
    <row r="92" spans="1:8" x14ac:dyDescent="0.2">
      <c r="A92" s="127" t="e">
        <f t="shared" si="3"/>
        <v>#REF!</v>
      </c>
      <c r="B92" s="132">
        <v>1.2083333333333299</v>
      </c>
      <c r="D92" s="206"/>
      <c r="E92" s="129"/>
      <c r="F92" s="130"/>
      <c r="G92" s="131"/>
      <c r="H92" s="130"/>
    </row>
    <row r="93" spans="1:8" x14ac:dyDescent="0.2">
      <c r="A93" s="127" t="e">
        <f t="shared" si="3"/>
        <v>#REF!</v>
      </c>
      <c r="B93" s="128">
        <v>1.25</v>
      </c>
      <c r="D93" s="206"/>
      <c r="E93" s="129"/>
      <c r="F93" s="130"/>
      <c r="G93" s="131"/>
      <c r="H93" s="130"/>
    </row>
    <row r="94" spans="1:8" x14ac:dyDescent="0.2">
      <c r="A94" s="127" t="e">
        <f t="shared" si="3"/>
        <v>#REF!</v>
      </c>
      <c r="B94" s="132">
        <v>1.2916666666666701</v>
      </c>
      <c r="D94" s="206"/>
      <c r="E94" s="129"/>
      <c r="F94" s="130"/>
      <c r="G94" s="131"/>
      <c r="H94" s="130"/>
    </row>
    <row r="95" spans="1:8" x14ac:dyDescent="0.2">
      <c r="A95" s="127" t="e">
        <f t="shared" si="3"/>
        <v>#REF!</v>
      </c>
      <c r="B95" s="128">
        <v>1.3333333333333299</v>
      </c>
      <c r="D95" s="206"/>
      <c r="E95" s="129"/>
      <c r="F95" s="130"/>
      <c r="G95" s="131"/>
      <c r="H95" s="130"/>
    </row>
    <row r="96" spans="1:8" x14ac:dyDescent="0.2">
      <c r="A96" s="127" t="e">
        <f t="shared" si="3"/>
        <v>#REF!</v>
      </c>
      <c r="B96" s="132">
        <v>1.375</v>
      </c>
      <c r="D96" s="206"/>
      <c r="E96" s="129"/>
      <c r="F96" s="130"/>
      <c r="G96" s="131"/>
      <c r="H96" s="130"/>
    </row>
    <row r="97" spans="1:8" x14ac:dyDescent="0.2">
      <c r="A97" s="127" t="e">
        <f t="shared" si="3"/>
        <v>#REF!</v>
      </c>
      <c r="B97" s="128">
        <v>1.4166666666666701</v>
      </c>
      <c r="D97" s="206"/>
      <c r="E97" s="129"/>
      <c r="F97" s="130"/>
      <c r="G97" s="131"/>
      <c r="H97" s="130"/>
    </row>
    <row r="98" spans="1:8" x14ac:dyDescent="0.2">
      <c r="D98" s="205" t="s">
        <v>166</v>
      </c>
      <c r="E98" s="133" t="e">
        <f>AVERAGE(E74:E97)</f>
        <v>#DIV/0!</v>
      </c>
      <c r="F98" s="133" t="e">
        <f>AVERAGE(F74:F97)</f>
        <v>#DIV/0!</v>
      </c>
      <c r="G98" s="133" t="e">
        <f>AVERAGE(G74:G97)</f>
        <v>#DIV/0!</v>
      </c>
      <c r="H98" s="133" t="e">
        <f>AVERAGE(H74:H97)</f>
        <v>#DIV/0!</v>
      </c>
    </row>
    <row r="99" spans="1:8" x14ac:dyDescent="0.2">
      <c r="D99" s="122"/>
      <c r="E99" s="122"/>
      <c r="F99" s="122"/>
      <c r="G99" s="122"/>
      <c r="H99" s="122"/>
    </row>
    <row r="100" spans="1:8" ht="13.15" customHeight="1" x14ac:dyDescent="0.2">
      <c r="D100" s="394" t="s">
        <v>168</v>
      </c>
      <c r="E100" s="394"/>
      <c r="F100" s="394"/>
      <c r="G100" s="394"/>
      <c r="H100" s="394"/>
    </row>
    <row r="101" spans="1:8" ht="33.75" x14ac:dyDescent="0.2">
      <c r="A101" s="126" t="s">
        <v>151</v>
      </c>
      <c r="B101" s="126" t="s">
        <v>152</v>
      </c>
      <c r="D101" s="126" t="s">
        <v>151</v>
      </c>
      <c r="E101" s="126" t="s">
        <v>181</v>
      </c>
      <c r="F101" s="126" t="s">
        <v>182</v>
      </c>
      <c r="G101" s="126" t="s">
        <v>153</v>
      </c>
      <c r="H101" s="126" t="s">
        <v>154</v>
      </c>
    </row>
    <row r="102" spans="1:8" ht="13.9" customHeight="1" x14ac:dyDescent="0.2">
      <c r="A102" s="127" t="e">
        <f>#REF!+1</f>
        <v>#REF!</v>
      </c>
      <c r="B102" s="128">
        <v>0.45833333333333331</v>
      </c>
      <c r="D102" s="206"/>
      <c r="E102" s="129"/>
      <c r="F102" s="130"/>
      <c r="G102" s="131"/>
      <c r="H102" s="130"/>
    </row>
    <row r="103" spans="1:8" x14ac:dyDescent="0.2">
      <c r="A103" s="127" t="e">
        <f>A102</f>
        <v>#REF!</v>
      </c>
      <c r="B103" s="128">
        <v>0.5</v>
      </c>
      <c r="D103" s="206"/>
      <c r="E103" s="129"/>
      <c r="F103" s="130"/>
      <c r="G103" s="131"/>
      <c r="H103" s="130"/>
    </row>
    <row r="104" spans="1:8" x14ac:dyDescent="0.2">
      <c r="A104" s="127" t="e">
        <f t="shared" ref="A104:A125" si="4">A103</f>
        <v>#REF!</v>
      </c>
      <c r="B104" s="128">
        <v>0.54166666666666696</v>
      </c>
      <c r="D104" s="206"/>
      <c r="E104" s="129"/>
      <c r="F104" s="130"/>
      <c r="G104" s="131"/>
      <c r="H104" s="130"/>
    </row>
    <row r="105" spans="1:8" x14ac:dyDescent="0.2">
      <c r="A105" s="127" t="e">
        <f t="shared" si="4"/>
        <v>#REF!</v>
      </c>
      <c r="B105" s="128">
        <v>0.58333333333333304</v>
      </c>
      <c r="D105" s="206"/>
      <c r="E105" s="129"/>
      <c r="F105" s="130"/>
      <c r="G105" s="131"/>
      <c r="H105" s="130"/>
    </row>
    <row r="106" spans="1:8" x14ac:dyDescent="0.2">
      <c r="A106" s="127" t="e">
        <f t="shared" si="4"/>
        <v>#REF!</v>
      </c>
      <c r="B106" s="128">
        <v>0.625</v>
      </c>
      <c r="D106" s="206"/>
      <c r="E106" s="129"/>
      <c r="F106" s="130"/>
      <c r="G106" s="131"/>
      <c r="H106" s="130"/>
    </row>
    <row r="107" spans="1:8" x14ac:dyDescent="0.2">
      <c r="A107" s="127" t="e">
        <f t="shared" si="4"/>
        <v>#REF!</v>
      </c>
      <c r="B107" s="128">
        <v>0.66666666666666596</v>
      </c>
      <c r="D107" s="206"/>
      <c r="E107" s="129"/>
      <c r="F107" s="130"/>
      <c r="G107" s="131"/>
      <c r="H107" s="130"/>
    </row>
    <row r="108" spans="1:8" x14ac:dyDescent="0.2">
      <c r="A108" s="127" t="e">
        <f t="shared" si="4"/>
        <v>#REF!</v>
      </c>
      <c r="B108" s="128">
        <v>0.70833333333333304</v>
      </c>
      <c r="D108" s="206"/>
      <c r="E108" s="129"/>
      <c r="F108" s="130"/>
      <c r="G108" s="131"/>
      <c r="H108" s="130"/>
    </row>
    <row r="109" spans="1:8" x14ac:dyDescent="0.2">
      <c r="A109" s="127" t="e">
        <f t="shared" si="4"/>
        <v>#REF!</v>
      </c>
      <c r="B109" s="128">
        <v>0.75</v>
      </c>
      <c r="D109" s="206"/>
      <c r="E109" s="129"/>
      <c r="F109" s="130"/>
      <c r="G109" s="131"/>
      <c r="H109" s="130"/>
    </row>
    <row r="110" spans="1:8" x14ac:dyDescent="0.2">
      <c r="A110" s="127" t="e">
        <f t="shared" si="4"/>
        <v>#REF!</v>
      </c>
      <c r="B110" s="128">
        <v>0.79166666666666596</v>
      </c>
      <c r="D110" s="206"/>
      <c r="E110" s="129"/>
      <c r="F110" s="130"/>
      <c r="G110" s="131"/>
      <c r="H110" s="130"/>
    </row>
    <row r="111" spans="1:8" x14ac:dyDescent="0.2">
      <c r="A111" s="127" t="e">
        <f t="shared" si="4"/>
        <v>#REF!</v>
      </c>
      <c r="B111" s="128">
        <v>0.83333333333333304</v>
      </c>
      <c r="D111" s="206"/>
      <c r="E111" s="129"/>
      <c r="F111" s="130"/>
      <c r="G111" s="131"/>
      <c r="H111" s="130"/>
    </row>
    <row r="112" spans="1:8" x14ac:dyDescent="0.2">
      <c r="A112" s="127" t="e">
        <f t="shared" si="4"/>
        <v>#REF!</v>
      </c>
      <c r="B112" s="128">
        <v>0.875</v>
      </c>
      <c r="D112" s="206"/>
      <c r="E112" s="129"/>
      <c r="F112" s="130"/>
      <c r="G112" s="131"/>
      <c r="H112" s="130"/>
    </row>
    <row r="113" spans="1:8" x14ac:dyDescent="0.2">
      <c r="A113" s="127" t="e">
        <f t="shared" si="4"/>
        <v>#REF!</v>
      </c>
      <c r="B113" s="128">
        <v>0.91666666666666696</v>
      </c>
      <c r="D113" s="206"/>
      <c r="E113" s="129"/>
      <c r="F113" s="130"/>
      <c r="G113" s="131"/>
      <c r="H113" s="130"/>
    </row>
    <row r="114" spans="1:8" x14ac:dyDescent="0.2">
      <c r="A114" s="127" t="e">
        <f t="shared" si="4"/>
        <v>#REF!</v>
      </c>
      <c r="B114" s="128">
        <v>0.95833333333333304</v>
      </c>
      <c r="D114" s="206"/>
      <c r="E114" s="129"/>
      <c r="F114" s="130"/>
      <c r="G114" s="131"/>
      <c r="H114" s="130"/>
    </row>
    <row r="115" spans="1:8" x14ac:dyDescent="0.2">
      <c r="A115" s="127" t="e">
        <f t="shared" si="4"/>
        <v>#REF!</v>
      </c>
      <c r="B115" s="128">
        <v>1</v>
      </c>
      <c r="D115" s="206"/>
      <c r="E115" s="129"/>
      <c r="F115" s="130"/>
      <c r="G115" s="131"/>
      <c r="H115" s="130"/>
    </row>
    <row r="116" spans="1:8" x14ac:dyDescent="0.2">
      <c r="A116" s="127" t="e">
        <f t="shared" si="4"/>
        <v>#REF!</v>
      </c>
      <c r="B116" s="128">
        <v>1.0416666666666701</v>
      </c>
      <c r="D116" s="206"/>
      <c r="E116" s="129"/>
      <c r="F116" s="130"/>
      <c r="G116" s="131"/>
      <c r="H116" s="130"/>
    </row>
    <row r="117" spans="1:8" x14ac:dyDescent="0.2">
      <c r="A117" s="127" t="e">
        <f t="shared" si="4"/>
        <v>#REF!</v>
      </c>
      <c r="B117" s="128">
        <v>1.0833333333333299</v>
      </c>
      <c r="D117" s="206"/>
      <c r="E117" s="129"/>
      <c r="F117" s="130"/>
      <c r="G117" s="131"/>
      <c r="H117" s="130"/>
    </row>
    <row r="118" spans="1:8" x14ac:dyDescent="0.2">
      <c r="A118" s="127" t="e">
        <f t="shared" si="4"/>
        <v>#REF!</v>
      </c>
      <c r="B118" s="128">
        <v>1.125</v>
      </c>
      <c r="D118" s="206"/>
      <c r="E118" s="129"/>
      <c r="F118" s="130"/>
      <c r="G118" s="131"/>
      <c r="H118" s="130"/>
    </row>
    <row r="119" spans="1:8" x14ac:dyDescent="0.2">
      <c r="A119" s="127" t="e">
        <f t="shared" si="4"/>
        <v>#REF!</v>
      </c>
      <c r="B119" s="128">
        <v>1.1666666666666701</v>
      </c>
      <c r="D119" s="206"/>
      <c r="E119" s="129"/>
      <c r="F119" s="130"/>
      <c r="G119" s="131"/>
      <c r="H119" s="130"/>
    </row>
    <row r="120" spans="1:8" x14ac:dyDescent="0.2">
      <c r="A120" s="127" t="e">
        <f t="shared" si="4"/>
        <v>#REF!</v>
      </c>
      <c r="B120" s="128">
        <v>1.2083333333333299</v>
      </c>
      <c r="D120" s="206"/>
      <c r="E120" s="129"/>
      <c r="F120" s="130"/>
      <c r="G120" s="131"/>
      <c r="H120" s="130"/>
    </row>
    <row r="121" spans="1:8" x14ac:dyDescent="0.2">
      <c r="A121" s="127" t="e">
        <f t="shared" si="4"/>
        <v>#REF!</v>
      </c>
      <c r="B121" s="128">
        <v>1.25</v>
      </c>
      <c r="D121" s="206"/>
      <c r="E121" s="129"/>
      <c r="F121" s="130"/>
      <c r="G121" s="131"/>
      <c r="H121" s="130"/>
    </row>
    <row r="122" spans="1:8" x14ac:dyDescent="0.2">
      <c r="A122" s="127" t="e">
        <f t="shared" si="4"/>
        <v>#REF!</v>
      </c>
      <c r="B122" s="128">
        <v>1.2916666666666701</v>
      </c>
      <c r="D122" s="206"/>
      <c r="E122" s="129"/>
      <c r="F122" s="130"/>
      <c r="G122" s="131"/>
      <c r="H122" s="130"/>
    </row>
    <row r="123" spans="1:8" x14ac:dyDescent="0.2">
      <c r="A123" s="127" t="e">
        <f t="shared" si="4"/>
        <v>#REF!</v>
      </c>
      <c r="B123" s="128">
        <v>1.3333333333333299</v>
      </c>
      <c r="D123" s="206"/>
      <c r="E123" s="129"/>
      <c r="F123" s="130"/>
      <c r="G123" s="131"/>
      <c r="H123" s="130"/>
    </row>
    <row r="124" spans="1:8" x14ac:dyDescent="0.2">
      <c r="A124" s="127" t="e">
        <f t="shared" si="4"/>
        <v>#REF!</v>
      </c>
      <c r="B124" s="128">
        <v>1.375</v>
      </c>
      <c r="D124" s="206"/>
      <c r="E124" s="129"/>
      <c r="F124" s="130"/>
      <c r="G124" s="131"/>
      <c r="H124" s="130"/>
    </row>
    <row r="125" spans="1:8" x14ac:dyDescent="0.2">
      <c r="A125" s="127" t="e">
        <f t="shared" si="4"/>
        <v>#REF!</v>
      </c>
      <c r="B125" s="128">
        <v>1.4166666666666701</v>
      </c>
      <c r="D125" s="206"/>
      <c r="E125" s="129"/>
      <c r="F125" s="130"/>
      <c r="G125" s="131"/>
      <c r="H125" s="130"/>
    </row>
    <row r="126" spans="1:8" x14ac:dyDescent="0.2">
      <c r="D126" s="205" t="s">
        <v>169</v>
      </c>
      <c r="E126" s="133" t="e">
        <f>AVERAGE(E102:E125)</f>
        <v>#DIV/0!</v>
      </c>
      <c r="F126" s="133" t="e">
        <f>AVERAGE(F102:F125)</f>
        <v>#DIV/0!</v>
      </c>
      <c r="G126" s="133" t="e">
        <f>AVERAGE(G102:G125)</f>
        <v>#DIV/0!</v>
      </c>
      <c r="H126" s="133" t="e">
        <f>AVERAGE(H102:H125)</f>
        <v>#DIV/0!</v>
      </c>
    </row>
    <row r="127" spans="1:8" x14ac:dyDescent="0.2">
      <c r="D127" s="122"/>
      <c r="E127" s="122"/>
      <c r="F127" s="122"/>
      <c r="G127" s="122"/>
      <c r="H127" s="122"/>
    </row>
    <row r="128" spans="1:8" ht="13.15" customHeight="1" x14ac:dyDescent="0.2">
      <c r="D128" s="394" t="s">
        <v>170</v>
      </c>
      <c r="E128" s="394"/>
      <c r="F128" s="394"/>
      <c r="G128" s="394"/>
      <c r="H128" s="394"/>
    </row>
    <row r="129" spans="1:8" ht="33.75" x14ac:dyDescent="0.2">
      <c r="A129" s="126" t="s">
        <v>151</v>
      </c>
      <c r="B129" s="126" t="s">
        <v>152</v>
      </c>
      <c r="D129" s="126" t="s">
        <v>151</v>
      </c>
      <c r="E129" s="126" t="s">
        <v>181</v>
      </c>
      <c r="F129" s="126" t="s">
        <v>182</v>
      </c>
      <c r="G129" s="126" t="s">
        <v>153</v>
      </c>
      <c r="H129" s="126" t="s">
        <v>154</v>
      </c>
    </row>
    <row r="130" spans="1:8" ht="13.9" customHeight="1" x14ac:dyDescent="0.2">
      <c r="A130" s="127" t="e">
        <f>#REF!+1</f>
        <v>#REF!</v>
      </c>
      <c r="B130" s="128">
        <v>0.45833333333333331</v>
      </c>
      <c r="D130" s="206"/>
      <c r="E130" s="129"/>
      <c r="F130" s="130"/>
      <c r="G130" s="131"/>
      <c r="H130" s="130"/>
    </row>
    <row r="131" spans="1:8" x14ac:dyDescent="0.2">
      <c r="A131" s="127" t="e">
        <f>A130</f>
        <v>#REF!</v>
      </c>
      <c r="B131" s="128">
        <v>0.5</v>
      </c>
      <c r="D131" s="206"/>
      <c r="E131" s="129"/>
      <c r="F131" s="130"/>
      <c r="G131" s="131"/>
      <c r="H131" s="130"/>
    </row>
    <row r="132" spans="1:8" x14ac:dyDescent="0.2">
      <c r="A132" s="127" t="e">
        <f t="shared" ref="A132:A153" si="5">A131</f>
        <v>#REF!</v>
      </c>
      <c r="B132" s="128">
        <v>0.54166666666666696</v>
      </c>
      <c r="D132" s="206"/>
      <c r="E132" s="129"/>
      <c r="F132" s="130"/>
      <c r="G132" s="131"/>
      <c r="H132" s="130"/>
    </row>
    <row r="133" spans="1:8" x14ac:dyDescent="0.2">
      <c r="A133" s="127" t="e">
        <f t="shared" si="5"/>
        <v>#REF!</v>
      </c>
      <c r="B133" s="128">
        <v>0.58333333333333304</v>
      </c>
      <c r="D133" s="206"/>
      <c r="E133" s="129"/>
      <c r="F133" s="130"/>
      <c r="G133" s="131"/>
      <c r="H133" s="130"/>
    </row>
    <row r="134" spans="1:8" x14ac:dyDescent="0.2">
      <c r="A134" s="127" t="e">
        <f t="shared" si="5"/>
        <v>#REF!</v>
      </c>
      <c r="B134" s="128">
        <v>0.625</v>
      </c>
      <c r="D134" s="206"/>
      <c r="E134" s="129"/>
      <c r="F134" s="130"/>
      <c r="G134" s="131"/>
      <c r="H134" s="130"/>
    </row>
    <row r="135" spans="1:8" x14ac:dyDescent="0.2">
      <c r="A135" s="127" t="e">
        <f t="shared" si="5"/>
        <v>#REF!</v>
      </c>
      <c r="B135" s="128">
        <v>0.66666666666666596</v>
      </c>
      <c r="D135" s="206"/>
      <c r="E135" s="129"/>
      <c r="F135" s="130"/>
      <c r="G135" s="131"/>
      <c r="H135" s="130"/>
    </row>
    <row r="136" spans="1:8" x14ac:dyDescent="0.2">
      <c r="A136" s="127" t="e">
        <f t="shared" si="5"/>
        <v>#REF!</v>
      </c>
      <c r="B136" s="128">
        <v>0.70833333333333304</v>
      </c>
      <c r="D136" s="206"/>
      <c r="E136" s="129"/>
      <c r="F136" s="130"/>
      <c r="G136" s="131"/>
      <c r="H136" s="130"/>
    </row>
    <row r="137" spans="1:8" x14ac:dyDescent="0.2">
      <c r="A137" s="127" t="e">
        <f t="shared" si="5"/>
        <v>#REF!</v>
      </c>
      <c r="B137" s="128">
        <v>0.75</v>
      </c>
      <c r="D137" s="206"/>
      <c r="E137" s="129"/>
      <c r="F137" s="130"/>
      <c r="G137" s="131"/>
      <c r="H137" s="130"/>
    </row>
    <row r="138" spans="1:8" x14ac:dyDescent="0.2">
      <c r="A138" s="127" t="e">
        <f t="shared" si="5"/>
        <v>#REF!</v>
      </c>
      <c r="B138" s="128">
        <v>0.79166666666666596</v>
      </c>
      <c r="D138" s="206"/>
      <c r="E138" s="129"/>
      <c r="F138" s="130"/>
      <c r="G138" s="131"/>
      <c r="H138" s="130"/>
    </row>
    <row r="139" spans="1:8" x14ac:dyDescent="0.2">
      <c r="A139" s="127" t="e">
        <f t="shared" si="5"/>
        <v>#REF!</v>
      </c>
      <c r="B139" s="128">
        <v>0.83333333333333304</v>
      </c>
      <c r="D139" s="206"/>
      <c r="E139" s="129"/>
      <c r="F139" s="130"/>
      <c r="G139" s="131"/>
      <c r="H139" s="130"/>
    </row>
    <row r="140" spans="1:8" x14ac:dyDescent="0.2">
      <c r="A140" s="127" t="e">
        <f t="shared" si="5"/>
        <v>#REF!</v>
      </c>
      <c r="B140" s="128">
        <v>0.875</v>
      </c>
      <c r="D140" s="206"/>
      <c r="E140" s="129"/>
      <c r="F140" s="130"/>
      <c r="G140" s="131"/>
      <c r="H140" s="130"/>
    </row>
    <row r="141" spans="1:8" x14ac:dyDescent="0.2">
      <c r="A141" s="127" t="e">
        <f t="shared" si="5"/>
        <v>#REF!</v>
      </c>
      <c r="B141" s="128">
        <v>0.91666666666666696</v>
      </c>
      <c r="D141" s="206"/>
      <c r="E141" s="129"/>
      <c r="F141" s="130"/>
      <c r="G141" s="131"/>
      <c r="H141" s="130"/>
    </row>
    <row r="142" spans="1:8" x14ac:dyDescent="0.2">
      <c r="A142" s="127" t="e">
        <f t="shared" si="5"/>
        <v>#REF!</v>
      </c>
      <c r="B142" s="128">
        <v>0.95833333333333304</v>
      </c>
      <c r="D142" s="206"/>
      <c r="E142" s="129"/>
      <c r="F142" s="130"/>
      <c r="G142" s="131"/>
      <c r="H142" s="130"/>
    </row>
    <row r="143" spans="1:8" x14ac:dyDescent="0.2">
      <c r="A143" s="127" t="e">
        <f t="shared" si="5"/>
        <v>#REF!</v>
      </c>
      <c r="B143" s="128">
        <v>1</v>
      </c>
      <c r="D143" s="206"/>
      <c r="E143" s="129"/>
      <c r="F143" s="130"/>
      <c r="G143" s="131"/>
      <c r="H143" s="130"/>
    </row>
    <row r="144" spans="1:8" x14ac:dyDescent="0.2">
      <c r="A144" s="127" t="e">
        <f t="shared" si="5"/>
        <v>#REF!</v>
      </c>
      <c r="B144" s="128">
        <v>1.0416666666666701</v>
      </c>
      <c r="D144" s="206"/>
      <c r="E144" s="129"/>
      <c r="F144" s="130"/>
      <c r="G144" s="131"/>
      <c r="H144" s="130"/>
    </row>
    <row r="145" spans="1:8" x14ac:dyDescent="0.2">
      <c r="A145" s="127" t="e">
        <f t="shared" si="5"/>
        <v>#REF!</v>
      </c>
      <c r="B145" s="128">
        <v>1.0833333333333299</v>
      </c>
      <c r="D145" s="206"/>
      <c r="E145" s="129"/>
      <c r="F145" s="130"/>
      <c r="G145" s="131"/>
      <c r="H145" s="130"/>
    </row>
    <row r="146" spans="1:8" x14ac:dyDescent="0.2">
      <c r="A146" s="127" t="e">
        <f t="shared" si="5"/>
        <v>#REF!</v>
      </c>
      <c r="B146" s="128">
        <v>1.125</v>
      </c>
      <c r="D146" s="206"/>
      <c r="E146" s="129"/>
      <c r="F146" s="130"/>
      <c r="G146" s="131"/>
      <c r="H146" s="130"/>
    </row>
    <row r="147" spans="1:8" x14ac:dyDescent="0.2">
      <c r="A147" s="127" t="e">
        <f t="shared" si="5"/>
        <v>#REF!</v>
      </c>
      <c r="B147" s="128">
        <v>1.1666666666666701</v>
      </c>
      <c r="D147" s="206"/>
      <c r="E147" s="129"/>
      <c r="F147" s="130"/>
      <c r="G147" s="131"/>
      <c r="H147" s="130"/>
    </row>
    <row r="148" spans="1:8" x14ac:dyDescent="0.2">
      <c r="A148" s="127" t="e">
        <f t="shared" si="5"/>
        <v>#REF!</v>
      </c>
      <c r="B148" s="128">
        <v>1.2083333333333299</v>
      </c>
      <c r="D148" s="206"/>
      <c r="E148" s="129"/>
      <c r="F148" s="130"/>
      <c r="G148" s="131"/>
      <c r="H148" s="130"/>
    </row>
    <row r="149" spans="1:8" x14ac:dyDescent="0.2">
      <c r="A149" s="127" t="e">
        <f t="shared" si="5"/>
        <v>#REF!</v>
      </c>
      <c r="B149" s="128">
        <v>1.25</v>
      </c>
      <c r="D149" s="206"/>
      <c r="E149" s="129"/>
      <c r="F149" s="130"/>
      <c r="G149" s="131"/>
      <c r="H149" s="130"/>
    </row>
    <row r="150" spans="1:8" x14ac:dyDescent="0.2">
      <c r="A150" s="127" t="e">
        <f t="shared" si="5"/>
        <v>#REF!</v>
      </c>
      <c r="B150" s="128">
        <v>1.2916666666666701</v>
      </c>
      <c r="D150" s="206"/>
      <c r="E150" s="129"/>
      <c r="F150" s="130"/>
      <c r="G150" s="131"/>
      <c r="H150" s="130"/>
    </row>
    <row r="151" spans="1:8" x14ac:dyDescent="0.2">
      <c r="A151" s="127" t="e">
        <f t="shared" si="5"/>
        <v>#REF!</v>
      </c>
      <c r="B151" s="128">
        <v>1.3333333333333299</v>
      </c>
      <c r="D151" s="206"/>
      <c r="E151" s="129"/>
      <c r="F151" s="130"/>
      <c r="G151" s="131"/>
      <c r="H151" s="130"/>
    </row>
    <row r="152" spans="1:8" x14ac:dyDescent="0.2">
      <c r="A152" s="127" t="e">
        <f t="shared" si="5"/>
        <v>#REF!</v>
      </c>
      <c r="B152" s="128">
        <v>1.375</v>
      </c>
      <c r="D152" s="206"/>
      <c r="E152" s="129"/>
      <c r="F152" s="130"/>
      <c r="G152" s="131"/>
      <c r="H152" s="130"/>
    </row>
    <row r="153" spans="1:8" x14ac:dyDescent="0.2">
      <c r="A153" s="127" t="e">
        <f t="shared" si="5"/>
        <v>#REF!</v>
      </c>
      <c r="B153" s="128">
        <v>1.4166666666666701</v>
      </c>
      <c r="D153" s="206"/>
      <c r="E153" s="129"/>
      <c r="F153" s="130"/>
      <c r="G153" s="131"/>
      <c r="H153" s="130"/>
    </row>
    <row r="154" spans="1:8" x14ac:dyDescent="0.2">
      <c r="D154" s="205" t="s">
        <v>171</v>
      </c>
      <c r="E154" s="133" t="e">
        <f>AVERAGE(E130:E153)</f>
        <v>#DIV/0!</v>
      </c>
      <c r="F154" s="133" t="e">
        <f>AVERAGE(F130:F153)</f>
        <v>#DIV/0!</v>
      </c>
      <c r="G154" s="133" t="e">
        <f>AVERAGE(G130:G153)</f>
        <v>#DIV/0!</v>
      </c>
      <c r="H154" s="133" t="e">
        <f>AVERAGE(H130:H153)</f>
        <v>#DIV/0!</v>
      </c>
    </row>
    <row r="155" spans="1:8" x14ac:dyDescent="0.2">
      <c r="D155" s="122"/>
      <c r="E155" s="122"/>
      <c r="F155" s="122"/>
      <c r="G155" s="122"/>
      <c r="H155" s="122"/>
    </row>
    <row r="156" spans="1:8" x14ac:dyDescent="0.2">
      <c r="D156" s="15"/>
      <c r="E156" s="15"/>
      <c r="F156" s="15"/>
      <c r="G156" s="15"/>
      <c r="H156" s="15"/>
    </row>
    <row r="157" spans="1:8" x14ac:dyDescent="0.2">
      <c r="D157" s="15"/>
      <c r="E157" s="15"/>
      <c r="F157" s="15"/>
      <c r="G157" s="15"/>
      <c r="H157" s="15"/>
    </row>
    <row r="158" spans="1:8" x14ac:dyDescent="0.2">
      <c r="D158" s="15"/>
      <c r="E158" s="15"/>
      <c r="F158" s="15"/>
      <c r="G158" s="15"/>
      <c r="H158" s="15"/>
    </row>
    <row r="159" spans="1:8" x14ac:dyDescent="0.2">
      <c r="D159" s="15"/>
      <c r="E159" s="15"/>
      <c r="F159" s="15"/>
      <c r="G159" s="15"/>
      <c r="H159" s="15"/>
    </row>
    <row r="160" spans="1:8" x14ac:dyDescent="0.2">
      <c r="D160" s="15"/>
      <c r="E160" s="15"/>
      <c r="F160" s="15"/>
      <c r="G160" s="15"/>
      <c r="H160" s="15"/>
    </row>
    <row r="161" spans="4:8" x14ac:dyDescent="0.2">
      <c r="D161" s="15"/>
      <c r="E161" s="15"/>
      <c r="F161" s="15"/>
      <c r="G161" s="15"/>
      <c r="H161" s="15"/>
    </row>
    <row r="162" spans="4:8" x14ac:dyDescent="0.2">
      <c r="D162" s="15"/>
      <c r="E162" s="15"/>
      <c r="F162" s="15"/>
      <c r="G162" s="15"/>
      <c r="H162" s="15"/>
    </row>
    <row r="163" spans="4:8" x14ac:dyDescent="0.2">
      <c r="D163" s="15"/>
      <c r="E163" s="15"/>
      <c r="F163" s="15"/>
      <c r="G163" s="15"/>
      <c r="H163" s="15"/>
    </row>
    <row r="164" spans="4:8" x14ac:dyDescent="0.2">
      <c r="D164" s="15"/>
      <c r="E164" s="15"/>
      <c r="F164" s="15"/>
      <c r="G164" s="15"/>
      <c r="H164" s="15"/>
    </row>
    <row r="165" spans="4:8" x14ac:dyDescent="0.2">
      <c r="D165" s="15"/>
      <c r="E165" s="15"/>
      <c r="F165" s="15"/>
      <c r="G165" s="15"/>
      <c r="H165" s="15"/>
    </row>
    <row r="166" spans="4:8" x14ac:dyDescent="0.2">
      <c r="D166" s="15"/>
      <c r="E166" s="15"/>
      <c r="F166" s="15"/>
      <c r="G166" s="15"/>
      <c r="H166" s="15"/>
    </row>
    <row r="167" spans="4:8" x14ac:dyDescent="0.2">
      <c r="D167" s="15"/>
      <c r="E167" s="15"/>
      <c r="F167" s="15"/>
      <c r="G167" s="15"/>
      <c r="H167" s="15"/>
    </row>
    <row r="168" spans="4:8" x14ac:dyDescent="0.2">
      <c r="D168" s="15"/>
      <c r="E168" s="15"/>
      <c r="F168" s="15"/>
      <c r="G168" s="15"/>
      <c r="H168" s="15"/>
    </row>
    <row r="169" spans="4:8" x14ac:dyDescent="0.2">
      <c r="D169" s="15"/>
      <c r="E169" s="15"/>
      <c r="F169" s="15"/>
      <c r="G169" s="15"/>
      <c r="H169" s="15"/>
    </row>
    <row r="170" spans="4:8" x14ac:dyDescent="0.2">
      <c r="D170" s="15"/>
      <c r="E170" s="15"/>
      <c r="F170" s="15"/>
      <c r="G170" s="15"/>
      <c r="H170" s="15"/>
    </row>
    <row r="171" spans="4:8" x14ac:dyDescent="0.2">
      <c r="D171" s="15"/>
      <c r="E171" s="15"/>
      <c r="F171" s="15"/>
      <c r="G171" s="15"/>
      <c r="H171" s="15"/>
    </row>
    <row r="172" spans="4:8" x14ac:dyDescent="0.2">
      <c r="D172" s="15"/>
      <c r="E172" s="15"/>
      <c r="F172" s="15"/>
      <c r="G172" s="15"/>
      <c r="H172" s="15"/>
    </row>
    <row r="173" spans="4:8" x14ac:dyDescent="0.2">
      <c r="D173" s="15"/>
      <c r="E173" s="15"/>
      <c r="F173" s="15"/>
      <c r="G173" s="15"/>
      <c r="H173" s="15"/>
    </row>
    <row r="174" spans="4:8" x14ac:dyDescent="0.2">
      <c r="D174" s="15"/>
      <c r="E174" s="15"/>
      <c r="F174" s="15"/>
      <c r="G174" s="15"/>
      <c r="H174" s="15"/>
    </row>
    <row r="175" spans="4:8" x14ac:dyDescent="0.2">
      <c r="D175" s="15"/>
      <c r="E175" s="15"/>
      <c r="F175" s="15"/>
      <c r="G175" s="15"/>
      <c r="H175" s="15"/>
    </row>
    <row r="176" spans="4:8" x14ac:dyDescent="0.2">
      <c r="D176" s="15"/>
      <c r="E176" s="15"/>
      <c r="F176" s="15"/>
      <c r="G176" s="15"/>
      <c r="H176" s="15"/>
    </row>
    <row r="177" spans="4:8" x14ac:dyDescent="0.2">
      <c r="D177" s="15"/>
      <c r="E177" s="15"/>
      <c r="F177" s="15"/>
      <c r="G177" s="15"/>
      <c r="H177" s="15"/>
    </row>
    <row r="178" spans="4:8" x14ac:dyDescent="0.2">
      <c r="D178" s="15"/>
      <c r="E178" s="15"/>
      <c r="F178" s="15"/>
      <c r="G178" s="15"/>
      <c r="H178" s="15"/>
    </row>
    <row r="179" spans="4:8" x14ac:dyDescent="0.2">
      <c r="D179" s="15"/>
      <c r="E179" s="15"/>
      <c r="F179" s="15"/>
      <c r="G179" s="15"/>
      <c r="H179" s="15"/>
    </row>
    <row r="180" spans="4:8" x14ac:dyDescent="0.2">
      <c r="D180" s="15"/>
      <c r="E180" s="15"/>
      <c r="F180" s="15"/>
      <c r="G180" s="15"/>
      <c r="H180" s="15"/>
    </row>
    <row r="181" spans="4:8" x14ac:dyDescent="0.2">
      <c r="D181" s="15"/>
      <c r="E181" s="15"/>
      <c r="F181" s="15"/>
      <c r="G181" s="15"/>
      <c r="H181" s="15"/>
    </row>
    <row r="182" spans="4:8" x14ac:dyDescent="0.2">
      <c r="D182" s="15"/>
      <c r="E182" s="15"/>
      <c r="F182" s="15"/>
      <c r="G182" s="15"/>
      <c r="H182" s="15"/>
    </row>
    <row r="183" spans="4:8" x14ac:dyDescent="0.2">
      <c r="D183" s="15"/>
      <c r="E183" s="15"/>
      <c r="F183" s="15"/>
      <c r="G183" s="15"/>
      <c r="H183" s="15"/>
    </row>
    <row r="184" spans="4:8" x14ac:dyDescent="0.2">
      <c r="D184" s="15"/>
      <c r="E184" s="15"/>
      <c r="F184" s="15"/>
      <c r="G184" s="15"/>
      <c r="H184" s="15"/>
    </row>
    <row r="185" spans="4:8" x14ac:dyDescent="0.2">
      <c r="D185" s="15"/>
      <c r="E185" s="15"/>
      <c r="F185" s="15"/>
      <c r="G185" s="15"/>
      <c r="H185" s="15"/>
    </row>
    <row r="186" spans="4:8" x14ac:dyDescent="0.2">
      <c r="D186" s="15"/>
      <c r="E186" s="15"/>
      <c r="F186" s="15"/>
      <c r="G186" s="15"/>
      <c r="H186" s="15"/>
    </row>
    <row r="187" spans="4:8" x14ac:dyDescent="0.2">
      <c r="D187" s="15"/>
      <c r="E187" s="15"/>
      <c r="F187" s="15"/>
      <c r="G187" s="15"/>
      <c r="H187" s="15"/>
    </row>
    <row r="188" spans="4:8" x14ac:dyDescent="0.2">
      <c r="D188" s="15"/>
      <c r="E188" s="15"/>
      <c r="F188" s="15"/>
      <c r="G188" s="15"/>
      <c r="H188" s="15"/>
    </row>
    <row r="189" spans="4:8" x14ac:dyDescent="0.2">
      <c r="D189" s="15"/>
      <c r="E189" s="15"/>
      <c r="F189" s="15"/>
      <c r="G189" s="15"/>
      <c r="H189" s="15"/>
    </row>
    <row r="190" spans="4:8" x14ac:dyDescent="0.2">
      <c r="D190" s="15"/>
      <c r="E190" s="15"/>
      <c r="F190" s="15"/>
      <c r="G190" s="15"/>
      <c r="H190" s="15"/>
    </row>
    <row r="191" spans="4:8" x14ac:dyDescent="0.2">
      <c r="D191" s="15"/>
      <c r="E191" s="15"/>
      <c r="F191" s="15"/>
      <c r="G191" s="15"/>
      <c r="H191" s="15"/>
    </row>
    <row r="192" spans="4:8" x14ac:dyDescent="0.2">
      <c r="D192" s="15"/>
      <c r="E192" s="15"/>
      <c r="F192" s="15"/>
      <c r="G192" s="15"/>
      <c r="H192" s="15"/>
    </row>
    <row r="193" spans="4:8" x14ac:dyDescent="0.2">
      <c r="D193" s="15"/>
      <c r="E193" s="15"/>
      <c r="F193" s="15"/>
      <c r="G193" s="15"/>
      <c r="H193" s="15"/>
    </row>
    <row r="194" spans="4:8" x14ac:dyDescent="0.2">
      <c r="D194" s="15"/>
      <c r="E194" s="15"/>
      <c r="F194" s="15"/>
      <c r="G194" s="15"/>
      <c r="H194" s="15"/>
    </row>
    <row r="195" spans="4:8" x14ac:dyDescent="0.2">
      <c r="D195" s="15"/>
      <c r="E195" s="15"/>
      <c r="F195" s="15"/>
      <c r="G195" s="15"/>
      <c r="H195" s="15"/>
    </row>
    <row r="196" spans="4:8" x14ac:dyDescent="0.2">
      <c r="D196" s="15"/>
      <c r="E196" s="15"/>
      <c r="F196" s="15"/>
      <c r="G196" s="15"/>
      <c r="H196" s="15"/>
    </row>
    <row r="197" spans="4:8" x14ac:dyDescent="0.2">
      <c r="D197" s="15"/>
      <c r="E197" s="15"/>
      <c r="F197" s="15"/>
      <c r="G197" s="15"/>
      <c r="H197" s="15"/>
    </row>
    <row r="198" spans="4:8" x14ac:dyDescent="0.2">
      <c r="D198" s="15"/>
      <c r="E198" s="15"/>
      <c r="F198" s="15"/>
      <c r="G198" s="15"/>
      <c r="H198" s="15"/>
    </row>
    <row r="199" spans="4:8" x14ac:dyDescent="0.2">
      <c r="D199" s="15"/>
      <c r="E199" s="15"/>
      <c r="F199" s="15"/>
      <c r="G199" s="15"/>
      <c r="H199" s="15"/>
    </row>
    <row r="200" spans="4:8" x14ac:dyDescent="0.2">
      <c r="D200" s="15"/>
      <c r="E200" s="15"/>
      <c r="F200" s="15"/>
      <c r="G200" s="15"/>
      <c r="H200" s="15"/>
    </row>
    <row r="201" spans="4:8" x14ac:dyDescent="0.2">
      <c r="D201" s="15"/>
      <c r="E201" s="15"/>
      <c r="F201" s="15"/>
      <c r="G201" s="15"/>
      <c r="H201" s="15"/>
    </row>
    <row r="202" spans="4:8" x14ac:dyDescent="0.2">
      <c r="D202" s="15"/>
      <c r="E202" s="15"/>
      <c r="F202" s="15"/>
      <c r="G202" s="15"/>
      <c r="H202" s="15"/>
    </row>
    <row r="203" spans="4:8" x14ac:dyDescent="0.2">
      <c r="D203" s="15"/>
      <c r="E203" s="15"/>
      <c r="F203" s="15"/>
      <c r="G203" s="15"/>
      <c r="H203" s="15"/>
    </row>
    <row r="204" spans="4:8" x14ac:dyDescent="0.2">
      <c r="D204" s="15"/>
      <c r="E204" s="15"/>
      <c r="F204" s="15"/>
      <c r="G204" s="15"/>
      <c r="H204" s="15"/>
    </row>
    <row r="205" spans="4:8" x14ac:dyDescent="0.2">
      <c r="D205" s="15"/>
      <c r="E205" s="15"/>
      <c r="F205" s="15"/>
      <c r="G205" s="15"/>
      <c r="H205" s="15"/>
    </row>
    <row r="206" spans="4:8" x14ac:dyDescent="0.2">
      <c r="D206" s="15"/>
      <c r="E206" s="15"/>
      <c r="F206" s="15"/>
      <c r="G206" s="15"/>
      <c r="H206" s="15"/>
    </row>
    <row r="207" spans="4:8" x14ac:dyDescent="0.2">
      <c r="D207" s="15"/>
      <c r="E207" s="15"/>
      <c r="F207" s="15"/>
      <c r="G207" s="15"/>
      <c r="H207" s="15"/>
    </row>
    <row r="208" spans="4:8" x14ac:dyDescent="0.2">
      <c r="D208" s="15"/>
      <c r="E208" s="15"/>
      <c r="F208" s="15"/>
      <c r="G208" s="15"/>
      <c r="H208" s="15"/>
    </row>
    <row r="209" spans="4:8" x14ac:dyDescent="0.2">
      <c r="D209" s="15"/>
      <c r="E209" s="15"/>
      <c r="F209" s="15"/>
      <c r="G209" s="15"/>
      <c r="H209" s="15"/>
    </row>
    <row r="210" spans="4:8" x14ac:dyDescent="0.2">
      <c r="D210" s="15"/>
      <c r="E210" s="15"/>
      <c r="F210" s="15"/>
      <c r="G210" s="15"/>
      <c r="H210" s="15"/>
    </row>
    <row r="211" spans="4:8" x14ac:dyDescent="0.2">
      <c r="D211" s="15"/>
      <c r="E211" s="15"/>
      <c r="F211" s="15"/>
      <c r="G211" s="15"/>
      <c r="H211" s="15"/>
    </row>
    <row r="212" spans="4:8" x14ac:dyDescent="0.2">
      <c r="D212" s="15"/>
      <c r="E212" s="15"/>
      <c r="F212" s="15"/>
      <c r="G212" s="15"/>
      <c r="H212" s="15"/>
    </row>
    <row r="213" spans="4:8" x14ac:dyDescent="0.2">
      <c r="D213" s="15"/>
      <c r="E213" s="15"/>
      <c r="F213" s="15"/>
      <c r="G213" s="15"/>
      <c r="H213" s="15"/>
    </row>
    <row r="214" spans="4:8" x14ac:dyDescent="0.2">
      <c r="D214" s="15"/>
      <c r="E214" s="15"/>
      <c r="F214" s="15"/>
      <c r="G214" s="15"/>
      <c r="H214" s="15"/>
    </row>
    <row r="215" spans="4:8" x14ac:dyDescent="0.2">
      <c r="D215" s="15"/>
      <c r="E215" s="15"/>
      <c r="F215" s="15"/>
      <c r="G215" s="15"/>
      <c r="H215" s="15"/>
    </row>
    <row r="216" spans="4:8" x14ac:dyDescent="0.2">
      <c r="D216" s="15"/>
      <c r="E216" s="15"/>
      <c r="F216" s="15"/>
      <c r="G216" s="15"/>
      <c r="H216" s="15"/>
    </row>
    <row r="217" spans="4:8" x14ac:dyDescent="0.2">
      <c r="D217" s="15"/>
      <c r="E217" s="15"/>
      <c r="F217" s="15"/>
      <c r="G217" s="15"/>
      <c r="H217" s="15"/>
    </row>
    <row r="218" spans="4:8" x14ac:dyDescent="0.2">
      <c r="D218" s="15"/>
      <c r="E218" s="15"/>
      <c r="F218" s="15"/>
      <c r="G218" s="15"/>
      <c r="H218" s="15"/>
    </row>
    <row r="219" spans="4:8" x14ac:dyDescent="0.2">
      <c r="D219" s="15"/>
      <c r="E219" s="15"/>
      <c r="F219" s="15"/>
      <c r="G219" s="15"/>
      <c r="H219" s="15"/>
    </row>
    <row r="220" spans="4:8" x14ac:dyDescent="0.2">
      <c r="D220" s="15"/>
      <c r="E220" s="15"/>
      <c r="F220" s="15"/>
      <c r="G220" s="15"/>
      <c r="H220" s="15"/>
    </row>
    <row r="221" spans="4:8" x14ac:dyDescent="0.2">
      <c r="D221" s="15"/>
      <c r="E221" s="15"/>
      <c r="F221" s="15"/>
      <c r="G221" s="15"/>
      <c r="H221" s="15"/>
    </row>
    <row r="222" spans="4:8" x14ac:dyDescent="0.2">
      <c r="D222" s="15"/>
      <c r="E222" s="15"/>
      <c r="F222" s="15"/>
      <c r="G222" s="15"/>
      <c r="H222" s="15"/>
    </row>
    <row r="223" spans="4:8" x14ac:dyDescent="0.2">
      <c r="D223" s="15"/>
      <c r="E223" s="15"/>
      <c r="F223" s="15"/>
      <c r="G223" s="15"/>
      <c r="H223" s="15"/>
    </row>
    <row r="224" spans="4:8" x14ac:dyDescent="0.2">
      <c r="D224" s="15"/>
      <c r="E224" s="15"/>
      <c r="F224" s="15"/>
      <c r="G224" s="15"/>
      <c r="H224" s="15"/>
    </row>
    <row r="225" spans="4:8" x14ac:dyDescent="0.2">
      <c r="D225" s="15"/>
      <c r="E225" s="15"/>
      <c r="F225" s="15"/>
      <c r="G225" s="15"/>
      <c r="H225" s="15"/>
    </row>
    <row r="226" spans="4:8" x14ac:dyDescent="0.2">
      <c r="D226" s="15"/>
      <c r="E226" s="15"/>
      <c r="F226" s="15"/>
      <c r="G226" s="15"/>
      <c r="H226" s="15"/>
    </row>
    <row r="227" spans="4:8" x14ac:dyDescent="0.2">
      <c r="D227" s="15"/>
      <c r="E227" s="15"/>
      <c r="F227" s="15"/>
      <c r="G227" s="15"/>
      <c r="H227" s="15"/>
    </row>
    <row r="228" spans="4:8" x14ac:dyDescent="0.2">
      <c r="D228" s="15"/>
      <c r="E228" s="15"/>
      <c r="F228" s="15"/>
      <c r="G228" s="15"/>
      <c r="H228" s="15"/>
    </row>
    <row r="229" spans="4:8" x14ac:dyDescent="0.2">
      <c r="D229" s="15"/>
      <c r="E229" s="15"/>
      <c r="F229" s="15"/>
      <c r="G229" s="15"/>
      <c r="H229" s="15"/>
    </row>
    <row r="230" spans="4:8" x14ac:dyDescent="0.2">
      <c r="D230" s="15"/>
      <c r="E230" s="15"/>
      <c r="F230" s="15"/>
      <c r="G230" s="15"/>
      <c r="H230" s="15"/>
    </row>
    <row r="231" spans="4:8" x14ac:dyDescent="0.2">
      <c r="D231" s="15"/>
      <c r="E231" s="15"/>
      <c r="F231" s="15"/>
      <c r="G231" s="15"/>
      <c r="H231" s="15"/>
    </row>
    <row r="232" spans="4:8" x14ac:dyDescent="0.2">
      <c r="D232" s="15"/>
      <c r="E232" s="15"/>
      <c r="F232" s="15"/>
      <c r="G232" s="15"/>
      <c r="H232" s="15"/>
    </row>
    <row r="233" spans="4:8" x14ac:dyDescent="0.2">
      <c r="D233" s="15"/>
      <c r="E233" s="15"/>
      <c r="F233" s="15"/>
      <c r="G233" s="15"/>
      <c r="H233" s="15"/>
    </row>
    <row r="234" spans="4:8" x14ac:dyDescent="0.2">
      <c r="D234" s="15"/>
      <c r="E234" s="15"/>
      <c r="F234" s="15"/>
      <c r="G234" s="15"/>
      <c r="H234" s="15"/>
    </row>
    <row r="235" spans="4:8" x14ac:dyDescent="0.2">
      <c r="D235" s="15"/>
      <c r="E235" s="15"/>
      <c r="F235" s="15"/>
      <c r="G235" s="15"/>
      <c r="H235" s="15"/>
    </row>
    <row r="236" spans="4:8" x14ac:dyDescent="0.2">
      <c r="D236" s="15"/>
      <c r="E236" s="15"/>
      <c r="F236" s="15"/>
      <c r="G236" s="15"/>
      <c r="H236" s="15"/>
    </row>
    <row r="237" spans="4:8" x14ac:dyDescent="0.2">
      <c r="D237" s="15"/>
      <c r="E237" s="15"/>
      <c r="F237" s="15"/>
      <c r="G237" s="15"/>
      <c r="H237" s="15"/>
    </row>
    <row r="238" spans="4:8" x14ac:dyDescent="0.2">
      <c r="D238" s="15"/>
      <c r="E238" s="15"/>
      <c r="F238" s="15"/>
      <c r="G238" s="15"/>
      <c r="H238" s="15"/>
    </row>
    <row r="239" spans="4:8" x14ac:dyDescent="0.2">
      <c r="D239" s="15"/>
      <c r="E239" s="15"/>
      <c r="F239" s="15"/>
      <c r="G239" s="15"/>
      <c r="H239" s="15"/>
    </row>
    <row r="240" spans="4:8" x14ac:dyDescent="0.2">
      <c r="D240" s="15"/>
      <c r="E240" s="15"/>
      <c r="F240" s="15"/>
      <c r="G240" s="15"/>
      <c r="H240" s="15"/>
    </row>
    <row r="241" spans="4:8" x14ac:dyDescent="0.2">
      <c r="D241" s="15"/>
      <c r="E241" s="15"/>
      <c r="F241" s="15"/>
      <c r="G241" s="15"/>
      <c r="H241" s="15"/>
    </row>
    <row r="242" spans="4:8" x14ac:dyDescent="0.2">
      <c r="D242" s="15"/>
      <c r="E242" s="15"/>
      <c r="F242" s="15"/>
      <c r="G242" s="15"/>
      <c r="H242" s="15"/>
    </row>
    <row r="243" spans="4:8" x14ac:dyDescent="0.2">
      <c r="D243" s="15"/>
      <c r="E243" s="15"/>
      <c r="F243" s="15"/>
      <c r="G243" s="15"/>
      <c r="H243" s="15"/>
    </row>
    <row r="244" spans="4:8" x14ac:dyDescent="0.2">
      <c r="D244" s="15"/>
      <c r="E244" s="15"/>
      <c r="F244" s="15"/>
      <c r="G244" s="15"/>
      <c r="H244" s="15"/>
    </row>
    <row r="245" spans="4:8" x14ac:dyDescent="0.2">
      <c r="D245" s="15"/>
      <c r="E245" s="15"/>
      <c r="F245" s="15"/>
      <c r="G245" s="15"/>
      <c r="H245" s="15"/>
    </row>
    <row r="246" spans="4:8" x14ac:dyDescent="0.2">
      <c r="D246" s="15"/>
      <c r="E246" s="15"/>
      <c r="F246" s="15"/>
      <c r="G246" s="15"/>
      <c r="H246" s="15"/>
    </row>
    <row r="247" spans="4:8" x14ac:dyDescent="0.2">
      <c r="D247" s="15"/>
      <c r="E247" s="15"/>
      <c r="F247" s="15"/>
      <c r="G247" s="15"/>
      <c r="H247" s="15"/>
    </row>
    <row r="248" spans="4:8" x14ac:dyDescent="0.2">
      <c r="D248" s="15"/>
      <c r="E248" s="15"/>
      <c r="F248" s="15"/>
      <c r="G248" s="15"/>
      <c r="H248" s="15"/>
    </row>
    <row r="249" spans="4:8" x14ac:dyDescent="0.2">
      <c r="D249" s="15"/>
      <c r="E249" s="15"/>
      <c r="F249" s="15"/>
      <c r="G249" s="15"/>
      <c r="H249" s="15"/>
    </row>
    <row r="250" spans="4:8" x14ac:dyDescent="0.2">
      <c r="D250" s="15"/>
      <c r="E250" s="15"/>
      <c r="F250" s="15"/>
      <c r="G250" s="15"/>
      <c r="H250" s="15"/>
    </row>
    <row r="251" spans="4:8" x14ac:dyDescent="0.2">
      <c r="D251" s="15"/>
      <c r="E251" s="15"/>
      <c r="F251" s="15"/>
      <c r="G251" s="15"/>
      <c r="H251" s="15"/>
    </row>
    <row r="252" spans="4:8" x14ac:dyDescent="0.2">
      <c r="D252" s="15"/>
      <c r="E252" s="15"/>
      <c r="F252" s="15"/>
      <c r="G252" s="15"/>
      <c r="H252" s="15"/>
    </row>
    <row r="253" spans="4:8" x14ac:dyDescent="0.2">
      <c r="D253" s="15"/>
      <c r="E253" s="15"/>
      <c r="F253" s="15"/>
      <c r="G253" s="15"/>
      <c r="H253" s="15"/>
    </row>
    <row r="254" spans="4:8" x14ac:dyDescent="0.2">
      <c r="D254" s="15"/>
      <c r="E254" s="15"/>
      <c r="F254" s="15"/>
      <c r="G254" s="15"/>
      <c r="H254" s="15"/>
    </row>
    <row r="255" spans="4:8" x14ac:dyDescent="0.2">
      <c r="D255" s="15"/>
      <c r="E255" s="15"/>
      <c r="F255" s="15"/>
      <c r="G255" s="15"/>
      <c r="H255" s="15"/>
    </row>
    <row r="256" spans="4:8" x14ac:dyDescent="0.2">
      <c r="D256" s="15"/>
      <c r="E256" s="15"/>
      <c r="F256" s="15"/>
      <c r="G256" s="15"/>
      <c r="H256" s="15"/>
    </row>
    <row r="257" spans="4:8" x14ac:dyDescent="0.2">
      <c r="D257" s="15"/>
      <c r="E257" s="15"/>
      <c r="F257" s="15"/>
      <c r="G257" s="15"/>
      <c r="H257" s="15"/>
    </row>
    <row r="258" spans="4:8" x14ac:dyDescent="0.2">
      <c r="D258" s="15"/>
      <c r="E258" s="15"/>
      <c r="F258" s="15"/>
      <c r="G258" s="15"/>
      <c r="H258" s="15"/>
    </row>
    <row r="259" spans="4:8" x14ac:dyDescent="0.2">
      <c r="D259" s="15"/>
      <c r="E259" s="15"/>
      <c r="F259" s="15"/>
      <c r="G259" s="15"/>
      <c r="H259" s="15"/>
    </row>
    <row r="260" spans="4:8" x14ac:dyDescent="0.2">
      <c r="D260" s="15"/>
      <c r="E260" s="15"/>
      <c r="F260" s="15"/>
      <c r="G260" s="15"/>
      <c r="H260" s="15"/>
    </row>
    <row r="261" spans="4:8" x14ac:dyDescent="0.2">
      <c r="D261" s="15"/>
      <c r="E261" s="15"/>
      <c r="F261" s="15"/>
      <c r="G261" s="15"/>
      <c r="H261" s="15"/>
    </row>
    <row r="262" spans="4:8" x14ac:dyDescent="0.2">
      <c r="D262" s="15"/>
      <c r="E262" s="15"/>
      <c r="F262" s="15"/>
      <c r="G262" s="15"/>
      <c r="H262" s="15"/>
    </row>
    <row r="263" spans="4:8" x14ac:dyDescent="0.2">
      <c r="D263" s="15"/>
      <c r="E263" s="15"/>
      <c r="F263" s="15"/>
      <c r="G263" s="15"/>
      <c r="H263" s="15"/>
    </row>
    <row r="264" spans="4:8" x14ac:dyDescent="0.2">
      <c r="D264" s="15"/>
      <c r="E264" s="15"/>
      <c r="F264" s="15"/>
      <c r="G264" s="15"/>
      <c r="H264" s="15"/>
    </row>
    <row r="265" spans="4:8" x14ac:dyDescent="0.2">
      <c r="D265" s="15"/>
      <c r="E265" s="15"/>
      <c r="F265" s="15"/>
      <c r="G265" s="15"/>
      <c r="H265" s="15"/>
    </row>
    <row r="266" spans="4:8" x14ac:dyDescent="0.2">
      <c r="D266" s="15"/>
      <c r="E266" s="15"/>
      <c r="F266" s="15"/>
      <c r="G266" s="15"/>
      <c r="H266" s="15"/>
    </row>
    <row r="267" spans="4:8" x14ac:dyDescent="0.2">
      <c r="D267" s="15"/>
      <c r="E267" s="15"/>
      <c r="F267" s="15"/>
      <c r="G267" s="15"/>
      <c r="H267" s="15"/>
    </row>
    <row r="268" spans="4:8" x14ac:dyDescent="0.2">
      <c r="D268" s="15"/>
      <c r="E268" s="15"/>
      <c r="F268" s="15"/>
      <c r="G268" s="15"/>
      <c r="H268" s="15"/>
    </row>
    <row r="269" spans="4:8" x14ac:dyDescent="0.2">
      <c r="D269" s="15"/>
      <c r="E269" s="15"/>
      <c r="F269" s="15"/>
      <c r="G269" s="15"/>
      <c r="H269" s="15"/>
    </row>
    <row r="270" spans="4:8" x14ac:dyDescent="0.2">
      <c r="D270" s="15"/>
      <c r="E270" s="15"/>
      <c r="F270" s="15"/>
      <c r="G270" s="15"/>
      <c r="H270" s="15"/>
    </row>
    <row r="271" spans="4:8" x14ac:dyDescent="0.2">
      <c r="D271" s="15"/>
      <c r="E271" s="15"/>
      <c r="F271" s="15"/>
      <c r="G271" s="15"/>
      <c r="H271" s="15"/>
    </row>
    <row r="272" spans="4:8" x14ac:dyDescent="0.2">
      <c r="D272" s="15"/>
      <c r="E272" s="15"/>
      <c r="F272" s="15"/>
      <c r="G272" s="15"/>
      <c r="H272" s="15"/>
    </row>
    <row r="273" spans="4:8" x14ac:dyDescent="0.2">
      <c r="D273" s="15"/>
      <c r="E273" s="15"/>
      <c r="F273" s="15"/>
      <c r="G273" s="15"/>
      <c r="H273" s="15"/>
    </row>
    <row r="274" spans="4:8" x14ac:dyDescent="0.2">
      <c r="D274" s="15"/>
      <c r="E274" s="15"/>
      <c r="F274" s="15"/>
      <c r="G274" s="15"/>
      <c r="H274" s="15"/>
    </row>
    <row r="275" spans="4:8" x14ac:dyDescent="0.2">
      <c r="D275" s="15"/>
      <c r="E275" s="15"/>
      <c r="F275" s="15"/>
      <c r="G275" s="15"/>
      <c r="H275" s="15"/>
    </row>
    <row r="276" spans="4:8" x14ac:dyDescent="0.2">
      <c r="D276" s="15"/>
      <c r="E276" s="15"/>
      <c r="F276" s="15"/>
      <c r="G276" s="15"/>
      <c r="H276" s="15"/>
    </row>
    <row r="277" spans="4:8" x14ac:dyDescent="0.2">
      <c r="D277" s="15"/>
      <c r="E277" s="15"/>
      <c r="F277" s="15"/>
      <c r="G277" s="15"/>
      <c r="H277" s="15"/>
    </row>
    <row r="278" spans="4:8" x14ac:dyDescent="0.2">
      <c r="D278" s="15"/>
      <c r="E278" s="15"/>
      <c r="F278" s="15"/>
      <c r="G278" s="15"/>
      <c r="H278" s="15"/>
    </row>
    <row r="279" spans="4:8" x14ac:dyDescent="0.2">
      <c r="D279" s="15"/>
      <c r="E279" s="15"/>
      <c r="F279" s="15"/>
      <c r="G279" s="15"/>
      <c r="H279" s="15"/>
    </row>
    <row r="280" spans="4:8" x14ac:dyDescent="0.2">
      <c r="D280" s="15"/>
      <c r="E280" s="15"/>
      <c r="F280" s="15"/>
      <c r="G280" s="15"/>
      <c r="H280" s="15"/>
    </row>
    <row r="281" spans="4:8" x14ac:dyDescent="0.2">
      <c r="D281" s="15"/>
      <c r="E281" s="15"/>
      <c r="F281" s="15"/>
      <c r="G281" s="15"/>
      <c r="H281" s="15"/>
    </row>
    <row r="282" spans="4:8" x14ac:dyDescent="0.2">
      <c r="D282" s="15"/>
      <c r="E282" s="15"/>
      <c r="F282" s="15"/>
      <c r="G282" s="15"/>
      <c r="H282" s="15"/>
    </row>
    <row r="283" spans="4:8" x14ac:dyDescent="0.2">
      <c r="D283" s="15"/>
      <c r="E283" s="15"/>
      <c r="F283" s="15"/>
      <c r="G283" s="15"/>
      <c r="H283" s="15"/>
    </row>
    <row r="284" spans="4:8" x14ac:dyDescent="0.2">
      <c r="D284" s="15"/>
      <c r="E284" s="15"/>
      <c r="F284" s="15"/>
      <c r="G284" s="15"/>
      <c r="H284" s="15"/>
    </row>
    <row r="285" spans="4:8" x14ac:dyDescent="0.2">
      <c r="D285" s="15"/>
      <c r="E285" s="15"/>
      <c r="F285" s="15"/>
      <c r="G285" s="15"/>
      <c r="H285" s="15"/>
    </row>
    <row r="286" spans="4:8" x14ac:dyDescent="0.2">
      <c r="D286" s="15"/>
      <c r="E286" s="15"/>
      <c r="F286" s="15"/>
      <c r="G286" s="15"/>
      <c r="H286" s="15"/>
    </row>
    <row r="287" spans="4:8" x14ac:dyDescent="0.2">
      <c r="D287" s="15"/>
      <c r="E287" s="15"/>
      <c r="F287" s="15"/>
      <c r="G287" s="15"/>
      <c r="H287" s="15"/>
    </row>
    <row r="288" spans="4:8" x14ac:dyDescent="0.2">
      <c r="D288" s="15"/>
      <c r="E288" s="15"/>
      <c r="F288" s="15"/>
      <c r="G288" s="15"/>
      <c r="H288" s="15"/>
    </row>
    <row r="289" spans="4:8" x14ac:dyDescent="0.2">
      <c r="D289" s="15"/>
      <c r="E289" s="15"/>
      <c r="F289" s="15"/>
      <c r="G289" s="15"/>
      <c r="H289" s="15"/>
    </row>
    <row r="290" spans="4:8" x14ac:dyDescent="0.2">
      <c r="D290" s="15"/>
      <c r="E290" s="15"/>
      <c r="F290" s="15"/>
      <c r="G290" s="15"/>
      <c r="H290" s="15"/>
    </row>
    <row r="291" spans="4:8" x14ac:dyDescent="0.2">
      <c r="D291" s="15"/>
      <c r="E291" s="15"/>
      <c r="F291" s="15"/>
      <c r="G291" s="15"/>
      <c r="H291" s="15"/>
    </row>
    <row r="292" spans="4:8" x14ac:dyDescent="0.2">
      <c r="D292" s="15"/>
      <c r="E292" s="15"/>
      <c r="F292" s="15"/>
      <c r="G292" s="15"/>
      <c r="H292" s="15"/>
    </row>
    <row r="293" spans="4:8" x14ac:dyDescent="0.2">
      <c r="D293" s="15"/>
      <c r="E293" s="15"/>
      <c r="F293" s="15"/>
      <c r="G293" s="15"/>
      <c r="H293" s="15"/>
    </row>
    <row r="294" spans="4:8" x14ac:dyDescent="0.2">
      <c r="D294" s="15"/>
      <c r="E294" s="15"/>
      <c r="F294" s="15"/>
      <c r="G294" s="15"/>
      <c r="H294" s="15"/>
    </row>
    <row r="295" spans="4:8" x14ac:dyDescent="0.2">
      <c r="D295" s="15"/>
      <c r="E295" s="15"/>
      <c r="F295" s="15"/>
      <c r="G295" s="15"/>
      <c r="H295" s="15"/>
    </row>
    <row r="296" spans="4:8" x14ac:dyDescent="0.2">
      <c r="D296" s="15"/>
      <c r="E296" s="15"/>
      <c r="F296" s="15"/>
      <c r="G296" s="15"/>
      <c r="H296" s="15"/>
    </row>
    <row r="297" spans="4:8" x14ac:dyDescent="0.2">
      <c r="D297" s="15"/>
      <c r="E297" s="15"/>
      <c r="F297" s="15"/>
      <c r="G297" s="15"/>
      <c r="H297" s="15"/>
    </row>
    <row r="298" spans="4:8" x14ac:dyDescent="0.2">
      <c r="D298" s="15"/>
      <c r="E298" s="15"/>
      <c r="F298" s="15"/>
      <c r="G298" s="15"/>
      <c r="H298" s="15"/>
    </row>
    <row r="299" spans="4:8" x14ac:dyDescent="0.2">
      <c r="D299" s="15"/>
      <c r="E299" s="15"/>
      <c r="F299" s="15"/>
      <c r="G299" s="15"/>
      <c r="H299" s="15"/>
    </row>
    <row r="300" spans="4:8" x14ac:dyDescent="0.2">
      <c r="D300" s="15"/>
      <c r="E300" s="15"/>
      <c r="F300" s="15"/>
      <c r="G300" s="15"/>
      <c r="H300" s="15"/>
    </row>
    <row r="301" spans="4:8" x14ac:dyDescent="0.2">
      <c r="D301" s="15"/>
      <c r="E301" s="15"/>
      <c r="F301" s="15"/>
      <c r="G301" s="15"/>
      <c r="H301" s="15"/>
    </row>
    <row r="302" spans="4:8" x14ac:dyDescent="0.2">
      <c r="D302" s="15"/>
      <c r="E302" s="15"/>
      <c r="F302" s="15"/>
      <c r="G302" s="15"/>
      <c r="H302" s="15"/>
    </row>
    <row r="303" spans="4:8" x14ac:dyDescent="0.2">
      <c r="D303" s="15"/>
      <c r="E303" s="15"/>
      <c r="F303" s="15"/>
      <c r="G303" s="15"/>
      <c r="H303" s="15"/>
    </row>
    <row r="304" spans="4:8" x14ac:dyDescent="0.2">
      <c r="D304" s="15"/>
      <c r="E304" s="15"/>
      <c r="F304" s="15"/>
      <c r="G304" s="15"/>
      <c r="H304" s="15"/>
    </row>
    <row r="305" spans="4:8" x14ac:dyDescent="0.2">
      <c r="D305" s="15"/>
      <c r="E305" s="15"/>
      <c r="F305" s="15"/>
      <c r="G305" s="15"/>
      <c r="H305" s="15"/>
    </row>
    <row r="306" spans="4:8" x14ac:dyDescent="0.2">
      <c r="D306" s="15"/>
      <c r="E306" s="15"/>
      <c r="F306" s="15"/>
      <c r="G306" s="15"/>
      <c r="H306" s="15"/>
    </row>
    <row r="307" spans="4:8" x14ac:dyDescent="0.2">
      <c r="D307" s="15"/>
      <c r="E307" s="15"/>
      <c r="F307" s="15"/>
      <c r="G307" s="15"/>
      <c r="H307" s="15"/>
    </row>
    <row r="308" spans="4:8" x14ac:dyDescent="0.2">
      <c r="D308" s="15"/>
      <c r="E308" s="15"/>
      <c r="F308" s="15"/>
      <c r="G308" s="15"/>
      <c r="H308" s="15"/>
    </row>
    <row r="309" spans="4:8" x14ac:dyDescent="0.2">
      <c r="D309" s="15"/>
      <c r="E309" s="15"/>
      <c r="F309" s="15"/>
      <c r="G309" s="15"/>
      <c r="H309" s="15"/>
    </row>
    <row r="310" spans="4:8" x14ac:dyDescent="0.2">
      <c r="D310" s="15"/>
      <c r="E310" s="15"/>
      <c r="F310" s="15"/>
      <c r="G310" s="15"/>
      <c r="H310" s="15"/>
    </row>
    <row r="311" spans="4:8" x14ac:dyDescent="0.2">
      <c r="D311" s="15"/>
      <c r="E311" s="15"/>
      <c r="F311" s="15"/>
      <c r="G311" s="15"/>
      <c r="H311" s="15"/>
    </row>
    <row r="312" spans="4:8" x14ac:dyDescent="0.2">
      <c r="D312" s="15"/>
      <c r="E312" s="15"/>
      <c r="F312" s="15"/>
      <c r="G312" s="15"/>
      <c r="H312" s="15"/>
    </row>
    <row r="313" spans="4:8" x14ac:dyDescent="0.2">
      <c r="D313" s="15"/>
      <c r="E313" s="15"/>
      <c r="F313" s="15"/>
      <c r="G313" s="15"/>
      <c r="H313" s="15"/>
    </row>
    <row r="314" spans="4:8" x14ac:dyDescent="0.2">
      <c r="D314" s="15"/>
      <c r="E314" s="15"/>
      <c r="F314" s="15"/>
      <c r="G314" s="15"/>
      <c r="H314" s="15"/>
    </row>
    <row r="315" spans="4:8" x14ac:dyDescent="0.2">
      <c r="D315" s="15"/>
      <c r="E315" s="15"/>
      <c r="F315" s="15"/>
      <c r="G315" s="15"/>
      <c r="H315" s="15"/>
    </row>
    <row r="316" spans="4:8" x14ac:dyDescent="0.2">
      <c r="D316" s="15"/>
      <c r="E316" s="15"/>
      <c r="F316" s="15"/>
      <c r="G316" s="15"/>
      <c r="H316" s="15"/>
    </row>
    <row r="317" spans="4:8" x14ac:dyDescent="0.2">
      <c r="D317" s="15"/>
      <c r="E317" s="15"/>
      <c r="F317" s="15"/>
      <c r="G317" s="15"/>
      <c r="H317" s="15"/>
    </row>
    <row r="318" spans="4:8" x14ac:dyDescent="0.2">
      <c r="D318" s="15"/>
      <c r="E318" s="15"/>
      <c r="F318" s="15"/>
      <c r="G318" s="15"/>
      <c r="H318" s="15"/>
    </row>
    <row r="319" spans="4:8" x14ac:dyDescent="0.2">
      <c r="D319" s="15"/>
      <c r="E319" s="15"/>
      <c r="F319" s="15"/>
      <c r="G319" s="15"/>
      <c r="H319" s="15"/>
    </row>
    <row r="320" spans="4:8" x14ac:dyDescent="0.2">
      <c r="D320" s="15"/>
      <c r="E320" s="15"/>
      <c r="F320" s="15"/>
      <c r="G320" s="15"/>
      <c r="H320" s="15"/>
    </row>
    <row r="321" spans="4:8" x14ac:dyDescent="0.2">
      <c r="D321" s="15"/>
      <c r="E321" s="15"/>
      <c r="F321" s="15"/>
      <c r="G321" s="15"/>
      <c r="H321" s="15"/>
    </row>
    <row r="322" spans="4:8" x14ac:dyDescent="0.2">
      <c r="D322" s="15"/>
      <c r="E322" s="15"/>
      <c r="F322" s="15"/>
      <c r="G322" s="15"/>
      <c r="H322" s="15"/>
    </row>
    <row r="323" spans="4:8" x14ac:dyDescent="0.2">
      <c r="D323" s="15"/>
      <c r="E323" s="15"/>
      <c r="F323" s="15"/>
      <c r="G323" s="15"/>
      <c r="H323" s="15"/>
    </row>
    <row r="324" spans="4:8" x14ac:dyDescent="0.2">
      <c r="D324" s="15"/>
      <c r="E324" s="15"/>
      <c r="F324" s="15"/>
      <c r="G324" s="15"/>
      <c r="H324" s="15"/>
    </row>
    <row r="325" spans="4:8" x14ac:dyDescent="0.2">
      <c r="D325" s="15"/>
      <c r="E325" s="15"/>
      <c r="F325" s="15"/>
      <c r="G325" s="15"/>
      <c r="H325" s="15"/>
    </row>
    <row r="326" spans="4:8" x14ac:dyDescent="0.2">
      <c r="D326" s="15"/>
      <c r="E326" s="15"/>
      <c r="F326" s="15"/>
      <c r="G326" s="15"/>
      <c r="H326" s="15"/>
    </row>
    <row r="327" spans="4:8" x14ac:dyDescent="0.2">
      <c r="D327" s="15"/>
      <c r="E327" s="15"/>
      <c r="F327" s="15"/>
      <c r="G327" s="15"/>
      <c r="H327" s="15"/>
    </row>
    <row r="328" spans="4:8" x14ac:dyDescent="0.2">
      <c r="D328" s="15"/>
      <c r="E328" s="15"/>
      <c r="F328" s="15"/>
      <c r="G328" s="15"/>
      <c r="H328" s="15"/>
    </row>
    <row r="329" spans="4:8" x14ac:dyDescent="0.2">
      <c r="D329" s="15"/>
      <c r="E329" s="15"/>
      <c r="F329" s="15"/>
      <c r="G329" s="15"/>
      <c r="H329" s="15"/>
    </row>
    <row r="330" spans="4:8" x14ac:dyDescent="0.2">
      <c r="D330" s="15"/>
      <c r="E330" s="15"/>
      <c r="F330" s="15"/>
      <c r="G330" s="15"/>
      <c r="H330" s="15"/>
    </row>
    <row r="331" spans="4:8" x14ac:dyDescent="0.2">
      <c r="D331" s="15"/>
      <c r="E331" s="15"/>
      <c r="F331" s="15"/>
      <c r="G331" s="15"/>
      <c r="H331" s="15"/>
    </row>
    <row r="332" spans="4:8" x14ac:dyDescent="0.2">
      <c r="D332" s="15"/>
      <c r="E332" s="15"/>
      <c r="F332" s="15"/>
      <c r="G332" s="15"/>
      <c r="H332" s="15"/>
    </row>
    <row r="333" spans="4:8" x14ac:dyDescent="0.2">
      <c r="D333" s="15"/>
      <c r="E333" s="15"/>
      <c r="F333" s="15"/>
      <c r="G333" s="15"/>
      <c r="H333" s="15"/>
    </row>
    <row r="334" spans="4:8" x14ac:dyDescent="0.2">
      <c r="D334" s="15"/>
      <c r="E334" s="15"/>
      <c r="F334" s="15"/>
      <c r="G334" s="15"/>
      <c r="H334" s="15"/>
    </row>
    <row r="335" spans="4:8" x14ac:dyDescent="0.2">
      <c r="D335" s="15"/>
      <c r="E335" s="15"/>
      <c r="F335" s="15"/>
      <c r="G335" s="15"/>
      <c r="H335" s="15"/>
    </row>
    <row r="336" spans="4:8" x14ac:dyDescent="0.2">
      <c r="D336" s="15"/>
      <c r="E336" s="15"/>
      <c r="F336" s="15"/>
      <c r="G336" s="15"/>
      <c r="H336" s="15"/>
    </row>
    <row r="337" spans="4:8" x14ac:dyDescent="0.2">
      <c r="D337" s="15"/>
      <c r="E337" s="15"/>
      <c r="F337" s="15"/>
      <c r="G337" s="15"/>
      <c r="H337" s="15"/>
    </row>
    <row r="338" spans="4:8" x14ac:dyDescent="0.2">
      <c r="D338" s="15"/>
      <c r="E338" s="15"/>
      <c r="F338" s="15"/>
      <c r="G338" s="15"/>
      <c r="H338" s="15"/>
    </row>
    <row r="339" spans="4:8" x14ac:dyDescent="0.2">
      <c r="D339" s="15"/>
      <c r="E339" s="15"/>
      <c r="F339" s="15"/>
      <c r="G339" s="15"/>
      <c r="H339" s="15"/>
    </row>
    <row r="340" spans="4:8" x14ac:dyDescent="0.2">
      <c r="D340" s="15"/>
      <c r="E340" s="15"/>
      <c r="F340" s="15"/>
      <c r="G340" s="15"/>
      <c r="H340" s="15"/>
    </row>
    <row r="341" spans="4:8" x14ac:dyDescent="0.2">
      <c r="D341" s="15"/>
      <c r="E341" s="15"/>
      <c r="F341" s="15"/>
      <c r="G341" s="15"/>
      <c r="H341" s="15"/>
    </row>
    <row r="342" spans="4:8" x14ac:dyDescent="0.2">
      <c r="D342" s="15"/>
      <c r="E342" s="15"/>
      <c r="F342" s="15"/>
      <c r="G342" s="15"/>
      <c r="H342" s="15"/>
    </row>
    <row r="343" spans="4:8" x14ac:dyDescent="0.2">
      <c r="D343" s="15"/>
      <c r="E343" s="15"/>
      <c r="F343" s="15"/>
      <c r="G343" s="15"/>
      <c r="H343" s="15"/>
    </row>
    <row r="344" spans="4:8" x14ac:dyDescent="0.2">
      <c r="D344" s="15"/>
      <c r="E344" s="15"/>
      <c r="F344" s="15"/>
      <c r="G344" s="15"/>
      <c r="H344" s="15"/>
    </row>
    <row r="345" spans="4:8" x14ac:dyDescent="0.2">
      <c r="D345" s="15"/>
      <c r="E345" s="15"/>
      <c r="F345" s="15"/>
      <c r="G345" s="15"/>
      <c r="H345" s="15"/>
    </row>
    <row r="346" spans="4:8" x14ac:dyDescent="0.2">
      <c r="D346" s="15"/>
      <c r="E346" s="15"/>
      <c r="F346" s="15"/>
      <c r="G346" s="15"/>
      <c r="H346" s="15"/>
    </row>
    <row r="347" spans="4:8" x14ac:dyDescent="0.2">
      <c r="D347" s="15"/>
      <c r="E347" s="15"/>
      <c r="F347" s="15"/>
      <c r="G347" s="15"/>
      <c r="H347" s="15"/>
    </row>
    <row r="348" spans="4:8" x14ac:dyDescent="0.2">
      <c r="D348" s="15"/>
      <c r="E348" s="15"/>
      <c r="F348" s="15"/>
      <c r="G348" s="15"/>
      <c r="H348" s="15"/>
    </row>
    <row r="349" spans="4:8" x14ac:dyDescent="0.2">
      <c r="D349" s="15"/>
      <c r="E349" s="15"/>
      <c r="F349" s="15"/>
      <c r="G349" s="15"/>
      <c r="H349" s="15"/>
    </row>
    <row r="350" spans="4:8" x14ac:dyDescent="0.2">
      <c r="D350" s="15"/>
      <c r="E350" s="15"/>
      <c r="F350" s="15"/>
      <c r="G350" s="15"/>
      <c r="H350" s="15"/>
    </row>
    <row r="351" spans="4:8" x14ac:dyDescent="0.2">
      <c r="D351" s="15"/>
      <c r="E351" s="15"/>
      <c r="F351" s="15"/>
      <c r="G351" s="15"/>
      <c r="H351" s="15"/>
    </row>
    <row r="352" spans="4:8" x14ac:dyDescent="0.2">
      <c r="D352" s="15"/>
      <c r="E352" s="15"/>
      <c r="F352" s="15"/>
      <c r="G352" s="15"/>
      <c r="H352" s="15"/>
    </row>
    <row r="353" spans="4:8" x14ac:dyDescent="0.2">
      <c r="D353" s="15"/>
      <c r="E353" s="15"/>
      <c r="F353" s="15"/>
      <c r="G353" s="15"/>
      <c r="H353" s="15"/>
    </row>
    <row r="354" spans="4:8" x14ac:dyDescent="0.2">
      <c r="D354" s="15"/>
      <c r="E354" s="15"/>
      <c r="F354" s="15"/>
      <c r="G354" s="15"/>
      <c r="H354" s="15"/>
    </row>
    <row r="355" spans="4:8" x14ac:dyDescent="0.2">
      <c r="D355" s="15"/>
      <c r="E355" s="15"/>
      <c r="F355" s="15"/>
      <c r="G355" s="15"/>
      <c r="H355" s="15"/>
    </row>
    <row r="356" spans="4:8" x14ac:dyDescent="0.2">
      <c r="D356" s="15"/>
      <c r="E356" s="15"/>
      <c r="F356" s="15"/>
      <c r="G356" s="15"/>
      <c r="H356" s="15"/>
    </row>
    <row r="357" spans="4:8" x14ac:dyDescent="0.2">
      <c r="D357" s="15"/>
      <c r="E357" s="15"/>
      <c r="F357" s="15"/>
      <c r="G357" s="15"/>
      <c r="H357" s="15"/>
    </row>
    <row r="358" spans="4:8" x14ac:dyDescent="0.2">
      <c r="D358" s="15"/>
      <c r="E358" s="15"/>
      <c r="F358" s="15"/>
      <c r="G358" s="15"/>
      <c r="H358" s="15"/>
    </row>
    <row r="359" spans="4:8" x14ac:dyDescent="0.2">
      <c r="D359" s="15"/>
      <c r="E359" s="15"/>
      <c r="F359" s="15"/>
      <c r="G359" s="15"/>
      <c r="H359" s="15"/>
    </row>
    <row r="360" spans="4:8" x14ac:dyDescent="0.2">
      <c r="D360" s="15"/>
      <c r="E360" s="15"/>
      <c r="F360" s="15"/>
      <c r="G360" s="15"/>
      <c r="H360" s="15"/>
    </row>
    <row r="361" spans="4:8" x14ac:dyDescent="0.2">
      <c r="D361" s="15"/>
      <c r="E361" s="15"/>
      <c r="F361" s="15"/>
      <c r="G361" s="15"/>
      <c r="H361" s="15"/>
    </row>
    <row r="362" spans="4:8" x14ac:dyDescent="0.2">
      <c r="D362" s="15"/>
      <c r="E362" s="15"/>
      <c r="F362" s="15"/>
      <c r="G362" s="15"/>
      <c r="H362" s="15"/>
    </row>
    <row r="363" spans="4:8" x14ac:dyDescent="0.2">
      <c r="D363" s="15"/>
      <c r="E363" s="15"/>
      <c r="F363" s="15"/>
      <c r="G363" s="15"/>
      <c r="H363" s="15"/>
    </row>
    <row r="364" spans="4:8" x14ac:dyDescent="0.2">
      <c r="D364" s="15"/>
      <c r="E364" s="15"/>
      <c r="F364" s="15"/>
      <c r="G364" s="15"/>
      <c r="H364" s="15"/>
    </row>
    <row r="365" spans="4:8" x14ac:dyDescent="0.2">
      <c r="D365" s="15"/>
      <c r="E365" s="15"/>
      <c r="F365" s="15"/>
      <c r="G365" s="15"/>
      <c r="H365" s="15"/>
    </row>
    <row r="366" spans="4:8" x14ac:dyDescent="0.2">
      <c r="D366" s="15"/>
      <c r="E366" s="15"/>
      <c r="F366" s="15"/>
      <c r="G366" s="15"/>
      <c r="H366" s="15"/>
    </row>
    <row r="367" spans="4:8" x14ac:dyDescent="0.2">
      <c r="D367" s="15"/>
      <c r="E367" s="15"/>
      <c r="F367" s="15"/>
      <c r="G367" s="15"/>
      <c r="H367" s="15"/>
    </row>
    <row r="368" spans="4:8" x14ac:dyDescent="0.2">
      <c r="D368" s="15"/>
      <c r="E368" s="15"/>
      <c r="F368" s="15"/>
      <c r="G368" s="15"/>
      <c r="H368" s="15"/>
    </row>
    <row r="369" spans="4:8" x14ac:dyDescent="0.2">
      <c r="D369" s="15"/>
      <c r="E369" s="15"/>
      <c r="F369" s="15"/>
      <c r="G369" s="15"/>
      <c r="H369" s="15"/>
    </row>
    <row r="370" spans="4:8" x14ac:dyDescent="0.2">
      <c r="D370" s="15"/>
      <c r="E370" s="15"/>
      <c r="F370" s="15"/>
      <c r="G370" s="15"/>
      <c r="H370" s="15"/>
    </row>
    <row r="371" spans="4:8" x14ac:dyDescent="0.2">
      <c r="D371" s="15"/>
      <c r="E371" s="15"/>
      <c r="F371" s="15"/>
      <c r="G371" s="15"/>
      <c r="H371" s="15"/>
    </row>
    <row r="372" spans="4:8" x14ac:dyDescent="0.2">
      <c r="D372" s="15"/>
      <c r="E372" s="15"/>
      <c r="F372" s="15"/>
      <c r="G372" s="15"/>
      <c r="H372" s="15"/>
    </row>
    <row r="373" spans="4:8" x14ac:dyDescent="0.2">
      <c r="D373" s="15"/>
      <c r="E373" s="15"/>
      <c r="F373" s="15"/>
      <c r="G373" s="15"/>
      <c r="H373" s="15"/>
    </row>
    <row r="374" spans="4:8" x14ac:dyDescent="0.2">
      <c r="D374" s="15"/>
      <c r="E374" s="15"/>
      <c r="F374" s="15"/>
      <c r="G374" s="15"/>
      <c r="H374" s="15"/>
    </row>
    <row r="375" spans="4:8" x14ac:dyDescent="0.2">
      <c r="D375" s="15"/>
      <c r="E375" s="15"/>
      <c r="F375" s="15"/>
      <c r="G375" s="15"/>
      <c r="H375" s="15"/>
    </row>
    <row r="376" spans="4:8" x14ac:dyDescent="0.2">
      <c r="D376" s="15"/>
      <c r="E376" s="15"/>
      <c r="F376" s="15"/>
      <c r="G376" s="15"/>
      <c r="H376" s="15"/>
    </row>
    <row r="377" spans="4:8" x14ac:dyDescent="0.2">
      <c r="D377" s="15"/>
      <c r="E377" s="15"/>
      <c r="F377" s="15"/>
      <c r="G377" s="15"/>
      <c r="H377" s="15"/>
    </row>
    <row r="378" spans="4:8" x14ac:dyDescent="0.2">
      <c r="D378" s="15"/>
      <c r="E378" s="15"/>
      <c r="F378" s="15"/>
      <c r="G378" s="15"/>
      <c r="H378" s="15"/>
    </row>
    <row r="379" spans="4:8" x14ac:dyDescent="0.2">
      <c r="D379" s="15"/>
      <c r="E379" s="15"/>
      <c r="F379" s="15"/>
      <c r="G379" s="15"/>
      <c r="H379" s="15"/>
    </row>
    <row r="380" spans="4:8" x14ac:dyDescent="0.2">
      <c r="D380" s="15"/>
      <c r="E380" s="15"/>
      <c r="F380" s="15"/>
      <c r="G380" s="15"/>
      <c r="H380" s="15"/>
    </row>
    <row r="381" spans="4:8" x14ac:dyDescent="0.2">
      <c r="D381" s="15"/>
      <c r="E381" s="15"/>
      <c r="F381" s="15"/>
      <c r="G381" s="15"/>
      <c r="H381" s="15"/>
    </row>
    <row r="382" spans="4:8" x14ac:dyDescent="0.2">
      <c r="D382" s="15"/>
      <c r="E382" s="15"/>
      <c r="F382" s="15"/>
      <c r="G382" s="15"/>
      <c r="H382" s="15"/>
    </row>
    <row r="383" spans="4:8" x14ac:dyDescent="0.2">
      <c r="D383" s="15"/>
      <c r="E383" s="15"/>
      <c r="F383" s="15"/>
      <c r="G383" s="15"/>
      <c r="H383" s="15"/>
    </row>
    <row r="384" spans="4:8" x14ac:dyDescent="0.2">
      <c r="D384" s="15"/>
      <c r="E384" s="15"/>
      <c r="F384" s="15"/>
      <c r="G384" s="15"/>
      <c r="H384" s="15"/>
    </row>
    <row r="385" spans="4:8" x14ac:dyDescent="0.2">
      <c r="D385" s="15"/>
      <c r="E385" s="15"/>
      <c r="F385" s="15"/>
      <c r="G385" s="15"/>
      <c r="H385" s="15"/>
    </row>
    <row r="386" spans="4:8" x14ac:dyDescent="0.2">
      <c r="D386" s="15"/>
      <c r="E386" s="15"/>
      <c r="F386" s="15"/>
      <c r="G386" s="15"/>
      <c r="H386" s="15"/>
    </row>
    <row r="387" spans="4:8" x14ac:dyDescent="0.2">
      <c r="D387" s="15"/>
      <c r="E387" s="15"/>
      <c r="F387" s="15"/>
      <c r="G387" s="15"/>
      <c r="H387" s="15"/>
    </row>
    <row r="388" spans="4:8" x14ac:dyDescent="0.2">
      <c r="D388" s="15"/>
      <c r="E388" s="15"/>
      <c r="F388" s="15"/>
      <c r="G388" s="15"/>
      <c r="H388" s="15"/>
    </row>
    <row r="389" spans="4:8" x14ac:dyDescent="0.2">
      <c r="D389" s="15"/>
      <c r="E389" s="15"/>
      <c r="F389" s="15"/>
      <c r="G389" s="15"/>
      <c r="H389" s="15"/>
    </row>
    <row r="390" spans="4:8" x14ac:dyDescent="0.2">
      <c r="D390" s="15"/>
      <c r="E390" s="15"/>
      <c r="F390" s="15"/>
      <c r="G390" s="15"/>
      <c r="H390" s="15"/>
    </row>
    <row r="391" spans="4:8" x14ac:dyDescent="0.2">
      <c r="D391" s="15"/>
      <c r="E391" s="15"/>
      <c r="F391" s="15"/>
      <c r="G391" s="15"/>
      <c r="H391" s="15"/>
    </row>
    <row r="392" spans="4:8" x14ac:dyDescent="0.2">
      <c r="D392" s="15"/>
      <c r="E392" s="15"/>
      <c r="F392" s="15"/>
      <c r="G392" s="15"/>
      <c r="H392" s="15"/>
    </row>
    <row r="393" spans="4:8" x14ac:dyDescent="0.2">
      <c r="D393" s="15"/>
      <c r="E393" s="15"/>
      <c r="F393" s="15"/>
      <c r="G393" s="15"/>
      <c r="H393" s="15"/>
    </row>
    <row r="394" spans="4:8" x14ac:dyDescent="0.2">
      <c r="D394" s="15"/>
      <c r="E394" s="15"/>
      <c r="F394" s="15"/>
      <c r="G394" s="15"/>
      <c r="H394" s="15"/>
    </row>
    <row r="395" spans="4:8" x14ac:dyDescent="0.2">
      <c r="D395" s="15"/>
      <c r="E395" s="15"/>
      <c r="F395" s="15"/>
      <c r="G395" s="15"/>
      <c r="H395" s="15"/>
    </row>
    <row r="396" spans="4:8" x14ac:dyDescent="0.2">
      <c r="D396" s="15"/>
      <c r="E396" s="15"/>
      <c r="F396" s="15"/>
      <c r="G396" s="15"/>
      <c r="H396" s="15"/>
    </row>
    <row r="397" spans="4:8" x14ac:dyDescent="0.2">
      <c r="D397" s="15"/>
      <c r="E397" s="15"/>
      <c r="F397" s="15"/>
      <c r="G397" s="15"/>
      <c r="H397" s="15"/>
    </row>
    <row r="398" spans="4:8" x14ac:dyDescent="0.2">
      <c r="D398" s="15"/>
      <c r="E398" s="15"/>
      <c r="F398" s="15"/>
      <c r="G398" s="15"/>
      <c r="H398" s="15"/>
    </row>
    <row r="399" spans="4:8" x14ac:dyDescent="0.2">
      <c r="D399" s="15"/>
      <c r="E399" s="15"/>
      <c r="F399" s="15"/>
      <c r="G399" s="15"/>
      <c r="H399" s="15"/>
    </row>
    <row r="400" spans="4:8" x14ac:dyDescent="0.2">
      <c r="D400" s="15"/>
      <c r="E400" s="15"/>
      <c r="F400" s="15"/>
      <c r="G400" s="15"/>
      <c r="H400" s="15"/>
    </row>
    <row r="401" spans="4:8" x14ac:dyDescent="0.2">
      <c r="D401" s="15"/>
      <c r="E401" s="15"/>
      <c r="F401" s="15"/>
      <c r="G401" s="15"/>
      <c r="H401" s="15"/>
    </row>
    <row r="402" spans="4:8" x14ac:dyDescent="0.2">
      <c r="D402" s="15"/>
      <c r="E402" s="15"/>
      <c r="F402" s="15"/>
      <c r="G402" s="15"/>
      <c r="H402" s="15"/>
    </row>
    <row r="403" spans="4:8" x14ac:dyDescent="0.2">
      <c r="D403" s="15"/>
      <c r="E403" s="15"/>
      <c r="F403" s="15"/>
      <c r="G403" s="15"/>
      <c r="H403" s="15"/>
    </row>
    <row r="404" spans="4:8" x14ac:dyDescent="0.2">
      <c r="D404" s="15"/>
      <c r="E404" s="15"/>
      <c r="F404" s="15"/>
      <c r="G404" s="15"/>
      <c r="H404" s="15"/>
    </row>
    <row r="405" spans="4:8" x14ac:dyDescent="0.2">
      <c r="D405" s="15"/>
      <c r="E405" s="15"/>
      <c r="F405" s="15"/>
      <c r="G405" s="15"/>
      <c r="H405" s="15"/>
    </row>
    <row r="406" spans="4:8" x14ac:dyDescent="0.2">
      <c r="D406" s="15"/>
      <c r="E406" s="15"/>
      <c r="F406" s="15"/>
      <c r="G406" s="15"/>
      <c r="H406" s="15"/>
    </row>
    <row r="407" spans="4:8" x14ac:dyDescent="0.2">
      <c r="D407" s="15"/>
      <c r="E407" s="15"/>
      <c r="F407" s="15"/>
      <c r="G407" s="15"/>
      <c r="H407" s="15"/>
    </row>
    <row r="408" spans="4:8" x14ac:dyDescent="0.2">
      <c r="D408" s="15"/>
      <c r="E408" s="15"/>
      <c r="F408" s="15"/>
      <c r="G408" s="15"/>
      <c r="H408" s="15"/>
    </row>
    <row r="409" spans="4:8" x14ac:dyDescent="0.2">
      <c r="D409" s="15"/>
      <c r="E409" s="15"/>
      <c r="F409" s="15"/>
      <c r="G409" s="15"/>
      <c r="H409" s="15"/>
    </row>
    <row r="410" spans="4:8" x14ac:dyDescent="0.2">
      <c r="D410" s="15"/>
      <c r="E410" s="15"/>
      <c r="F410" s="15"/>
      <c r="G410" s="15"/>
      <c r="H410" s="15"/>
    </row>
    <row r="411" spans="4:8" x14ac:dyDescent="0.2">
      <c r="D411" s="15"/>
      <c r="E411" s="15"/>
      <c r="F411" s="15"/>
      <c r="G411" s="15"/>
      <c r="H411" s="15"/>
    </row>
    <row r="412" spans="4:8" x14ac:dyDescent="0.2">
      <c r="D412" s="15"/>
      <c r="E412" s="15"/>
      <c r="F412" s="15"/>
      <c r="G412" s="15"/>
      <c r="H412" s="15"/>
    </row>
    <row r="413" spans="4:8" x14ac:dyDescent="0.2">
      <c r="D413" s="15"/>
      <c r="E413" s="15"/>
      <c r="F413" s="15"/>
      <c r="G413" s="15"/>
      <c r="H413" s="15"/>
    </row>
    <row r="414" spans="4:8" x14ac:dyDescent="0.2">
      <c r="D414" s="15"/>
      <c r="E414" s="15"/>
      <c r="F414" s="15"/>
      <c r="G414" s="15"/>
      <c r="H414" s="15"/>
    </row>
    <row r="415" spans="4:8" x14ac:dyDescent="0.2">
      <c r="D415" s="15"/>
      <c r="E415" s="15"/>
      <c r="F415" s="15"/>
      <c r="G415" s="15"/>
      <c r="H415" s="15"/>
    </row>
    <row r="416" spans="4:8" x14ac:dyDescent="0.2">
      <c r="D416" s="15"/>
      <c r="E416" s="15"/>
      <c r="F416" s="15"/>
      <c r="G416" s="15"/>
      <c r="H416" s="15"/>
    </row>
    <row r="417" spans="4:8" x14ac:dyDescent="0.2">
      <c r="D417" s="15"/>
      <c r="E417" s="15"/>
      <c r="F417" s="15"/>
      <c r="G417" s="15"/>
      <c r="H417" s="15"/>
    </row>
    <row r="418" spans="4:8" x14ac:dyDescent="0.2">
      <c r="D418" s="15"/>
      <c r="E418" s="15"/>
      <c r="F418" s="15"/>
      <c r="G418" s="15"/>
      <c r="H418" s="15"/>
    </row>
    <row r="419" spans="4:8" x14ac:dyDescent="0.2">
      <c r="D419" s="15"/>
      <c r="E419" s="15"/>
      <c r="F419" s="15"/>
      <c r="G419" s="15"/>
      <c r="H419" s="15"/>
    </row>
    <row r="420" spans="4:8" x14ac:dyDescent="0.2">
      <c r="D420" s="15"/>
      <c r="E420" s="15"/>
      <c r="F420" s="15"/>
      <c r="G420" s="15"/>
      <c r="H420" s="15"/>
    </row>
    <row r="421" spans="4:8" x14ac:dyDescent="0.2">
      <c r="D421" s="15"/>
      <c r="E421" s="15"/>
      <c r="F421" s="15"/>
      <c r="G421" s="15"/>
      <c r="H421" s="15"/>
    </row>
    <row r="422" spans="4:8" x14ac:dyDescent="0.2">
      <c r="D422" s="15"/>
      <c r="E422" s="15"/>
      <c r="F422" s="15"/>
      <c r="G422" s="15"/>
      <c r="H422" s="15"/>
    </row>
    <row r="423" spans="4:8" x14ac:dyDescent="0.2">
      <c r="D423" s="15"/>
      <c r="E423" s="15"/>
      <c r="F423" s="15"/>
      <c r="G423" s="15"/>
      <c r="H423" s="15"/>
    </row>
    <row r="424" spans="4:8" x14ac:dyDescent="0.2">
      <c r="D424" s="15"/>
      <c r="E424" s="15"/>
      <c r="F424" s="15"/>
      <c r="G424" s="15"/>
      <c r="H424" s="15"/>
    </row>
    <row r="425" spans="4:8" x14ac:dyDescent="0.2">
      <c r="D425" s="15"/>
      <c r="E425" s="15"/>
      <c r="F425" s="15"/>
      <c r="G425" s="15"/>
      <c r="H425" s="15"/>
    </row>
    <row r="426" spans="4:8" x14ac:dyDescent="0.2">
      <c r="D426" s="15"/>
      <c r="E426" s="15"/>
      <c r="F426" s="15"/>
      <c r="G426" s="15"/>
      <c r="H426" s="15"/>
    </row>
    <row r="427" spans="4:8" x14ac:dyDescent="0.2">
      <c r="D427" s="15"/>
      <c r="E427" s="15"/>
      <c r="F427" s="15"/>
      <c r="G427" s="15"/>
      <c r="H427" s="15"/>
    </row>
    <row r="428" spans="4:8" x14ac:dyDescent="0.2">
      <c r="D428" s="15"/>
      <c r="E428" s="15"/>
      <c r="F428" s="15"/>
      <c r="G428" s="15"/>
      <c r="H428" s="15"/>
    </row>
    <row r="429" spans="4:8" x14ac:dyDescent="0.2">
      <c r="D429" s="15"/>
      <c r="E429" s="15"/>
      <c r="F429" s="15"/>
      <c r="G429" s="15"/>
      <c r="H429" s="15"/>
    </row>
    <row r="430" spans="4:8" x14ac:dyDescent="0.2">
      <c r="D430" s="15"/>
      <c r="E430" s="15"/>
      <c r="F430" s="15"/>
      <c r="G430" s="15"/>
      <c r="H430" s="15"/>
    </row>
    <row r="431" spans="4:8" x14ac:dyDescent="0.2">
      <c r="D431" s="15"/>
      <c r="E431" s="15"/>
      <c r="F431" s="15"/>
      <c r="G431" s="15"/>
      <c r="H431" s="15"/>
    </row>
    <row r="432" spans="4:8" x14ac:dyDescent="0.2">
      <c r="D432" s="15"/>
      <c r="E432" s="15"/>
      <c r="F432" s="15"/>
      <c r="G432" s="15"/>
      <c r="H432" s="15"/>
    </row>
    <row r="433" spans="4:8" x14ac:dyDescent="0.2">
      <c r="D433" s="15"/>
      <c r="E433" s="15"/>
      <c r="F433" s="15"/>
      <c r="G433" s="15"/>
      <c r="H433" s="15"/>
    </row>
    <row r="434" spans="4:8" x14ac:dyDescent="0.2">
      <c r="D434" s="15"/>
      <c r="E434" s="15"/>
      <c r="F434" s="15"/>
      <c r="G434" s="15"/>
      <c r="H434" s="15"/>
    </row>
    <row r="435" spans="4:8" x14ac:dyDescent="0.2">
      <c r="D435" s="15"/>
      <c r="E435" s="15"/>
      <c r="F435" s="15"/>
      <c r="G435" s="15"/>
      <c r="H435" s="15"/>
    </row>
    <row r="436" spans="4:8" x14ac:dyDescent="0.2">
      <c r="D436" s="15"/>
      <c r="E436" s="15"/>
      <c r="F436" s="15"/>
      <c r="G436" s="15"/>
      <c r="H436" s="15"/>
    </row>
    <row r="437" spans="4:8" x14ac:dyDescent="0.2">
      <c r="D437" s="15"/>
      <c r="E437" s="15"/>
      <c r="F437" s="15"/>
      <c r="G437" s="15"/>
      <c r="H437" s="15"/>
    </row>
    <row r="438" spans="4:8" x14ac:dyDescent="0.2">
      <c r="D438" s="15"/>
      <c r="E438" s="15"/>
      <c r="F438" s="15"/>
      <c r="G438" s="15"/>
      <c r="H438" s="15"/>
    </row>
    <row r="439" spans="4:8" x14ac:dyDescent="0.2">
      <c r="D439" s="15"/>
      <c r="E439" s="15"/>
      <c r="F439" s="15"/>
      <c r="G439" s="15"/>
      <c r="H439" s="15"/>
    </row>
    <row r="440" spans="4:8" x14ac:dyDescent="0.2">
      <c r="D440" s="15"/>
      <c r="E440" s="15"/>
      <c r="F440" s="15"/>
      <c r="G440" s="15"/>
      <c r="H440" s="15"/>
    </row>
    <row r="441" spans="4:8" x14ac:dyDescent="0.2">
      <c r="D441" s="15"/>
      <c r="E441" s="15"/>
      <c r="F441" s="15"/>
      <c r="G441" s="15"/>
      <c r="H441" s="15"/>
    </row>
    <row r="442" spans="4:8" x14ac:dyDescent="0.2">
      <c r="D442" s="15"/>
      <c r="E442" s="15"/>
      <c r="F442" s="15"/>
      <c r="G442" s="15"/>
      <c r="H442" s="15"/>
    </row>
    <row r="443" spans="4:8" x14ac:dyDescent="0.2">
      <c r="D443" s="15"/>
      <c r="E443" s="15"/>
      <c r="F443" s="15"/>
      <c r="G443" s="15"/>
      <c r="H443" s="15"/>
    </row>
    <row r="444" spans="4:8" x14ac:dyDescent="0.2">
      <c r="D444" s="15"/>
      <c r="E444" s="15"/>
      <c r="F444" s="15"/>
      <c r="G444" s="15"/>
      <c r="H444" s="15"/>
    </row>
    <row r="445" spans="4:8" x14ac:dyDescent="0.2">
      <c r="D445" s="15"/>
      <c r="E445" s="15"/>
      <c r="F445" s="15"/>
      <c r="G445" s="15"/>
      <c r="H445" s="15"/>
    </row>
    <row r="446" spans="4:8" x14ac:dyDescent="0.2">
      <c r="D446" s="15"/>
      <c r="E446" s="15"/>
      <c r="F446" s="15"/>
      <c r="G446" s="15"/>
      <c r="H446" s="15"/>
    </row>
    <row r="447" spans="4:8" x14ac:dyDescent="0.2">
      <c r="D447" s="15"/>
      <c r="E447" s="15"/>
      <c r="F447" s="15"/>
      <c r="G447" s="15"/>
      <c r="H447" s="15"/>
    </row>
    <row r="448" spans="4:8" x14ac:dyDescent="0.2">
      <c r="D448" s="15"/>
      <c r="E448" s="15"/>
      <c r="F448" s="15"/>
      <c r="G448" s="15"/>
      <c r="H448" s="15"/>
    </row>
    <row r="449" spans="4:8" x14ac:dyDescent="0.2">
      <c r="D449" s="15"/>
      <c r="E449" s="15"/>
      <c r="F449" s="15"/>
      <c r="G449" s="15"/>
      <c r="H449" s="15"/>
    </row>
    <row r="450" spans="4:8" x14ac:dyDescent="0.2">
      <c r="D450" s="15"/>
      <c r="E450" s="15"/>
      <c r="F450" s="15"/>
      <c r="G450" s="15"/>
      <c r="H450" s="15"/>
    </row>
    <row r="451" spans="4:8" x14ac:dyDescent="0.2">
      <c r="D451" s="15"/>
      <c r="E451" s="15"/>
      <c r="F451" s="15"/>
      <c r="G451" s="15"/>
      <c r="H451" s="15"/>
    </row>
    <row r="452" spans="4:8" x14ac:dyDescent="0.2">
      <c r="D452" s="15"/>
      <c r="E452" s="15"/>
      <c r="F452" s="15"/>
      <c r="G452" s="15"/>
      <c r="H452" s="15"/>
    </row>
    <row r="453" spans="4:8" x14ac:dyDescent="0.2">
      <c r="D453" s="15"/>
      <c r="E453" s="15"/>
      <c r="F453" s="15"/>
      <c r="G453" s="15"/>
      <c r="H453" s="15"/>
    </row>
    <row r="454" spans="4:8" x14ac:dyDescent="0.2">
      <c r="D454" s="15"/>
      <c r="E454" s="15"/>
      <c r="F454" s="15"/>
      <c r="G454" s="15"/>
      <c r="H454" s="15"/>
    </row>
    <row r="455" spans="4:8" x14ac:dyDescent="0.2">
      <c r="D455" s="15"/>
      <c r="E455" s="15"/>
      <c r="F455" s="15"/>
      <c r="G455" s="15"/>
      <c r="H455" s="15"/>
    </row>
    <row r="456" spans="4:8" x14ac:dyDescent="0.2">
      <c r="D456" s="15"/>
      <c r="E456" s="15"/>
      <c r="F456" s="15"/>
      <c r="G456" s="15"/>
      <c r="H456" s="15"/>
    </row>
    <row r="457" spans="4:8" x14ac:dyDescent="0.2">
      <c r="D457" s="15"/>
      <c r="E457" s="15"/>
      <c r="F457" s="15"/>
      <c r="G457" s="15"/>
      <c r="H457" s="15"/>
    </row>
    <row r="458" spans="4:8" x14ac:dyDescent="0.2">
      <c r="D458" s="15"/>
      <c r="E458" s="15"/>
      <c r="F458" s="15"/>
      <c r="G458" s="15"/>
      <c r="H458" s="15"/>
    </row>
    <row r="459" spans="4:8" x14ac:dyDescent="0.2">
      <c r="D459" s="15"/>
      <c r="E459" s="15"/>
      <c r="F459" s="15"/>
      <c r="G459" s="15"/>
      <c r="H459" s="15"/>
    </row>
    <row r="460" spans="4:8" x14ac:dyDescent="0.2">
      <c r="D460" s="15"/>
      <c r="E460" s="15"/>
      <c r="F460" s="15"/>
      <c r="G460" s="15"/>
      <c r="H460" s="15"/>
    </row>
    <row r="461" spans="4:8" x14ac:dyDescent="0.2">
      <c r="D461" s="15"/>
      <c r="E461" s="15"/>
      <c r="F461" s="15"/>
      <c r="G461" s="15"/>
      <c r="H461" s="15"/>
    </row>
    <row r="462" spans="4:8" x14ac:dyDescent="0.2">
      <c r="D462" s="15"/>
      <c r="E462" s="15"/>
      <c r="F462" s="15"/>
      <c r="G462" s="15"/>
      <c r="H462" s="15"/>
    </row>
    <row r="463" spans="4:8" x14ac:dyDescent="0.2">
      <c r="D463" s="15"/>
      <c r="E463" s="15"/>
      <c r="F463" s="15"/>
      <c r="G463" s="15"/>
      <c r="H463" s="15"/>
    </row>
    <row r="464" spans="4:8" x14ac:dyDescent="0.2">
      <c r="D464" s="15"/>
      <c r="E464" s="15"/>
      <c r="F464" s="15"/>
      <c r="G464" s="15"/>
      <c r="H464" s="15"/>
    </row>
    <row r="465" spans="4:8" x14ac:dyDescent="0.2">
      <c r="D465" s="15"/>
      <c r="E465" s="15"/>
      <c r="F465" s="15"/>
      <c r="G465" s="15"/>
      <c r="H465" s="15"/>
    </row>
    <row r="466" spans="4:8" x14ac:dyDescent="0.2">
      <c r="D466" s="15"/>
      <c r="E466" s="15"/>
      <c r="F466" s="15"/>
      <c r="G466" s="15"/>
      <c r="H466" s="15"/>
    </row>
    <row r="467" spans="4:8" x14ac:dyDescent="0.2">
      <c r="D467" s="15"/>
      <c r="E467" s="15"/>
      <c r="F467" s="15"/>
      <c r="G467" s="15"/>
      <c r="H467" s="15"/>
    </row>
    <row r="468" spans="4:8" x14ac:dyDescent="0.2">
      <c r="D468" s="15"/>
      <c r="E468" s="15"/>
      <c r="F468" s="15"/>
      <c r="G468" s="15"/>
      <c r="H468" s="15"/>
    </row>
    <row r="469" spans="4:8" x14ac:dyDescent="0.2">
      <c r="D469" s="15"/>
      <c r="E469" s="15"/>
      <c r="F469" s="15"/>
      <c r="G469" s="15"/>
      <c r="H469" s="15"/>
    </row>
    <row r="470" spans="4:8" x14ac:dyDescent="0.2">
      <c r="D470" s="15"/>
      <c r="E470" s="15"/>
      <c r="F470" s="15"/>
      <c r="G470" s="15"/>
      <c r="H470" s="15"/>
    </row>
    <row r="471" spans="4:8" x14ac:dyDescent="0.2">
      <c r="D471" s="15"/>
      <c r="E471" s="15"/>
      <c r="F471" s="15"/>
      <c r="G471" s="15"/>
      <c r="H471" s="15"/>
    </row>
    <row r="472" spans="4:8" x14ac:dyDescent="0.2">
      <c r="D472" s="15"/>
      <c r="E472" s="15"/>
      <c r="F472" s="15"/>
      <c r="G472" s="15"/>
      <c r="H472" s="15"/>
    </row>
    <row r="473" spans="4:8" x14ac:dyDescent="0.2">
      <c r="D473" s="15"/>
      <c r="E473" s="15"/>
      <c r="F473" s="15"/>
      <c r="G473" s="15"/>
      <c r="H473" s="15"/>
    </row>
    <row r="474" spans="4:8" x14ac:dyDescent="0.2">
      <c r="D474" s="15"/>
      <c r="E474" s="15"/>
      <c r="F474" s="15"/>
      <c r="G474" s="15"/>
      <c r="H474" s="15"/>
    </row>
    <row r="475" spans="4:8" x14ac:dyDescent="0.2">
      <c r="D475" s="15"/>
      <c r="E475" s="15"/>
      <c r="F475" s="15"/>
      <c r="G475" s="15"/>
      <c r="H475" s="15"/>
    </row>
    <row r="476" spans="4:8" x14ac:dyDescent="0.2">
      <c r="D476" s="15"/>
      <c r="E476" s="15"/>
      <c r="F476" s="15"/>
      <c r="G476" s="15"/>
      <c r="H476" s="15"/>
    </row>
    <row r="477" spans="4:8" x14ac:dyDescent="0.2">
      <c r="D477" s="15"/>
      <c r="E477" s="15"/>
      <c r="F477" s="15"/>
      <c r="G477" s="15"/>
      <c r="H477" s="15"/>
    </row>
    <row r="478" spans="4:8" x14ac:dyDescent="0.2">
      <c r="D478" s="15"/>
      <c r="E478" s="15"/>
      <c r="F478" s="15"/>
      <c r="G478" s="15"/>
      <c r="H478" s="15"/>
    </row>
    <row r="479" spans="4:8" x14ac:dyDescent="0.2">
      <c r="D479" s="15"/>
      <c r="E479" s="15"/>
      <c r="F479" s="15"/>
      <c r="G479" s="15"/>
      <c r="H479" s="15"/>
    </row>
    <row r="480" spans="4:8" x14ac:dyDescent="0.2">
      <c r="D480" s="15"/>
      <c r="E480" s="15"/>
      <c r="F480" s="15"/>
      <c r="G480" s="15"/>
      <c r="H480" s="15"/>
    </row>
    <row r="481" spans="4:8" x14ac:dyDescent="0.2">
      <c r="D481" s="15"/>
      <c r="E481" s="15"/>
      <c r="F481" s="15"/>
      <c r="G481" s="15"/>
      <c r="H481" s="15"/>
    </row>
    <row r="482" spans="4:8" x14ac:dyDescent="0.2">
      <c r="D482" s="15"/>
      <c r="E482" s="15"/>
      <c r="F482" s="15"/>
      <c r="G482" s="15"/>
      <c r="H482" s="15"/>
    </row>
    <row r="483" spans="4:8" x14ac:dyDescent="0.2">
      <c r="D483" s="15"/>
      <c r="E483" s="15"/>
      <c r="F483" s="15"/>
      <c r="G483" s="15"/>
      <c r="H483" s="15"/>
    </row>
    <row r="484" spans="4:8" x14ac:dyDescent="0.2">
      <c r="D484" s="15"/>
      <c r="E484" s="15"/>
      <c r="F484" s="15"/>
      <c r="G484" s="15"/>
      <c r="H484" s="15"/>
    </row>
    <row r="485" spans="4:8" x14ac:dyDescent="0.2">
      <c r="D485" s="15"/>
      <c r="E485" s="15"/>
      <c r="F485" s="15"/>
      <c r="G485" s="15"/>
      <c r="H485" s="15"/>
    </row>
    <row r="486" spans="4:8" x14ac:dyDescent="0.2">
      <c r="D486" s="15"/>
      <c r="E486" s="15"/>
      <c r="F486" s="15"/>
      <c r="G486" s="15"/>
      <c r="H486" s="15"/>
    </row>
    <row r="487" spans="4:8" x14ac:dyDescent="0.2">
      <c r="D487" s="15"/>
      <c r="E487" s="15"/>
      <c r="F487" s="15"/>
      <c r="G487" s="15"/>
      <c r="H487" s="15"/>
    </row>
    <row r="488" spans="4:8" x14ac:dyDescent="0.2">
      <c r="D488" s="15"/>
      <c r="E488" s="15"/>
      <c r="F488" s="15"/>
      <c r="G488" s="15"/>
      <c r="H488" s="15"/>
    </row>
    <row r="489" spans="4:8" x14ac:dyDescent="0.2">
      <c r="D489" s="15"/>
      <c r="E489" s="15"/>
      <c r="F489" s="15"/>
      <c r="G489" s="15"/>
      <c r="H489" s="15"/>
    </row>
    <row r="490" spans="4:8" x14ac:dyDescent="0.2">
      <c r="D490" s="15"/>
      <c r="E490" s="15"/>
      <c r="F490" s="15"/>
      <c r="G490" s="15"/>
      <c r="H490" s="15"/>
    </row>
    <row r="491" spans="4:8" x14ac:dyDescent="0.2">
      <c r="D491" s="15"/>
      <c r="E491" s="15"/>
      <c r="F491" s="15"/>
      <c r="G491" s="15"/>
      <c r="H491" s="15"/>
    </row>
    <row r="492" spans="4:8" x14ac:dyDescent="0.2">
      <c r="D492" s="15"/>
      <c r="E492" s="15"/>
      <c r="F492" s="15"/>
      <c r="G492" s="15"/>
      <c r="H492" s="15"/>
    </row>
    <row r="493" spans="4:8" x14ac:dyDescent="0.2">
      <c r="D493" s="15"/>
      <c r="E493" s="15"/>
      <c r="F493" s="15"/>
      <c r="G493" s="15"/>
      <c r="H493" s="15"/>
    </row>
    <row r="494" spans="4:8" x14ac:dyDescent="0.2">
      <c r="D494" s="15"/>
      <c r="E494" s="15"/>
      <c r="F494" s="15"/>
      <c r="G494" s="15"/>
      <c r="H494" s="15"/>
    </row>
    <row r="495" spans="4:8" x14ac:dyDescent="0.2">
      <c r="D495" s="15"/>
      <c r="E495" s="15"/>
      <c r="F495" s="15"/>
      <c r="G495" s="15"/>
      <c r="H495" s="15"/>
    </row>
  </sheetData>
  <mergeCells count="10">
    <mergeCell ref="D100:H100"/>
    <mergeCell ref="D128:H128"/>
    <mergeCell ref="E1:H4"/>
    <mergeCell ref="D44:H44"/>
    <mergeCell ref="D72:H72"/>
    <mergeCell ref="G12:H12"/>
    <mergeCell ref="G14:H14"/>
    <mergeCell ref="E6:H6"/>
    <mergeCell ref="D10:H10"/>
    <mergeCell ref="D16:H16"/>
  </mergeCells>
  <printOptions horizontalCentered="1"/>
  <pageMargins left="0.78740157480314965" right="0.78740157480314965" top="0.78740157480314965" bottom="0.78740157480314965" header="0.31496062992125984" footer="0.31496062992125984"/>
  <pageSetup paperSize="9" scale="74" fitToHeight="0" orientation="portrait" r:id="rId1"/>
  <rowBreaks count="2" manualBreakCount="2">
    <brk id="71" min="3" max="9" man="1"/>
    <brk id="127" min="3" max="9" man="1"/>
  </row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R49"/>
  <sheetViews>
    <sheetView workbookViewId="0"/>
  </sheetViews>
  <sheetFormatPr baseColWidth="10" defaultColWidth="11.42578125" defaultRowHeight="12.75" x14ac:dyDescent="0.2"/>
  <cols>
    <col min="1" max="1" width="3.140625" style="2" customWidth="1"/>
    <col min="2" max="2" width="10.28515625" style="1" customWidth="1"/>
    <col min="3" max="3" width="9.5703125" style="1" customWidth="1"/>
    <col min="4" max="4" width="16.42578125" style="1" customWidth="1"/>
    <col min="5" max="5" width="6.7109375" style="1" customWidth="1"/>
    <col min="6" max="6" width="10" style="1" customWidth="1"/>
    <col min="7" max="7" width="15" style="1" customWidth="1"/>
    <col min="8" max="8" width="6.7109375" style="1" customWidth="1"/>
    <col min="9" max="9" width="10.42578125" style="1" customWidth="1"/>
    <col min="10" max="10" width="3.85546875" style="1" customWidth="1"/>
    <col min="11" max="11" width="3.5703125" style="1" customWidth="1"/>
    <col min="12" max="12" width="6.7109375" style="1" customWidth="1"/>
    <col min="13" max="13" width="7" style="1" customWidth="1"/>
    <col min="14" max="14" width="5.28515625" style="1" customWidth="1"/>
    <col min="15" max="15" width="4.42578125" style="1" customWidth="1"/>
    <col min="16" max="16" width="2.140625" style="47" customWidth="1"/>
    <col min="17" max="16384" width="11.42578125" style="1"/>
  </cols>
  <sheetData>
    <row r="1" spans="1:18" ht="12" customHeight="1" thickBot="1" x14ac:dyDescent="0.25">
      <c r="A1" s="45"/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</row>
    <row r="2" spans="1:18" ht="16.5" customHeight="1" x14ac:dyDescent="0.2">
      <c r="A2" s="45"/>
      <c r="B2" s="409"/>
      <c r="C2" s="409"/>
      <c r="D2" s="409"/>
      <c r="E2" s="409"/>
      <c r="F2" s="395" t="s">
        <v>180</v>
      </c>
      <c r="G2" s="395"/>
      <c r="H2" s="395"/>
      <c r="I2" s="395"/>
      <c r="J2" s="395"/>
      <c r="K2" s="395"/>
      <c r="L2" s="395"/>
      <c r="M2" s="395"/>
      <c r="N2" s="395"/>
      <c r="O2" s="396"/>
    </row>
    <row r="3" spans="1:18" ht="16.5" customHeight="1" x14ac:dyDescent="0.2">
      <c r="A3" s="45"/>
      <c r="B3" s="410"/>
      <c r="C3" s="410"/>
      <c r="D3" s="410"/>
      <c r="E3" s="410"/>
      <c r="F3" s="397"/>
      <c r="G3" s="397"/>
      <c r="H3" s="397"/>
      <c r="I3" s="397"/>
      <c r="J3" s="397"/>
      <c r="K3" s="397"/>
      <c r="L3" s="397"/>
      <c r="M3" s="397"/>
      <c r="N3" s="397"/>
      <c r="O3" s="398"/>
    </row>
    <row r="4" spans="1:18" ht="16.5" customHeight="1" x14ac:dyDescent="0.2">
      <c r="A4" s="45"/>
      <c r="B4" s="410"/>
      <c r="C4" s="410"/>
      <c r="D4" s="410"/>
      <c r="E4" s="410"/>
      <c r="F4" s="397"/>
      <c r="G4" s="397"/>
      <c r="H4" s="397"/>
      <c r="I4" s="397"/>
      <c r="J4" s="397"/>
      <c r="K4" s="397"/>
      <c r="L4" s="397"/>
      <c r="M4" s="397"/>
      <c r="N4" s="397"/>
      <c r="O4" s="398"/>
    </row>
    <row r="5" spans="1:18" ht="16.5" customHeight="1" thickBot="1" x14ac:dyDescent="0.25">
      <c r="A5" s="45"/>
      <c r="B5" s="411"/>
      <c r="C5" s="411"/>
      <c r="D5" s="411"/>
      <c r="E5" s="411"/>
      <c r="F5" s="399"/>
      <c r="G5" s="399"/>
      <c r="H5" s="399"/>
      <c r="I5" s="399"/>
      <c r="J5" s="399"/>
      <c r="K5" s="399"/>
      <c r="L5" s="399"/>
      <c r="M5" s="399"/>
      <c r="N5" s="399"/>
      <c r="O5" s="400"/>
    </row>
    <row r="6" spans="1:18" ht="13.15" customHeight="1" x14ac:dyDescent="0.2">
      <c r="A6" s="45"/>
      <c r="B6" s="92"/>
      <c r="C6" s="92"/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  <c r="O6" s="92"/>
    </row>
    <row r="7" spans="1:18" ht="30.6" customHeight="1" x14ac:dyDescent="0.2">
      <c r="A7" s="45"/>
      <c r="B7" s="413" t="s">
        <v>188</v>
      </c>
      <c r="C7" s="413"/>
      <c r="D7" s="402" t="str">
        <f>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E7" s="402"/>
      <c r="F7" s="402"/>
      <c r="G7" s="402"/>
      <c r="H7" s="402"/>
      <c r="I7" s="402"/>
      <c r="J7" s="402"/>
      <c r="K7" s="402"/>
      <c r="L7" s="402"/>
      <c r="M7" s="402"/>
      <c r="N7" s="402"/>
      <c r="O7" s="402"/>
    </row>
    <row r="8" spans="1:18" ht="9.6" customHeight="1" x14ac:dyDescent="0.2">
      <c r="A8" s="45"/>
      <c r="B8" s="92"/>
      <c r="C8" s="92"/>
      <c r="D8" s="92"/>
      <c r="E8" s="92"/>
      <c r="F8" s="92"/>
      <c r="G8" s="92"/>
      <c r="H8" s="92"/>
      <c r="I8" s="92"/>
      <c r="J8" s="92"/>
      <c r="K8" s="92"/>
      <c r="L8" s="92"/>
      <c r="M8" s="92"/>
      <c r="N8" s="92"/>
      <c r="O8" s="92"/>
    </row>
    <row r="9" spans="1:18" ht="15" customHeight="1" x14ac:dyDescent="0.2">
      <c r="A9" s="45"/>
      <c r="B9" s="413" t="s">
        <v>146</v>
      </c>
      <c r="C9" s="413"/>
      <c r="D9" s="415" t="str">
        <f>+'A.2.1. Promedio meteorologia'!E8</f>
        <v>CA-VMP-6</v>
      </c>
      <c r="E9" s="415"/>
      <c r="F9" s="413" t="s">
        <v>189</v>
      </c>
      <c r="G9" s="413"/>
      <c r="H9" s="414" t="str">
        <f>+'A.2.1. Promedio meteorologia'!G8</f>
        <v>0001-7-2020-411</v>
      </c>
      <c r="I9" s="414"/>
      <c r="J9" s="416" t="s">
        <v>176</v>
      </c>
      <c r="K9" s="416"/>
      <c r="L9" s="416"/>
      <c r="M9" s="416"/>
      <c r="N9" s="94">
        <v>5</v>
      </c>
      <c r="O9" s="94"/>
    </row>
    <row r="10" spans="1:18" ht="13.15" customHeight="1" x14ac:dyDescent="0.2">
      <c r="A10" s="45"/>
      <c r="B10" s="96"/>
      <c r="C10" s="96"/>
      <c r="D10" s="96"/>
      <c r="E10" s="96"/>
      <c r="F10" s="96"/>
      <c r="G10" s="96"/>
      <c r="H10" s="96"/>
      <c r="I10" s="96"/>
      <c r="J10" s="96"/>
      <c r="K10" s="96"/>
      <c r="L10" s="96"/>
      <c r="M10" s="96"/>
      <c r="N10" s="96"/>
      <c r="O10" s="96"/>
    </row>
    <row r="11" spans="1:18" ht="19.5" customHeight="1" x14ac:dyDescent="0.2">
      <c r="A11" s="45"/>
      <c r="B11" s="412" t="s">
        <v>136</v>
      </c>
      <c r="C11" s="412"/>
      <c r="D11" s="412"/>
      <c r="E11" s="412"/>
      <c r="F11" s="412"/>
      <c r="G11" s="412"/>
      <c r="H11" s="412"/>
      <c r="I11" s="412"/>
      <c r="J11" s="412"/>
      <c r="K11" s="412"/>
      <c r="L11" s="412"/>
      <c r="M11" s="412"/>
      <c r="N11" s="412"/>
      <c r="O11" s="412"/>
    </row>
    <row r="12" spans="1:18" ht="11.25" customHeight="1" thickBot="1" x14ac:dyDescent="0.25">
      <c r="A12" s="45"/>
      <c r="B12" s="92"/>
      <c r="C12" s="92"/>
      <c r="D12" s="92"/>
      <c r="E12" s="92"/>
      <c r="F12" s="92"/>
      <c r="G12" s="92"/>
      <c r="H12" s="92"/>
      <c r="I12" s="92"/>
      <c r="J12" s="92"/>
      <c r="K12" s="92"/>
      <c r="L12" s="92"/>
      <c r="M12" s="92"/>
      <c r="N12" s="92"/>
      <c r="O12" s="92"/>
    </row>
    <row r="13" spans="1:18" s="2" customFormat="1" ht="21" customHeight="1" thickBot="1" x14ac:dyDescent="0.25">
      <c r="A13" s="45"/>
      <c r="B13" s="76" t="s">
        <v>137</v>
      </c>
      <c r="C13" s="97" t="s">
        <v>66</v>
      </c>
      <c r="D13" s="98"/>
      <c r="E13" s="99"/>
      <c r="F13" s="97" t="s">
        <v>4</v>
      </c>
      <c r="G13" s="98"/>
      <c r="H13" s="100"/>
      <c r="I13" s="97" t="s">
        <v>5</v>
      </c>
      <c r="J13" s="407">
        <f>G13-D13</f>
        <v>0</v>
      </c>
      <c r="K13" s="407"/>
      <c r="L13" s="101" t="s">
        <v>6</v>
      </c>
      <c r="M13" s="102">
        <f>$J13*60*24</f>
        <v>0</v>
      </c>
      <c r="N13" s="103" t="s">
        <v>7</v>
      </c>
      <c r="O13" s="104"/>
      <c r="P13" s="142"/>
      <c r="R13" s="4"/>
    </row>
    <row r="14" spans="1:18" ht="9.75" customHeight="1" x14ac:dyDescent="0.2">
      <c r="A14" s="47"/>
      <c r="B14" s="76"/>
      <c r="C14" s="105"/>
      <c r="D14" s="106"/>
      <c r="E14" s="106"/>
      <c r="F14" s="105"/>
      <c r="G14" s="106"/>
      <c r="H14" s="100"/>
      <c r="I14" s="105"/>
      <c r="J14" s="107"/>
      <c r="K14" s="107"/>
      <c r="L14" s="108"/>
      <c r="M14" s="109"/>
      <c r="N14" s="109"/>
      <c r="O14" s="105"/>
      <c r="P14" s="142"/>
      <c r="R14" s="4"/>
    </row>
    <row r="15" spans="1:18" s="2" customFormat="1" ht="18.75" customHeight="1" x14ac:dyDescent="0.2">
      <c r="A15" s="45"/>
      <c r="B15" s="408" t="s">
        <v>12</v>
      </c>
      <c r="C15" s="408"/>
      <c r="D15" s="408"/>
      <c r="E15" s="110">
        <f>J13</f>
        <v>0</v>
      </c>
      <c r="F15" s="111" t="s">
        <v>6</v>
      </c>
      <c r="G15" s="104"/>
      <c r="H15" s="112"/>
      <c r="I15" s="112"/>
      <c r="J15" s="113"/>
      <c r="K15" s="112"/>
      <c r="L15" s="112"/>
      <c r="M15" s="76"/>
      <c r="N15" s="76"/>
      <c r="O15" s="76"/>
      <c r="P15" s="45"/>
    </row>
    <row r="16" spans="1:18" ht="9.75" customHeight="1" x14ac:dyDescent="0.2">
      <c r="A16" s="47"/>
      <c r="B16" s="105"/>
      <c r="C16" s="105"/>
      <c r="D16" s="105"/>
      <c r="E16" s="114"/>
      <c r="F16" s="59"/>
      <c r="G16" s="114"/>
      <c r="H16" s="112"/>
      <c r="I16" s="112"/>
      <c r="J16" s="112"/>
      <c r="K16" s="112"/>
      <c r="L16" s="112"/>
      <c r="M16" s="76"/>
      <c r="N16" s="76"/>
      <c r="O16" s="76"/>
    </row>
    <row r="17" spans="1:18" ht="19.5" customHeight="1" x14ac:dyDescent="0.2">
      <c r="A17" s="45"/>
      <c r="B17" s="406" t="s">
        <v>11</v>
      </c>
      <c r="C17" s="406"/>
      <c r="D17" s="406"/>
      <c r="E17" s="115" t="e">
        <f>'A.2.1. Promedio meteorologia'!F42</f>
        <v>#DIV/0!</v>
      </c>
      <c r="F17" s="406" t="s">
        <v>65</v>
      </c>
      <c r="G17" s="406"/>
      <c r="H17" s="115" t="e">
        <f>'A.2.1. Promedio meteorologia'!E42</f>
        <v>#DIV/0!</v>
      </c>
      <c r="I17" s="59"/>
      <c r="J17" s="47"/>
      <c r="K17" s="47"/>
      <c r="L17" s="47"/>
      <c r="M17" s="47"/>
      <c r="N17" s="47"/>
      <c r="O17" s="47"/>
    </row>
    <row r="18" spans="1:18" ht="13.5" thickBot="1" x14ac:dyDescent="0.25">
      <c r="A18" s="45"/>
      <c r="B18" s="116"/>
      <c r="C18" s="116"/>
      <c r="D18" s="116"/>
      <c r="E18" s="116"/>
      <c r="F18" s="116"/>
      <c r="G18" s="116"/>
      <c r="H18" s="116"/>
      <c r="I18" s="116"/>
      <c r="J18" s="116"/>
      <c r="K18" s="116"/>
      <c r="L18" s="116"/>
      <c r="M18" s="116"/>
      <c r="N18" s="116"/>
      <c r="O18" s="116"/>
    </row>
    <row r="19" spans="1:18" ht="11.25" customHeight="1" thickTop="1" thickBot="1" x14ac:dyDescent="0.25">
      <c r="A19" s="45"/>
      <c r="B19" s="117"/>
      <c r="C19" s="117"/>
      <c r="D19" s="117"/>
      <c r="E19" s="117"/>
      <c r="F19" s="117"/>
      <c r="G19" s="117"/>
      <c r="H19" s="117"/>
      <c r="I19" s="117"/>
      <c r="J19" s="117"/>
      <c r="K19" s="117"/>
      <c r="L19" s="117"/>
      <c r="M19" s="117"/>
      <c r="N19" s="117"/>
      <c r="O19" s="117"/>
    </row>
    <row r="20" spans="1:18" s="2" customFormat="1" ht="21" customHeight="1" thickBot="1" x14ac:dyDescent="0.25">
      <c r="A20" s="45"/>
      <c r="B20" s="76" t="s">
        <v>138</v>
      </c>
      <c r="C20" s="97" t="s">
        <v>66</v>
      </c>
      <c r="D20" s="98"/>
      <c r="E20" s="99"/>
      <c r="F20" s="97" t="s">
        <v>4</v>
      </c>
      <c r="G20" s="98"/>
      <c r="H20" s="100"/>
      <c r="I20" s="97" t="s">
        <v>5</v>
      </c>
      <c r="J20" s="407">
        <f>G20-D20</f>
        <v>0</v>
      </c>
      <c r="K20" s="407"/>
      <c r="L20" s="101" t="s">
        <v>6</v>
      </c>
      <c r="M20" s="102">
        <f>$J20*60*24</f>
        <v>0</v>
      </c>
      <c r="N20" s="103" t="s">
        <v>7</v>
      </c>
      <c r="O20" s="104"/>
      <c r="P20" s="142"/>
      <c r="R20" s="4"/>
    </row>
    <row r="21" spans="1:18" ht="9.75" customHeight="1" x14ac:dyDescent="0.2">
      <c r="A21" s="47"/>
      <c r="B21" s="76"/>
      <c r="C21" s="105"/>
      <c r="D21" s="106"/>
      <c r="E21" s="106"/>
      <c r="F21" s="105"/>
      <c r="G21" s="106"/>
      <c r="H21" s="100"/>
      <c r="I21" s="105"/>
      <c r="J21" s="107"/>
      <c r="K21" s="107"/>
      <c r="L21" s="108"/>
      <c r="M21" s="109"/>
      <c r="N21" s="109"/>
      <c r="O21" s="105"/>
      <c r="P21" s="142"/>
      <c r="R21" s="4"/>
    </row>
    <row r="22" spans="1:18" s="2" customFormat="1" ht="18.75" customHeight="1" x14ac:dyDescent="0.2">
      <c r="A22" s="45"/>
      <c r="B22" s="408" t="s">
        <v>12</v>
      </c>
      <c r="C22" s="408"/>
      <c r="D22" s="408"/>
      <c r="E22" s="110">
        <f>J20</f>
        <v>0</v>
      </c>
      <c r="F22" s="111" t="s">
        <v>6</v>
      </c>
      <c r="G22" s="104"/>
      <c r="H22" s="112"/>
      <c r="I22" s="112"/>
      <c r="J22" s="112"/>
      <c r="K22" s="112"/>
      <c r="L22" s="112"/>
      <c r="M22" s="76"/>
      <c r="N22" s="76"/>
      <c r="O22" s="76"/>
      <c r="P22" s="45"/>
    </row>
    <row r="23" spans="1:18" ht="9.75" customHeight="1" x14ac:dyDescent="0.2">
      <c r="A23" s="47"/>
      <c r="B23" s="105"/>
      <c r="C23" s="105"/>
      <c r="D23" s="105"/>
      <c r="E23" s="114"/>
      <c r="F23" s="59"/>
      <c r="G23" s="114"/>
      <c r="H23" s="112"/>
      <c r="I23" s="112"/>
      <c r="J23" s="112"/>
      <c r="K23" s="112"/>
      <c r="L23" s="112"/>
      <c r="M23" s="76"/>
      <c r="N23" s="76"/>
      <c r="O23" s="76"/>
    </row>
    <row r="24" spans="1:18" ht="19.5" customHeight="1" x14ac:dyDescent="0.2">
      <c r="A24" s="45"/>
      <c r="B24" s="406" t="s">
        <v>11</v>
      </c>
      <c r="C24" s="406"/>
      <c r="D24" s="406"/>
      <c r="E24" s="115" t="e">
        <f>'A.2.1. Promedio meteorologia'!F70</f>
        <v>#DIV/0!</v>
      </c>
      <c r="F24" s="406" t="s">
        <v>65</v>
      </c>
      <c r="G24" s="406"/>
      <c r="H24" s="115" t="e">
        <f>'A.2.1. Promedio meteorologia'!E70</f>
        <v>#DIV/0!</v>
      </c>
      <c r="I24" s="59"/>
      <c r="J24" s="47"/>
      <c r="K24" s="47"/>
      <c r="L24" s="47"/>
      <c r="M24" s="47"/>
      <c r="N24" s="47"/>
      <c r="O24" s="47"/>
    </row>
    <row r="25" spans="1:18" ht="13.5" thickBot="1" x14ac:dyDescent="0.25">
      <c r="A25" s="45"/>
      <c r="B25" s="116"/>
      <c r="C25" s="116"/>
      <c r="D25" s="116"/>
      <c r="E25" s="116"/>
      <c r="F25" s="116"/>
      <c r="G25" s="116"/>
      <c r="H25" s="116"/>
      <c r="I25" s="116"/>
      <c r="J25" s="116"/>
      <c r="K25" s="116"/>
      <c r="L25" s="116"/>
      <c r="M25" s="116"/>
      <c r="N25" s="116"/>
      <c r="O25" s="116"/>
    </row>
    <row r="26" spans="1:18" ht="11.25" customHeight="1" thickTop="1" thickBot="1" x14ac:dyDescent="0.25">
      <c r="A26" s="45"/>
      <c r="B26" s="117"/>
      <c r="C26" s="117"/>
      <c r="D26" s="117"/>
      <c r="E26" s="117"/>
      <c r="F26" s="117"/>
      <c r="G26" s="117"/>
      <c r="H26" s="117"/>
      <c r="I26" s="117"/>
      <c r="J26" s="117"/>
      <c r="K26" s="117"/>
      <c r="L26" s="117"/>
      <c r="M26" s="117"/>
      <c r="N26" s="117"/>
      <c r="O26" s="117"/>
    </row>
    <row r="27" spans="1:18" s="2" customFormat="1" ht="21" customHeight="1" thickBot="1" x14ac:dyDescent="0.25">
      <c r="A27" s="45"/>
      <c r="B27" s="76" t="s">
        <v>139</v>
      </c>
      <c r="C27" s="97" t="s">
        <v>66</v>
      </c>
      <c r="D27" s="98"/>
      <c r="E27" s="99"/>
      <c r="F27" s="97" t="s">
        <v>4</v>
      </c>
      <c r="G27" s="98"/>
      <c r="H27" s="100"/>
      <c r="I27" s="97" t="s">
        <v>5</v>
      </c>
      <c r="J27" s="407">
        <f>G27-D27</f>
        <v>0</v>
      </c>
      <c r="K27" s="407"/>
      <c r="L27" s="101" t="s">
        <v>6</v>
      </c>
      <c r="M27" s="102">
        <f>$J27*60*24</f>
        <v>0</v>
      </c>
      <c r="N27" s="103" t="s">
        <v>7</v>
      </c>
      <c r="O27" s="104"/>
      <c r="P27" s="142"/>
      <c r="R27" s="4"/>
    </row>
    <row r="28" spans="1:18" ht="9.75" customHeight="1" x14ac:dyDescent="0.2">
      <c r="A28" s="47"/>
      <c r="B28" s="76"/>
      <c r="C28" s="105"/>
      <c r="D28" s="106"/>
      <c r="E28" s="106"/>
      <c r="F28" s="105"/>
      <c r="G28" s="106"/>
      <c r="H28" s="100"/>
      <c r="I28" s="105"/>
      <c r="J28" s="107"/>
      <c r="K28" s="107"/>
      <c r="L28" s="108"/>
      <c r="M28" s="109"/>
      <c r="N28" s="109"/>
      <c r="O28" s="105"/>
      <c r="P28" s="142"/>
      <c r="R28" s="4"/>
    </row>
    <row r="29" spans="1:18" s="2" customFormat="1" ht="18.75" customHeight="1" x14ac:dyDescent="0.2">
      <c r="A29" s="45"/>
      <c r="B29" s="408" t="s">
        <v>12</v>
      </c>
      <c r="C29" s="408"/>
      <c r="D29" s="408"/>
      <c r="E29" s="110">
        <f>J27</f>
        <v>0</v>
      </c>
      <c r="F29" s="111" t="s">
        <v>6</v>
      </c>
      <c r="G29" s="104"/>
      <c r="H29" s="112"/>
      <c r="I29" s="112"/>
      <c r="J29" s="112"/>
      <c r="K29" s="112"/>
      <c r="L29" s="112"/>
      <c r="M29" s="76"/>
      <c r="N29" s="76"/>
      <c r="O29" s="76"/>
      <c r="P29" s="45"/>
    </row>
    <row r="30" spans="1:18" ht="9.75" customHeight="1" x14ac:dyDescent="0.2">
      <c r="A30" s="47"/>
      <c r="B30" s="105"/>
      <c r="C30" s="105"/>
      <c r="D30" s="105"/>
      <c r="E30" s="114"/>
      <c r="F30" s="59"/>
      <c r="G30" s="114"/>
      <c r="H30" s="112"/>
      <c r="I30" s="112"/>
      <c r="J30" s="112"/>
      <c r="K30" s="112"/>
      <c r="L30" s="112"/>
      <c r="M30" s="76"/>
      <c r="N30" s="76"/>
      <c r="O30" s="76"/>
    </row>
    <row r="31" spans="1:18" ht="19.5" customHeight="1" x14ac:dyDescent="0.2">
      <c r="A31" s="45"/>
      <c r="B31" s="406" t="s">
        <v>11</v>
      </c>
      <c r="C31" s="406"/>
      <c r="D31" s="406"/>
      <c r="E31" s="115" t="e">
        <f>'A.2.1. Promedio meteorologia'!F98</f>
        <v>#DIV/0!</v>
      </c>
      <c r="F31" s="406" t="s">
        <v>65</v>
      </c>
      <c r="G31" s="406"/>
      <c r="H31" s="115" t="e">
        <f>'A.2.1. Promedio meteorologia'!E98</f>
        <v>#DIV/0!</v>
      </c>
      <c r="I31" s="118"/>
      <c r="J31" s="47"/>
      <c r="K31" s="47"/>
      <c r="L31" s="47"/>
      <c r="M31" s="47"/>
      <c r="N31" s="47"/>
      <c r="O31" s="47"/>
    </row>
    <row r="32" spans="1:18" ht="13.5" thickBot="1" x14ac:dyDescent="0.25">
      <c r="A32" s="45"/>
      <c r="B32" s="116"/>
      <c r="C32" s="116"/>
      <c r="D32" s="116"/>
      <c r="E32" s="116"/>
      <c r="F32" s="116"/>
      <c r="G32" s="116"/>
      <c r="H32" s="116"/>
      <c r="I32" s="116"/>
      <c r="J32" s="116"/>
      <c r="K32" s="116"/>
      <c r="L32" s="116"/>
      <c r="M32" s="116"/>
      <c r="N32" s="116"/>
      <c r="O32" s="116"/>
    </row>
    <row r="33" spans="1:18" ht="11.25" customHeight="1" thickTop="1" thickBot="1" x14ac:dyDescent="0.25">
      <c r="A33" s="45"/>
      <c r="B33" s="117"/>
      <c r="C33" s="117"/>
      <c r="D33" s="117"/>
      <c r="E33" s="117"/>
      <c r="F33" s="117"/>
      <c r="G33" s="117"/>
      <c r="H33" s="117"/>
      <c r="I33" s="117"/>
      <c r="J33" s="117"/>
      <c r="K33" s="117"/>
      <c r="L33" s="117"/>
      <c r="M33" s="117"/>
      <c r="N33" s="117"/>
      <c r="O33" s="117"/>
    </row>
    <row r="34" spans="1:18" s="2" customFormat="1" ht="21" customHeight="1" thickBot="1" x14ac:dyDescent="0.25">
      <c r="A34" s="45"/>
      <c r="B34" s="76" t="s">
        <v>140</v>
      </c>
      <c r="C34" s="97" t="s">
        <v>66</v>
      </c>
      <c r="D34" s="98"/>
      <c r="E34" s="99"/>
      <c r="F34" s="97" t="s">
        <v>4</v>
      </c>
      <c r="G34" s="98"/>
      <c r="H34" s="100"/>
      <c r="I34" s="97" t="s">
        <v>5</v>
      </c>
      <c r="J34" s="407">
        <f>G34-D34</f>
        <v>0</v>
      </c>
      <c r="K34" s="407"/>
      <c r="L34" s="101" t="s">
        <v>6</v>
      </c>
      <c r="M34" s="102">
        <f>$J34*60*24</f>
        <v>0</v>
      </c>
      <c r="N34" s="103" t="s">
        <v>7</v>
      </c>
      <c r="O34" s="104"/>
      <c r="P34" s="142"/>
      <c r="R34" s="4"/>
    </row>
    <row r="35" spans="1:18" ht="9.75" customHeight="1" x14ac:dyDescent="0.2">
      <c r="A35" s="47"/>
      <c r="B35" s="76"/>
      <c r="C35" s="105"/>
      <c r="D35" s="106"/>
      <c r="E35" s="106"/>
      <c r="F35" s="105"/>
      <c r="G35" s="106"/>
      <c r="H35" s="100"/>
      <c r="I35" s="105"/>
      <c r="J35" s="107"/>
      <c r="K35" s="107"/>
      <c r="L35" s="108"/>
      <c r="M35" s="109"/>
      <c r="N35" s="109"/>
      <c r="O35" s="105"/>
      <c r="P35" s="142"/>
      <c r="R35" s="4"/>
    </row>
    <row r="36" spans="1:18" s="2" customFormat="1" ht="18.75" customHeight="1" x14ac:dyDescent="0.2">
      <c r="A36" s="45"/>
      <c r="B36" s="408" t="s">
        <v>12</v>
      </c>
      <c r="C36" s="408"/>
      <c r="D36" s="408"/>
      <c r="E36" s="110">
        <f>J34</f>
        <v>0</v>
      </c>
      <c r="F36" s="111" t="s">
        <v>6</v>
      </c>
      <c r="G36" s="104"/>
      <c r="H36" s="112"/>
      <c r="I36" s="112"/>
      <c r="J36" s="112"/>
      <c r="K36" s="112"/>
      <c r="L36" s="112"/>
      <c r="M36" s="76"/>
      <c r="N36" s="76"/>
      <c r="O36" s="76"/>
      <c r="P36" s="45"/>
    </row>
    <row r="37" spans="1:18" ht="9.75" customHeight="1" x14ac:dyDescent="0.2">
      <c r="A37" s="47"/>
      <c r="B37" s="105"/>
      <c r="C37" s="105"/>
      <c r="D37" s="105"/>
      <c r="E37" s="114"/>
      <c r="F37" s="59"/>
      <c r="G37" s="114"/>
      <c r="H37" s="112"/>
      <c r="I37" s="112"/>
      <c r="J37" s="112"/>
      <c r="K37" s="112"/>
      <c r="L37" s="112"/>
      <c r="M37" s="76"/>
      <c r="N37" s="76"/>
      <c r="O37" s="76"/>
    </row>
    <row r="38" spans="1:18" ht="19.5" customHeight="1" x14ac:dyDescent="0.2">
      <c r="A38" s="45"/>
      <c r="B38" s="406" t="s">
        <v>11</v>
      </c>
      <c r="C38" s="406"/>
      <c r="D38" s="406"/>
      <c r="E38" s="115" t="e">
        <f>'A.2.1. Promedio meteorologia'!F126</f>
        <v>#DIV/0!</v>
      </c>
      <c r="F38" s="406" t="s">
        <v>65</v>
      </c>
      <c r="G38" s="406"/>
      <c r="H38" s="115" t="e">
        <f>'A.2.1. Promedio meteorologia'!E126</f>
        <v>#DIV/0!</v>
      </c>
      <c r="I38" s="118"/>
      <c r="J38" s="47"/>
      <c r="K38" s="47"/>
      <c r="L38" s="47"/>
      <c r="M38" s="47"/>
      <c r="N38" s="47"/>
      <c r="O38" s="47"/>
    </row>
    <row r="39" spans="1:18" ht="13.5" thickBot="1" x14ac:dyDescent="0.25">
      <c r="A39" s="45"/>
      <c r="B39" s="116"/>
      <c r="C39" s="116"/>
      <c r="D39" s="116"/>
      <c r="E39" s="116"/>
      <c r="F39" s="116"/>
      <c r="G39" s="116"/>
      <c r="H39" s="116"/>
      <c r="I39" s="116"/>
      <c r="J39" s="116"/>
      <c r="K39" s="116"/>
      <c r="L39" s="116"/>
      <c r="M39" s="116"/>
      <c r="N39" s="116"/>
      <c r="O39" s="116"/>
    </row>
    <row r="40" spans="1:18" ht="14.25" thickTop="1" thickBot="1" x14ac:dyDescent="0.25">
      <c r="A40" s="45"/>
      <c r="B40" s="104"/>
      <c r="C40" s="104"/>
      <c r="D40" s="104"/>
      <c r="E40" s="104"/>
      <c r="F40" s="104"/>
      <c r="G40" s="104"/>
      <c r="H40" s="104"/>
      <c r="I40" s="104"/>
      <c r="J40" s="104"/>
      <c r="K40" s="104"/>
      <c r="L40" s="104"/>
      <c r="M40" s="104"/>
      <c r="N40" s="104"/>
      <c r="O40" s="104"/>
    </row>
    <row r="41" spans="1:18" s="2" customFormat="1" ht="21" customHeight="1" thickBot="1" x14ac:dyDescent="0.25">
      <c r="A41" s="45"/>
      <c r="B41" s="76" t="s">
        <v>141</v>
      </c>
      <c r="C41" s="97" t="s">
        <v>66</v>
      </c>
      <c r="D41" s="98"/>
      <c r="E41" s="99"/>
      <c r="F41" s="97" t="s">
        <v>4</v>
      </c>
      <c r="G41" s="98"/>
      <c r="H41" s="100"/>
      <c r="I41" s="97" t="s">
        <v>5</v>
      </c>
      <c r="J41" s="407">
        <f>G41-D41</f>
        <v>0</v>
      </c>
      <c r="K41" s="407"/>
      <c r="L41" s="101" t="s">
        <v>6</v>
      </c>
      <c r="M41" s="102">
        <f>$J41*60*24</f>
        <v>0</v>
      </c>
      <c r="N41" s="103" t="s">
        <v>7</v>
      </c>
      <c r="O41" s="104"/>
      <c r="P41" s="142"/>
      <c r="R41" s="4"/>
    </row>
    <row r="42" spans="1:18" ht="9.75" customHeight="1" x14ac:dyDescent="0.2">
      <c r="A42" s="47"/>
      <c r="B42" s="76"/>
      <c r="C42" s="105"/>
      <c r="D42" s="106"/>
      <c r="E42" s="106"/>
      <c r="F42" s="105"/>
      <c r="G42" s="106"/>
      <c r="H42" s="100"/>
      <c r="I42" s="105"/>
      <c r="J42" s="107"/>
      <c r="K42" s="107"/>
      <c r="L42" s="108"/>
      <c r="M42" s="109"/>
      <c r="N42" s="109"/>
      <c r="O42" s="105"/>
      <c r="P42" s="142"/>
      <c r="R42" s="4"/>
    </row>
    <row r="43" spans="1:18" s="2" customFormat="1" ht="18.75" customHeight="1" x14ac:dyDescent="0.2">
      <c r="A43" s="45"/>
      <c r="B43" s="408" t="s">
        <v>12</v>
      </c>
      <c r="C43" s="408"/>
      <c r="D43" s="408"/>
      <c r="E43" s="110">
        <f>J41</f>
        <v>0</v>
      </c>
      <c r="F43" s="111" t="s">
        <v>6</v>
      </c>
      <c r="G43" s="104"/>
      <c r="H43" s="112"/>
      <c r="I43" s="112"/>
      <c r="J43" s="112"/>
      <c r="K43" s="112"/>
      <c r="L43" s="112"/>
      <c r="M43" s="76"/>
      <c r="N43" s="76"/>
      <c r="O43" s="76"/>
      <c r="P43" s="45"/>
    </row>
    <row r="44" spans="1:18" ht="9.75" customHeight="1" x14ac:dyDescent="0.2">
      <c r="A44" s="47"/>
      <c r="B44" s="105"/>
      <c r="C44" s="105"/>
      <c r="D44" s="105"/>
      <c r="E44" s="114"/>
      <c r="F44" s="59"/>
      <c r="G44" s="114"/>
      <c r="H44" s="112"/>
      <c r="I44" s="112"/>
      <c r="J44" s="112"/>
      <c r="K44" s="112"/>
      <c r="L44" s="112"/>
      <c r="M44" s="76"/>
      <c r="N44" s="76"/>
      <c r="O44" s="76"/>
    </row>
    <row r="45" spans="1:18" ht="19.5" customHeight="1" x14ac:dyDescent="0.2">
      <c r="A45" s="45"/>
      <c r="B45" s="406" t="s">
        <v>11</v>
      </c>
      <c r="C45" s="406"/>
      <c r="D45" s="406"/>
      <c r="E45" s="115" t="e">
        <f>'A.2.1. Promedio meteorologia'!F154</f>
        <v>#DIV/0!</v>
      </c>
      <c r="F45" s="406" t="s">
        <v>65</v>
      </c>
      <c r="G45" s="406"/>
      <c r="H45" s="115" t="e">
        <f>'A.2.1. Promedio meteorologia'!E154</f>
        <v>#DIV/0!</v>
      </c>
      <c r="I45" s="118"/>
      <c r="J45" s="47"/>
      <c r="K45" s="47"/>
      <c r="L45" s="47"/>
      <c r="M45" s="47"/>
      <c r="N45" s="47"/>
      <c r="O45" s="47"/>
    </row>
    <row r="46" spans="1:18" ht="13.5" thickBot="1" x14ac:dyDescent="0.25">
      <c r="A46" s="45"/>
      <c r="B46" s="116"/>
      <c r="C46" s="116"/>
      <c r="D46" s="116"/>
      <c r="E46" s="116"/>
      <c r="F46" s="116"/>
      <c r="G46" s="116"/>
      <c r="H46" s="116"/>
      <c r="I46" s="116"/>
      <c r="J46" s="116"/>
      <c r="K46" s="116"/>
      <c r="L46" s="116"/>
      <c r="M46" s="116"/>
      <c r="N46" s="116"/>
      <c r="O46" s="116"/>
    </row>
    <row r="47" spans="1:18" ht="13.5" thickTop="1" x14ac:dyDescent="0.2">
      <c r="A47" s="45"/>
      <c r="B47" s="104"/>
      <c r="C47" s="104"/>
      <c r="D47" s="104"/>
      <c r="E47" s="104"/>
      <c r="F47" s="104"/>
      <c r="G47" s="104"/>
      <c r="H47" s="104"/>
      <c r="I47" s="104"/>
      <c r="J47" s="104"/>
      <c r="K47" s="104"/>
      <c r="L47" s="104"/>
      <c r="M47" s="104"/>
      <c r="N47" s="104"/>
      <c r="O47" s="104"/>
    </row>
    <row r="48" spans="1:18" x14ac:dyDescent="0.2">
      <c r="A48" s="45"/>
      <c r="B48" s="404" t="s">
        <v>13</v>
      </c>
      <c r="C48" s="404"/>
      <c r="D48" s="404"/>
      <c r="E48" s="404"/>
      <c r="F48" s="404"/>
      <c r="G48" s="404"/>
      <c r="H48" s="404"/>
      <c r="I48" s="404"/>
      <c r="J48" s="404"/>
      <c r="K48" s="404"/>
      <c r="L48" s="404"/>
      <c r="M48" s="404"/>
      <c r="N48" s="404"/>
      <c r="O48" s="404"/>
    </row>
    <row r="49" spans="1:15" ht="35.25" customHeight="1" x14ac:dyDescent="0.2">
      <c r="A49" s="45"/>
      <c r="B49" s="405" t="s">
        <v>174</v>
      </c>
      <c r="C49" s="405"/>
      <c r="D49" s="405"/>
      <c r="E49" s="405"/>
      <c r="F49" s="405"/>
      <c r="G49" s="405"/>
      <c r="H49" s="405"/>
      <c r="I49" s="405"/>
      <c r="J49" s="405"/>
      <c r="K49" s="405"/>
      <c r="L49" s="405"/>
      <c r="M49" s="405"/>
      <c r="N49" s="405"/>
      <c r="O49" s="405"/>
    </row>
  </sheetData>
  <mergeCells count="32">
    <mergeCell ref="B2:E5"/>
    <mergeCell ref="F2:O5"/>
    <mergeCell ref="B22:D22"/>
    <mergeCell ref="J13:K13"/>
    <mergeCell ref="B11:O11"/>
    <mergeCell ref="J20:K20"/>
    <mergeCell ref="B15:D15"/>
    <mergeCell ref="B9:C9"/>
    <mergeCell ref="H9:I9"/>
    <mergeCell ref="F9:G9"/>
    <mergeCell ref="D9:E9"/>
    <mergeCell ref="J9:M9"/>
    <mergeCell ref="B7:C7"/>
    <mergeCell ref="D7:O7"/>
    <mergeCell ref="B17:D17"/>
    <mergeCell ref="F17:G17"/>
    <mergeCell ref="B48:O48"/>
    <mergeCell ref="B49:O49"/>
    <mergeCell ref="F24:G24"/>
    <mergeCell ref="B24:D24"/>
    <mergeCell ref="F45:G45"/>
    <mergeCell ref="J41:K41"/>
    <mergeCell ref="F38:G38"/>
    <mergeCell ref="F31:G31"/>
    <mergeCell ref="J27:K27"/>
    <mergeCell ref="J34:K34"/>
    <mergeCell ref="B45:D45"/>
    <mergeCell ref="B29:D29"/>
    <mergeCell ref="B31:D31"/>
    <mergeCell ref="B38:D38"/>
    <mergeCell ref="B36:D36"/>
    <mergeCell ref="B43:D43"/>
  </mergeCells>
  <printOptions horizontalCentered="1"/>
  <pageMargins left="0.78740157480314965" right="0.78740157480314965" top="0.78740157480314965" bottom="0.78740157480314965" header="0.31496062992125984" footer="0.31496062992125984"/>
  <pageSetup paperSize="9" scale="71" fitToHeight="0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O143"/>
  <sheetViews>
    <sheetView workbookViewId="0"/>
  </sheetViews>
  <sheetFormatPr baseColWidth="10" defaultColWidth="11.42578125" defaultRowHeight="12.75" x14ac:dyDescent="0.2"/>
  <cols>
    <col min="1" max="1" width="2" style="2" customWidth="1"/>
    <col min="2" max="2" width="15.7109375" style="2" customWidth="1"/>
    <col min="3" max="4" width="15.7109375" style="1" customWidth="1"/>
    <col min="5" max="5" width="15.7109375" style="8" customWidth="1"/>
    <col min="6" max="8" width="15.7109375" style="1" customWidth="1"/>
    <col min="9" max="9" width="19" style="1" customWidth="1"/>
    <col min="10" max="10" width="15.7109375" style="1" customWidth="1"/>
    <col min="11" max="11" width="1.7109375" style="1" customWidth="1"/>
    <col min="12" max="16384" width="11.42578125" style="1"/>
  </cols>
  <sheetData>
    <row r="1" spans="1:15" ht="13.5" thickBot="1" x14ac:dyDescent="0.25">
      <c r="A1" s="45"/>
      <c r="B1" s="45"/>
      <c r="C1" s="45"/>
      <c r="D1" s="45"/>
      <c r="E1" s="46"/>
      <c r="F1" s="45"/>
      <c r="G1" s="45"/>
      <c r="H1" s="45"/>
      <c r="I1" s="45"/>
      <c r="J1" s="45"/>
      <c r="K1" s="47"/>
    </row>
    <row r="2" spans="1:15" ht="12.75" customHeight="1" x14ac:dyDescent="0.2">
      <c r="A2" s="45"/>
      <c r="B2" s="417"/>
      <c r="C2" s="418"/>
      <c r="D2" s="397" t="s">
        <v>219</v>
      </c>
      <c r="E2" s="397"/>
      <c r="F2" s="397"/>
      <c r="G2" s="397"/>
      <c r="H2" s="397"/>
      <c r="I2" s="397"/>
      <c r="J2" s="398"/>
      <c r="K2" s="47"/>
    </row>
    <row r="3" spans="1:15" ht="12.75" customHeight="1" x14ac:dyDescent="0.2">
      <c r="A3" s="45"/>
      <c r="B3" s="419"/>
      <c r="C3" s="420"/>
      <c r="D3" s="397"/>
      <c r="E3" s="397"/>
      <c r="F3" s="397"/>
      <c r="G3" s="397"/>
      <c r="H3" s="397"/>
      <c r="I3" s="397"/>
      <c r="J3" s="398"/>
      <c r="K3" s="47"/>
    </row>
    <row r="4" spans="1:15" ht="12.75" customHeight="1" x14ac:dyDescent="0.2">
      <c r="A4" s="45"/>
      <c r="B4" s="419"/>
      <c r="C4" s="420"/>
      <c r="D4" s="397"/>
      <c r="E4" s="397"/>
      <c r="F4" s="397"/>
      <c r="G4" s="397"/>
      <c r="H4" s="397"/>
      <c r="I4" s="397"/>
      <c r="J4" s="398"/>
      <c r="K4" s="136"/>
    </row>
    <row r="5" spans="1:15" ht="13.5" customHeight="1" thickBot="1" x14ac:dyDescent="0.25">
      <c r="A5" s="45"/>
      <c r="B5" s="421"/>
      <c r="C5" s="422"/>
      <c r="D5" s="397"/>
      <c r="E5" s="397"/>
      <c r="F5" s="397"/>
      <c r="G5" s="397"/>
      <c r="H5" s="397"/>
      <c r="I5" s="397"/>
      <c r="J5" s="398"/>
      <c r="K5" s="47"/>
    </row>
    <row r="6" spans="1:15" ht="13.15" customHeight="1" x14ac:dyDescent="0.2">
      <c r="A6" s="45"/>
      <c r="B6" s="45"/>
      <c r="C6" s="45"/>
      <c r="D6" s="45"/>
      <c r="E6" s="46"/>
      <c r="F6" s="45"/>
      <c r="G6" s="45"/>
      <c r="H6" s="45"/>
      <c r="I6" s="45"/>
      <c r="J6" s="45"/>
      <c r="K6" s="47"/>
    </row>
    <row r="7" spans="1:15" ht="30.6" customHeight="1" x14ac:dyDescent="0.2">
      <c r="A7" s="45"/>
      <c r="B7" s="413" t="s">
        <v>188</v>
      </c>
      <c r="C7" s="413"/>
      <c r="D7" s="445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E7" s="445"/>
      <c r="F7" s="445"/>
      <c r="G7" s="445"/>
      <c r="H7" s="445"/>
      <c r="I7" s="445"/>
      <c r="J7" s="445"/>
      <c r="K7" s="135"/>
      <c r="L7" s="135"/>
      <c r="M7" s="135"/>
      <c r="N7" s="135"/>
      <c r="O7" s="135"/>
    </row>
    <row r="8" spans="1:15" ht="9.6" customHeight="1" x14ac:dyDescent="0.2">
      <c r="A8" s="45"/>
      <c r="B8" s="117"/>
      <c r="C8" s="117"/>
      <c r="D8" s="117"/>
      <c r="E8" s="117"/>
      <c r="F8" s="117"/>
      <c r="G8" s="117"/>
      <c r="H8" s="117"/>
      <c r="I8" s="117"/>
      <c r="J8" s="117"/>
      <c r="K8" s="47"/>
    </row>
    <row r="9" spans="1:15" ht="15.6" customHeight="1" x14ac:dyDescent="0.2">
      <c r="A9" s="45"/>
      <c r="B9" s="413" t="s">
        <v>236</v>
      </c>
      <c r="C9" s="413"/>
      <c r="D9" s="94" t="str">
        <f>'A.2.2. Promedio diarios (T y P)'!D9:D9</f>
        <v>CA-VMP-6</v>
      </c>
      <c r="E9" s="137"/>
      <c r="F9" s="413" t="s">
        <v>189</v>
      </c>
      <c r="G9" s="413"/>
      <c r="H9" s="93" t="str">
        <f>+'A.2.2. Promedio diarios (T y P)'!H9</f>
        <v>0001-7-2020-411</v>
      </c>
      <c r="I9" s="123" t="s">
        <v>175</v>
      </c>
      <c r="J9" s="93">
        <f>+'A.2.2. Promedio diarios (T y P)'!N9</f>
        <v>5</v>
      </c>
      <c r="K9" s="47"/>
    </row>
    <row r="10" spans="1:15" ht="12.6" customHeight="1" x14ac:dyDescent="0.2">
      <c r="A10" s="45"/>
      <c r="B10" s="50"/>
      <c r="C10" s="50"/>
      <c r="D10" s="50"/>
      <c r="E10" s="50"/>
      <c r="F10" s="50"/>
      <c r="G10" s="50"/>
      <c r="H10" s="50"/>
      <c r="I10" s="50"/>
      <c r="J10" s="50"/>
      <c r="K10" s="47"/>
    </row>
    <row r="11" spans="1:15" ht="19.5" customHeight="1" x14ac:dyDescent="0.2">
      <c r="A11" s="45"/>
      <c r="B11" s="444" t="s">
        <v>15</v>
      </c>
      <c r="C11" s="444"/>
      <c r="D11" s="444"/>
      <c r="E11" s="444"/>
      <c r="F11" s="444"/>
      <c r="G11" s="444"/>
      <c r="H11" s="444"/>
      <c r="I11" s="444"/>
      <c r="J11" s="444"/>
      <c r="K11" s="47"/>
    </row>
    <row r="12" spans="1:15" ht="9" customHeight="1" x14ac:dyDescent="0.2">
      <c r="A12" s="45"/>
      <c r="B12" s="50"/>
      <c r="C12" s="50"/>
      <c r="D12" s="50"/>
      <c r="E12" s="50"/>
      <c r="F12" s="50"/>
      <c r="G12" s="50"/>
      <c r="H12" s="50"/>
      <c r="I12" s="50"/>
      <c r="J12" s="50"/>
      <c r="K12" s="47"/>
    </row>
    <row r="13" spans="1:15" ht="19.5" customHeight="1" x14ac:dyDescent="0.2">
      <c r="A13" s="45"/>
      <c r="B13" s="456" t="s">
        <v>17</v>
      </c>
      <c r="C13" s="457"/>
      <c r="D13" s="51" t="s">
        <v>8</v>
      </c>
      <c r="E13" s="52" t="s">
        <v>131</v>
      </c>
      <c r="F13" s="51" t="s">
        <v>9</v>
      </c>
      <c r="G13" s="52" t="s">
        <v>131</v>
      </c>
      <c r="H13" s="51" t="s">
        <v>10</v>
      </c>
      <c r="I13" s="454" t="s">
        <v>131</v>
      </c>
      <c r="J13" s="455"/>
      <c r="K13" s="50"/>
    </row>
    <row r="14" spans="1:15" x14ac:dyDescent="0.2">
      <c r="A14" s="45"/>
      <c r="B14" s="50"/>
      <c r="C14" s="50"/>
      <c r="D14" s="50"/>
      <c r="E14" s="50"/>
      <c r="F14" s="50"/>
      <c r="G14" s="50"/>
      <c r="H14" s="50"/>
      <c r="I14" s="50"/>
      <c r="J14" s="50"/>
      <c r="K14" s="47"/>
    </row>
    <row r="15" spans="1:15" ht="19.5" customHeight="1" x14ac:dyDescent="0.2">
      <c r="A15" s="45"/>
      <c r="B15" s="453" t="s">
        <v>16</v>
      </c>
      <c r="C15" s="453"/>
      <c r="D15" s="446" t="s">
        <v>8</v>
      </c>
      <c r="E15" s="446"/>
      <c r="F15" s="447" t="s">
        <v>14</v>
      </c>
      <c r="G15" s="448"/>
      <c r="H15" s="448"/>
      <c r="I15" s="448"/>
      <c r="J15" s="449"/>
      <c r="K15" s="50"/>
    </row>
    <row r="16" spans="1:15" x14ac:dyDescent="0.2">
      <c r="A16" s="45"/>
      <c r="B16" s="453"/>
      <c r="C16" s="453"/>
      <c r="D16" s="446" t="s">
        <v>9</v>
      </c>
      <c r="E16" s="446"/>
      <c r="F16" s="447" t="s">
        <v>67</v>
      </c>
      <c r="G16" s="448"/>
      <c r="H16" s="448"/>
      <c r="I16" s="448"/>
      <c r="J16" s="449"/>
      <c r="K16" s="50"/>
    </row>
    <row r="17" spans="1:14" ht="19.5" customHeight="1" x14ac:dyDescent="0.2">
      <c r="A17" s="45"/>
      <c r="B17" s="453"/>
      <c r="C17" s="453"/>
      <c r="D17" s="446" t="s">
        <v>10</v>
      </c>
      <c r="E17" s="446"/>
      <c r="F17" s="447" t="s">
        <v>205</v>
      </c>
      <c r="G17" s="448"/>
      <c r="H17" s="448"/>
      <c r="I17" s="448"/>
      <c r="J17" s="449"/>
      <c r="K17" s="50"/>
    </row>
    <row r="18" spans="1:14" ht="10.5" customHeight="1" x14ac:dyDescent="0.2">
      <c r="A18" s="45"/>
      <c r="B18" s="50"/>
      <c r="C18" s="50"/>
      <c r="D18" s="50"/>
      <c r="E18" s="50"/>
      <c r="F18" s="50"/>
      <c r="G18" s="50"/>
      <c r="H18" s="50"/>
      <c r="I18" s="50"/>
      <c r="J18" s="50"/>
      <c r="K18" s="47"/>
    </row>
    <row r="19" spans="1:14" ht="19.5" customHeight="1" x14ac:dyDescent="0.2">
      <c r="A19" s="45"/>
      <c r="B19" s="444" t="s">
        <v>18</v>
      </c>
      <c r="C19" s="444"/>
      <c r="D19" s="444"/>
      <c r="E19" s="444"/>
      <c r="F19" s="444"/>
      <c r="G19" s="444"/>
      <c r="H19" s="444"/>
      <c r="I19" s="444"/>
      <c r="J19" s="444"/>
      <c r="K19" s="47"/>
    </row>
    <row r="20" spans="1:14" ht="11.25" customHeight="1" x14ac:dyDescent="0.2">
      <c r="A20" s="45"/>
      <c r="B20" s="48"/>
      <c r="C20" s="48"/>
      <c r="D20" s="48"/>
      <c r="E20" s="48"/>
      <c r="F20" s="48"/>
      <c r="G20" s="48"/>
      <c r="H20" s="48"/>
      <c r="I20" s="48"/>
      <c r="J20" s="48"/>
      <c r="K20" s="47"/>
    </row>
    <row r="21" spans="1:14" ht="21" customHeight="1" x14ac:dyDescent="0.2">
      <c r="A21" s="45"/>
      <c r="B21" s="450" t="s">
        <v>3</v>
      </c>
      <c r="C21" s="451"/>
      <c r="D21" s="451"/>
      <c r="E21" s="451"/>
      <c r="F21" s="451"/>
      <c r="G21" s="451"/>
      <c r="H21" s="451"/>
      <c r="I21" s="451"/>
      <c r="J21" s="452"/>
      <c r="K21" s="53"/>
    </row>
    <row r="22" spans="1:14" ht="18" x14ac:dyDescent="0.2">
      <c r="A22" s="45"/>
      <c r="B22" s="54" t="s">
        <v>137</v>
      </c>
      <c r="C22" s="433" t="s">
        <v>25</v>
      </c>
      <c r="D22" s="433"/>
      <c r="E22" s="431">
        <f>+'A.2.2. Promedio diarios (T y P)'!D13</f>
        <v>0</v>
      </c>
      <c r="F22" s="431"/>
      <c r="G22" s="433" t="s">
        <v>26</v>
      </c>
      <c r="H22" s="433"/>
      <c r="I22" s="431">
        <f>+'A.2.2. Promedio diarios (T y P)'!G13</f>
        <v>0</v>
      </c>
      <c r="J22" s="441"/>
      <c r="K22" s="55"/>
      <c r="M22" s="207" t="s">
        <v>230</v>
      </c>
      <c r="N22" s="208">
        <f>AVERAGE(M24,M32,M40,M48,M56)</f>
        <v>0.67000000000000026</v>
      </c>
    </row>
    <row r="23" spans="1:14" ht="6" customHeight="1" x14ac:dyDescent="0.2">
      <c r="A23" s="45"/>
      <c r="B23" s="56"/>
      <c r="C23" s="56"/>
      <c r="D23" s="56"/>
      <c r="E23" s="56"/>
      <c r="F23" s="56"/>
      <c r="G23" s="56"/>
      <c r="H23" s="56"/>
      <c r="I23" s="56"/>
      <c r="J23" s="56"/>
      <c r="K23" s="55"/>
    </row>
    <row r="24" spans="1:14" x14ac:dyDescent="0.2">
      <c r="A24" s="45"/>
      <c r="B24" s="434" t="s">
        <v>21</v>
      </c>
      <c r="C24" s="435"/>
      <c r="D24" s="57">
        <v>20.2</v>
      </c>
      <c r="E24" s="58" t="s">
        <v>62</v>
      </c>
      <c r="F24" s="59"/>
      <c r="G24" s="434" t="s">
        <v>22</v>
      </c>
      <c r="H24" s="435"/>
      <c r="I24" s="60">
        <v>21.4</v>
      </c>
      <c r="J24" s="61" t="s">
        <v>62</v>
      </c>
      <c r="K24" s="47"/>
      <c r="M24" s="209">
        <f>I24-D24</f>
        <v>1.1999999999999993</v>
      </c>
    </row>
    <row r="25" spans="1:14" x14ac:dyDescent="0.2">
      <c r="A25" s="45"/>
      <c r="B25" s="47"/>
      <c r="C25" s="47"/>
      <c r="D25" s="47"/>
      <c r="E25" s="49"/>
      <c r="F25" s="47"/>
      <c r="G25" s="47"/>
      <c r="H25" s="47"/>
      <c r="I25" s="47"/>
      <c r="J25" s="47"/>
      <c r="K25" s="47"/>
    </row>
    <row r="26" spans="1:14" ht="24" customHeight="1" x14ac:dyDescent="0.2">
      <c r="A26" s="45"/>
      <c r="B26" s="429" t="s">
        <v>177</v>
      </c>
      <c r="C26" s="429"/>
      <c r="D26" s="429"/>
      <c r="E26" s="429"/>
      <c r="F26" s="429" t="s">
        <v>19</v>
      </c>
      <c r="G26" s="62" t="s">
        <v>1</v>
      </c>
      <c r="H26" s="63" t="s">
        <v>0</v>
      </c>
      <c r="I26" s="429" t="s">
        <v>179</v>
      </c>
      <c r="J26" s="429"/>
      <c r="K26" s="47"/>
    </row>
    <row r="27" spans="1:14" ht="26.25" customHeight="1" x14ac:dyDescent="0.2">
      <c r="A27" s="45"/>
      <c r="B27" s="62" t="s">
        <v>23</v>
      </c>
      <c r="C27" s="62" t="s">
        <v>63</v>
      </c>
      <c r="D27" s="62" t="s">
        <v>64</v>
      </c>
      <c r="E27" s="62" t="s">
        <v>20</v>
      </c>
      <c r="F27" s="429"/>
      <c r="G27" s="64" t="e">
        <f>+H27-2</f>
        <v>#DIV/0!</v>
      </c>
      <c r="H27" s="65" t="e">
        <f>EVEN(F28)</f>
        <v>#DIV/0!</v>
      </c>
      <c r="I27" s="429"/>
      <c r="J27" s="429"/>
      <c r="K27" s="47"/>
    </row>
    <row r="28" spans="1:14" x14ac:dyDescent="0.2">
      <c r="A28" s="45"/>
      <c r="B28" s="66">
        <f>AVERAGE(D24,I24)</f>
        <v>20.799999999999997</v>
      </c>
      <c r="C28" s="66">
        <f>25.4*B28/13.61</f>
        <v>38.81851579720793</v>
      </c>
      <c r="D28" s="66" t="e">
        <f>+'A.2.2. Promedio diarios (T y P)'!H17</f>
        <v>#DIV/0!</v>
      </c>
      <c r="E28" s="67" t="e">
        <f>1-(C28/D28)</f>
        <v>#DIV/0!</v>
      </c>
      <c r="F28" s="66" t="e">
        <f>+'A.2.2. Promedio diarios (T y P)'!E17</f>
        <v>#DIV/0!</v>
      </c>
      <c r="G28" s="68">
        <v>1.1499999999999999</v>
      </c>
      <c r="H28" s="69">
        <v>1.153</v>
      </c>
      <c r="I28" s="430" t="e">
        <f>-(H28-G28)/(H27-G27)*(H27-F28)+H28</f>
        <v>#DIV/0!</v>
      </c>
      <c r="J28" s="430"/>
      <c r="K28" s="47"/>
    </row>
    <row r="29" spans="1:14" x14ac:dyDescent="0.2">
      <c r="A29" s="45"/>
      <c r="B29" s="45"/>
      <c r="C29" s="47"/>
      <c r="D29" s="47"/>
      <c r="E29" s="49"/>
      <c r="F29" s="47"/>
      <c r="G29" s="47"/>
      <c r="H29" s="47"/>
      <c r="I29" s="47"/>
      <c r="J29" s="47"/>
      <c r="K29" s="47"/>
    </row>
    <row r="30" spans="1:14" ht="18.75" customHeight="1" x14ac:dyDescent="0.2">
      <c r="A30" s="45"/>
      <c r="B30" s="54" t="s">
        <v>138</v>
      </c>
      <c r="C30" s="433" t="s">
        <v>25</v>
      </c>
      <c r="D30" s="433"/>
      <c r="E30" s="431">
        <f>+'A.2.2. Promedio diarios (T y P)'!D20</f>
        <v>0</v>
      </c>
      <c r="F30" s="431"/>
      <c r="G30" s="433" t="s">
        <v>26</v>
      </c>
      <c r="H30" s="433"/>
      <c r="I30" s="431">
        <f>+'A.2.2. Promedio diarios (T y P)'!G20</f>
        <v>0</v>
      </c>
      <c r="J30" s="441"/>
      <c r="K30" s="47"/>
    </row>
    <row r="31" spans="1:14" ht="6" customHeight="1" x14ac:dyDescent="0.2">
      <c r="A31" s="45"/>
      <c r="B31" s="56"/>
      <c r="C31" s="56"/>
      <c r="D31" s="56"/>
      <c r="E31" s="56"/>
      <c r="F31" s="56"/>
      <c r="G31" s="56"/>
      <c r="H31" s="56"/>
      <c r="I31" s="56"/>
      <c r="J31" s="56"/>
      <c r="K31" s="47"/>
    </row>
    <row r="32" spans="1:14" x14ac:dyDescent="0.2">
      <c r="A32" s="45"/>
      <c r="B32" s="434" t="s">
        <v>21</v>
      </c>
      <c r="C32" s="435"/>
      <c r="D32" s="70">
        <v>21.3</v>
      </c>
      <c r="E32" s="58" t="s">
        <v>62</v>
      </c>
      <c r="F32" s="59"/>
      <c r="G32" s="434" t="s">
        <v>22</v>
      </c>
      <c r="H32" s="435"/>
      <c r="I32" s="70">
        <v>21.6</v>
      </c>
      <c r="J32" s="58" t="s">
        <v>62</v>
      </c>
      <c r="K32" s="47"/>
      <c r="M32" s="209">
        <f>I32-D32</f>
        <v>0.30000000000000071</v>
      </c>
    </row>
    <row r="33" spans="1:13" x14ac:dyDescent="0.2">
      <c r="A33" s="45"/>
      <c r="B33" s="47"/>
      <c r="C33" s="47"/>
      <c r="D33" s="47"/>
      <c r="E33" s="49"/>
      <c r="F33" s="47"/>
      <c r="G33" s="47"/>
      <c r="H33" s="47"/>
      <c r="I33" s="47"/>
      <c r="J33" s="47"/>
      <c r="K33" s="47"/>
    </row>
    <row r="34" spans="1:13" ht="27" customHeight="1" x14ac:dyDescent="0.2">
      <c r="A34" s="45"/>
      <c r="B34" s="429" t="s">
        <v>177</v>
      </c>
      <c r="C34" s="429"/>
      <c r="D34" s="429"/>
      <c r="E34" s="429"/>
      <c r="F34" s="429" t="s">
        <v>19</v>
      </c>
      <c r="G34" s="62" t="s">
        <v>1</v>
      </c>
      <c r="H34" s="63" t="s">
        <v>0</v>
      </c>
      <c r="I34" s="429" t="s">
        <v>179</v>
      </c>
      <c r="J34" s="429"/>
      <c r="K34" s="47"/>
    </row>
    <row r="35" spans="1:13" ht="34.5" customHeight="1" x14ac:dyDescent="0.2">
      <c r="A35" s="45"/>
      <c r="B35" s="62" t="s">
        <v>23</v>
      </c>
      <c r="C35" s="62" t="s">
        <v>63</v>
      </c>
      <c r="D35" s="62" t="s">
        <v>64</v>
      </c>
      <c r="E35" s="62" t="s">
        <v>20</v>
      </c>
      <c r="F35" s="429"/>
      <c r="G35" s="64" t="e">
        <f>+H35-2</f>
        <v>#DIV/0!</v>
      </c>
      <c r="H35" s="65" t="e">
        <f>EVEN(F36)</f>
        <v>#DIV/0!</v>
      </c>
      <c r="I35" s="429"/>
      <c r="J35" s="429"/>
      <c r="K35" s="47"/>
    </row>
    <row r="36" spans="1:13" x14ac:dyDescent="0.2">
      <c r="A36" s="45"/>
      <c r="B36" s="66">
        <f>AVERAGE(D32,I32)</f>
        <v>21.450000000000003</v>
      </c>
      <c r="C36" s="66">
        <f>25.4*B36/13.61</f>
        <v>40.031594415870686</v>
      </c>
      <c r="D36" s="66" t="e">
        <f>+'A.2.2. Promedio diarios (T y P)'!H24</f>
        <v>#DIV/0!</v>
      </c>
      <c r="E36" s="67" t="e">
        <f>1-(C36/D36)</f>
        <v>#DIV/0!</v>
      </c>
      <c r="F36" s="66" t="e">
        <f>+'A.2.2. Promedio diarios (T y P)'!E24</f>
        <v>#DIV/0!</v>
      </c>
      <c r="G36" s="71">
        <v>1.147</v>
      </c>
      <c r="H36" s="72">
        <v>1.151</v>
      </c>
      <c r="I36" s="430" t="e">
        <f>-(H36-G36)/(H35-G35)*(H35-F36)+H36</f>
        <v>#DIV/0!</v>
      </c>
      <c r="J36" s="430"/>
      <c r="K36" s="47"/>
    </row>
    <row r="37" spans="1:13" x14ac:dyDescent="0.2">
      <c r="A37" s="45"/>
      <c r="B37" s="45"/>
      <c r="C37" s="47"/>
      <c r="D37" s="47"/>
      <c r="E37" s="49"/>
      <c r="F37" s="47"/>
      <c r="G37" s="47"/>
      <c r="H37" s="47"/>
      <c r="I37" s="47"/>
      <c r="J37" s="47"/>
      <c r="K37" s="47"/>
    </row>
    <row r="38" spans="1:13" ht="18" x14ac:dyDescent="0.2">
      <c r="A38" s="45"/>
      <c r="B38" s="54" t="s">
        <v>139</v>
      </c>
      <c r="C38" s="433" t="s">
        <v>25</v>
      </c>
      <c r="D38" s="433"/>
      <c r="E38" s="431">
        <f>+'A.2.2. Promedio diarios (T y P)'!D27</f>
        <v>0</v>
      </c>
      <c r="F38" s="431"/>
      <c r="G38" s="433" t="s">
        <v>26</v>
      </c>
      <c r="H38" s="433"/>
      <c r="I38" s="431">
        <f>+'A.2.2. Promedio diarios (T y P)'!G27</f>
        <v>0</v>
      </c>
      <c r="J38" s="441"/>
      <c r="K38" s="55"/>
    </row>
    <row r="39" spans="1:13" ht="10.5" customHeight="1" x14ac:dyDescent="0.2">
      <c r="A39" s="45"/>
      <c r="B39" s="56"/>
      <c r="C39" s="56"/>
      <c r="D39" s="56"/>
      <c r="E39" s="56"/>
      <c r="F39" s="56"/>
      <c r="G39" s="56"/>
      <c r="H39" s="56"/>
      <c r="I39" s="56"/>
      <c r="J39" s="56"/>
      <c r="K39" s="55"/>
    </row>
    <row r="40" spans="1:13" x14ac:dyDescent="0.2">
      <c r="A40" s="45"/>
      <c r="B40" s="434" t="s">
        <v>21</v>
      </c>
      <c r="C40" s="435"/>
      <c r="D40" s="70">
        <v>20.9</v>
      </c>
      <c r="E40" s="58" t="s">
        <v>62</v>
      </c>
      <c r="F40" s="59"/>
      <c r="G40" s="434" t="s">
        <v>22</v>
      </c>
      <c r="H40" s="435"/>
      <c r="I40" s="70">
        <v>21.5</v>
      </c>
      <c r="J40" s="58" t="s">
        <v>62</v>
      </c>
      <c r="K40" s="47"/>
      <c r="M40" s="209">
        <f>I40-D40</f>
        <v>0.60000000000000142</v>
      </c>
    </row>
    <row r="41" spans="1:13" x14ac:dyDescent="0.2">
      <c r="A41" s="45"/>
      <c r="B41" s="47"/>
      <c r="C41" s="47"/>
      <c r="D41" s="47"/>
      <c r="E41" s="49"/>
      <c r="F41" s="47"/>
      <c r="G41" s="47"/>
      <c r="H41" s="47"/>
      <c r="I41" s="47"/>
      <c r="J41" s="47"/>
      <c r="K41" s="47"/>
    </row>
    <row r="42" spans="1:13" ht="24" customHeight="1" x14ac:dyDescent="0.2">
      <c r="A42" s="45"/>
      <c r="B42" s="429" t="s">
        <v>177</v>
      </c>
      <c r="C42" s="429"/>
      <c r="D42" s="429"/>
      <c r="E42" s="429"/>
      <c r="F42" s="429" t="s">
        <v>19</v>
      </c>
      <c r="G42" s="62" t="s">
        <v>1</v>
      </c>
      <c r="H42" s="63" t="s">
        <v>0</v>
      </c>
      <c r="I42" s="429" t="s">
        <v>179</v>
      </c>
      <c r="J42" s="429"/>
      <c r="K42" s="47"/>
    </row>
    <row r="43" spans="1:13" ht="26.25" customHeight="1" x14ac:dyDescent="0.2">
      <c r="A43" s="45"/>
      <c r="B43" s="62" t="s">
        <v>23</v>
      </c>
      <c r="C43" s="62" t="s">
        <v>63</v>
      </c>
      <c r="D43" s="62" t="s">
        <v>64</v>
      </c>
      <c r="E43" s="62" t="s">
        <v>20</v>
      </c>
      <c r="F43" s="429"/>
      <c r="G43" s="64" t="e">
        <f>+H43-2</f>
        <v>#DIV/0!</v>
      </c>
      <c r="H43" s="65" t="e">
        <f>EVEN(F44)</f>
        <v>#DIV/0!</v>
      </c>
      <c r="I43" s="429"/>
      <c r="J43" s="429"/>
      <c r="K43" s="47"/>
    </row>
    <row r="44" spans="1:13" x14ac:dyDescent="0.2">
      <c r="A44" s="45"/>
      <c r="B44" s="66">
        <f>AVERAGE(D40,I40)</f>
        <v>21.2</v>
      </c>
      <c r="C44" s="66">
        <f>25.4*B44/13.61</f>
        <v>39.565025716385009</v>
      </c>
      <c r="D44" s="66" t="e">
        <f>+'A.2.2. Promedio diarios (T y P)'!H31</f>
        <v>#DIV/0!</v>
      </c>
      <c r="E44" s="67" t="e">
        <f>1-(C44/D44)</f>
        <v>#DIV/0!</v>
      </c>
      <c r="F44" s="66" t="e">
        <f>+'A.2.2. Promedio diarios (T y P)'!E31</f>
        <v>#DIV/0!</v>
      </c>
      <c r="G44" s="68">
        <v>1.1479999999999999</v>
      </c>
      <c r="H44" s="69">
        <v>1.1519999999999999</v>
      </c>
      <c r="I44" s="430" t="e">
        <f>-(H44-G44)/(H43-G43)*(H43-F44)+H44</f>
        <v>#DIV/0!</v>
      </c>
      <c r="J44" s="430"/>
      <c r="K44" s="47"/>
    </row>
    <row r="45" spans="1:13" x14ac:dyDescent="0.2">
      <c r="A45" s="45"/>
      <c r="B45" s="45"/>
      <c r="C45" s="47"/>
      <c r="D45" s="47"/>
      <c r="E45" s="49"/>
      <c r="F45" s="47"/>
      <c r="G45" s="47"/>
      <c r="H45" s="47"/>
      <c r="I45" s="47"/>
      <c r="J45" s="47"/>
      <c r="K45" s="47"/>
    </row>
    <row r="46" spans="1:13" ht="18.75" customHeight="1" x14ac:dyDescent="0.2">
      <c r="A46" s="45"/>
      <c r="B46" s="54" t="s">
        <v>140</v>
      </c>
      <c r="C46" s="433" t="s">
        <v>25</v>
      </c>
      <c r="D46" s="433"/>
      <c r="E46" s="431">
        <f>+'A.2.2. Promedio diarios (T y P)'!D34</f>
        <v>0</v>
      </c>
      <c r="F46" s="431"/>
      <c r="G46" s="433" t="s">
        <v>26</v>
      </c>
      <c r="H46" s="433"/>
      <c r="I46" s="431">
        <f>+'A.2.2. Promedio diarios (T y P)'!G34</f>
        <v>0</v>
      </c>
      <c r="J46" s="441"/>
      <c r="K46" s="47"/>
    </row>
    <row r="47" spans="1:13" ht="5.25" customHeight="1" x14ac:dyDescent="0.2">
      <c r="A47" s="45"/>
      <c r="B47" s="56"/>
      <c r="C47" s="56"/>
      <c r="D47" s="56"/>
      <c r="E47" s="56"/>
      <c r="F47" s="56"/>
      <c r="G47" s="56"/>
      <c r="H47" s="56"/>
      <c r="I47" s="56"/>
      <c r="J47" s="56"/>
      <c r="K47" s="47"/>
    </row>
    <row r="48" spans="1:13" x14ac:dyDescent="0.2">
      <c r="A48" s="45"/>
      <c r="B48" s="434" t="s">
        <v>21</v>
      </c>
      <c r="C48" s="435"/>
      <c r="D48" s="70">
        <v>21.7</v>
      </c>
      <c r="E48" s="58" t="s">
        <v>62</v>
      </c>
      <c r="F48" s="59"/>
      <c r="G48" s="434" t="s">
        <v>22</v>
      </c>
      <c r="H48" s="435"/>
      <c r="I48" s="70">
        <v>22.25</v>
      </c>
      <c r="J48" s="58" t="s">
        <v>62</v>
      </c>
      <c r="K48" s="47"/>
      <c r="M48" s="209">
        <f>I48-D48</f>
        <v>0.55000000000000071</v>
      </c>
    </row>
    <row r="49" spans="1:13" x14ac:dyDescent="0.2">
      <c r="A49" s="45"/>
      <c r="B49" s="47"/>
      <c r="C49" s="47"/>
      <c r="D49" s="47"/>
      <c r="E49" s="49"/>
      <c r="F49" s="47"/>
      <c r="G49" s="47"/>
      <c r="H49" s="47"/>
      <c r="I49" s="47"/>
      <c r="J49" s="47"/>
      <c r="K49" s="47"/>
    </row>
    <row r="50" spans="1:13" ht="27" customHeight="1" x14ac:dyDescent="0.2">
      <c r="A50" s="45"/>
      <c r="B50" s="429" t="s">
        <v>177</v>
      </c>
      <c r="C50" s="429"/>
      <c r="D50" s="429"/>
      <c r="E50" s="429"/>
      <c r="F50" s="429" t="s">
        <v>19</v>
      </c>
      <c r="G50" s="62" t="s">
        <v>1</v>
      </c>
      <c r="H50" s="63" t="s">
        <v>0</v>
      </c>
      <c r="I50" s="429" t="s">
        <v>179</v>
      </c>
      <c r="J50" s="429"/>
      <c r="K50" s="47"/>
    </row>
    <row r="51" spans="1:13" ht="27.75" customHeight="1" x14ac:dyDescent="0.2">
      <c r="A51" s="45"/>
      <c r="B51" s="62" t="s">
        <v>23</v>
      </c>
      <c r="C51" s="62" t="s">
        <v>63</v>
      </c>
      <c r="D51" s="62" t="s">
        <v>64</v>
      </c>
      <c r="E51" s="62" t="s">
        <v>20</v>
      </c>
      <c r="F51" s="429"/>
      <c r="G51" s="64" t="e">
        <f>+H51-2</f>
        <v>#DIV/0!</v>
      </c>
      <c r="H51" s="65" t="e">
        <f>EVEN(F52)</f>
        <v>#DIV/0!</v>
      </c>
      <c r="I51" s="429"/>
      <c r="J51" s="429"/>
      <c r="K51" s="47"/>
    </row>
    <row r="52" spans="1:13" x14ac:dyDescent="0.2">
      <c r="A52" s="45"/>
      <c r="B52" s="66">
        <f>AVERAGE(D48,I48)</f>
        <v>21.975000000000001</v>
      </c>
      <c r="C52" s="66">
        <f>25.4*B52/13.61</f>
        <v>41.011388684790596</v>
      </c>
      <c r="D52" s="66" t="e">
        <f>+'A.2.2. Promedio diarios (T y P)'!H38</f>
        <v>#DIV/0!</v>
      </c>
      <c r="E52" s="67" t="e">
        <f>1-(C52/D52)</f>
        <v>#DIV/0!</v>
      </c>
      <c r="F52" s="66" t="e">
        <f>+'A.2.2. Promedio diarios (T y P)'!E38</f>
        <v>#DIV/0!</v>
      </c>
      <c r="G52" s="71">
        <v>1.1459999999999999</v>
      </c>
      <c r="H52" s="72">
        <v>1.149</v>
      </c>
      <c r="I52" s="430" t="e">
        <f>-(H52-G52)/(H51-G51)*(H51-F52)+H52</f>
        <v>#DIV/0!</v>
      </c>
      <c r="J52" s="430"/>
      <c r="K52" s="47"/>
    </row>
    <row r="53" spans="1:13" x14ac:dyDescent="0.2">
      <c r="A53" s="45"/>
      <c r="B53" s="45"/>
      <c r="C53" s="47"/>
      <c r="D53" s="47"/>
      <c r="E53" s="49"/>
      <c r="F53" s="47"/>
      <c r="G53" s="47"/>
      <c r="H53" s="47"/>
      <c r="I53" s="47"/>
      <c r="J53" s="47"/>
      <c r="K53" s="47"/>
    </row>
    <row r="54" spans="1:13" ht="18.75" customHeight="1" x14ac:dyDescent="0.2">
      <c r="A54" s="45"/>
      <c r="B54" s="54" t="s">
        <v>141</v>
      </c>
      <c r="C54" s="433" t="s">
        <v>25</v>
      </c>
      <c r="D54" s="433"/>
      <c r="E54" s="431">
        <f>+'A.2.2. Promedio diarios (T y P)'!D41</f>
        <v>0</v>
      </c>
      <c r="F54" s="431"/>
      <c r="G54" s="433" t="s">
        <v>26</v>
      </c>
      <c r="H54" s="433"/>
      <c r="I54" s="431">
        <f>+'A.2.2. Promedio diarios (T y P)'!G41</f>
        <v>0</v>
      </c>
      <c r="J54" s="441"/>
      <c r="K54" s="47"/>
    </row>
    <row r="55" spans="1:13" ht="6" customHeight="1" x14ac:dyDescent="0.2">
      <c r="A55" s="45"/>
      <c r="B55" s="56"/>
      <c r="C55" s="56"/>
      <c r="D55" s="56"/>
      <c r="E55" s="56"/>
      <c r="F55" s="56"/>
      <c r="G55" s="56"/>
      <c r="H55" s="56"/>
      <c r="I55" s="56"/>
      <c r="J55" s="56"/>
      <c r="K55" s="47"/>
    </row>
    <row r="56" spans="1:13" x14ac:dyDescent="0.2">
      <c r="A56" s="45"/>
      <c r="B56" s="434" t="s">
        <v>21</v>
      </c>
      <c r="C56" s="435"/>
      <c r="D56" s="57">
        <v>21.6</v>
      </c>
      <c r="E56" s="58" t="s">
        <v>62</v>
      </c>
      <c r="F56" s="59"/>
      <c r="G56" s="434" t="s">
        <v>22</v>
      </c>
      <c r="H56" s="435"/>
      <c r="I56" s="70">
        <v>22.3</v>
      </c>
      <c r="J56" s="58" t="s">
        <v>62</v>
      </c>
      <c r="K56" s="47"/>
      <c r="M56" s="209">
        <f>I56-D56</f>
        <v>0.69999999999999929</v>
      </c>
    </row>
    <row r="57" spans="1:13" x14ac:dyDescent="0.2">
      <c r="A57" s="45"/>
      <c r="B57" s="47"/>
      <c r="C57" s="47"/>
      <c r="D57" s="47"/>
      <c r="E57" s="49"/>
      <c r="F57" s="47"/>
      <c r="G57" s="47"/>
      <c r="H57" s="47"/>
      <c r="I57" s="47"/>
      <c r="J57" s="47"/>
      <c r="K57" s="47"/>
    </row>
    <row r="58" spans="1:13" ht="26.25" customHeight="1" x14ac:dyDescent="0.2">
      <c r="A58" s="45"/>
      <c r="B58" s="429" t="s">
        <v>177</v>
      </c>
      <c r="C58" s="429"/>
      <c r="D58" s="429"/>
      <c r="E58" s="429"/>
      <c r="F58" s="429" t="s">
        <v>19</v>
      </c>
      <c r="G58" s="62" t="s">
        <v>1</v>
      </c>
      <c r="H58" s="63" t="s">
        <v>0</v>
      </c>
      <c r="I58" s="429" t="s">
        <v>179</v>
      </c>
      <c r="J58" s="429"/>
      <c r="K58" s="47"/>
    </row>
    <row r="59" spans="1:13" ht="27.75" customHeight="1" x14ac:dyDescent="0.2">
      <c r="A59" s="45"/>
      <c r="B59" s="62" t="s">
        <v>23</v>
      </c>
      <c r="C59" s="62" t="s">
        <v>63</v>
      </c>
      <c r="D59" s="62" t="s">
        <v>64</v>
      </c>
      <c r="E59" s="62" t="s">
        <v>20</v>
      </c>
      <c r="F59" s="429"/>
      <c r="G59" s="64" t="e">
        <f>+H59-2</f>
        <v>#DIV/0!</v>
      </c>
      <c r="H59" s="65" t="e">
        <f>EVEN(F60)</f>
        <v>#DIV/0!</v>
      </c>
      <c r="I59" s="429"/>
      <c r="J59" s="429"/>
      <c r="K59" s="47"/>
    </row>
    <row r="60" spans="1:13" x14ac:dyDescent="0.2">
      <c r="A60" s="45"/>
      <c r="B60" s="66">
        <f>AVERAGE(D56,I56)</f>
        <v>21.950000000000003</v>
      </c>
      <c r="C60" s="66">
        <f>25.4*B60/13.61</f>
        <v>40.964731814842033</v>
      </c>
      <c r="D60" s="66" t="e">
        <f>+'A.2.2. Promedio diarios (T y P)'!H45</f>
        <v>#DIV/0!</v>
      </c>
      <c r="E60" s="67" t="e">
        <f>1-(C60/D60)</f>
        <v>#DIV/0!</v>
      </c>
      <c r="F60" s="66" t="e">
        <f>+'A.2.2. Promedio diarios (T y P)'!E45</f>
        <v>#DIV/0!</v>
      </c>
      <c r="G60" s="71">
        <v>1.1459999999999999</v>
      </c>
      <c r="H60" s="72">
        <v>1.149</v>
      </c>
      <c r="I60" s="430" t="e">
        <f>-(H60-G60)/(H59-G59)*(H59-F60)+H60</f>
        <v>#DIV/0!</v>
      </c>
      <c r="J60" s="430"/>
      <c r="K60" s="47"/>
    </row>
    <row r="61" spans="1:13" x14ac:dyDescent="0.2">
      <c r="A61" s="45"/>
      <c r="B61" s="45"/>
      <c r="C61" s="47"/>
      <c r="D61" s="47"/>
      <c r="E61" s="49"/>
      <c r="F61" s="47"/>
      <c r="G61" s="47"/>
      <c r="H61" s="47"/>
      <c r="I61" s="47"/>
      <c r="J61" s="47"/>
      <c r="K61" s="47"/>
    </row>
    <row r="62" spans="1:13" ht="18" hidden="1" x14ac:dyDescent="0.2">
      <c r="A62" s="45"/>
      <c r="B62" s="54" t="s">
        <v>142</v>
      </c>
      <c r="C62" s="433" t="s">
        <v>25</v>
      </c>
      <c r="D62" s="433"/>
      <c r="E62" s="431" t="e">
        <f>+'A.2.2. Promedio diarios (T y P)'!#REF!</f>
        <v>#REF!</v>
      </c>
      <c r="F62" s="431"/>
      <c r="G62" s="433" t="s">
        <v>26</v>
      </c>
      <c r="H62" s="433"/>
      <c r="I62" s="431" t="e">
        <f>+'A.2.2. Promedio diarios (T y P)'!#REF!</f>
        <v>#REF!</v>
      </c>
      <c r="J62" s="441"/>
      <c r="K62" s="55"/>
    </row>
    <row r="63" spans="1:13" ht="6" hidden="1" customHeight="1" x14ac:dyDescent="0.2">
      <c r="A63" s="45"/>
      <c r="B63" s="56"/>
      <c r="C63" s="56"/>
      <c r="D63" s="56"/>
      <c r="E63" s="56"/>
      <c r="F63" s="56"/>
      <c r="G63" s="56"/>
      <c r="H63" s="56"/>
      <c r="I63" s="56"/>
      <c r="J63" s="56"/>
      <c r="K63" s="55"/>
    </row>
    <row r="64" spans="1:13" hidden="1" x14ac:dyDescent="0.2">
      <c r="A64" s="45"/>
      <c r="B64" s="434" t="s">
        <v>21</v>
      </c>
      <c r="C64" s="435"/>
      <c r="D64" s="57"/>
      <c r="E64" s="58" t="s">
        <v>62</v>
      </c>
      <c r="F64" s="59"/>
      <c r="G64" s="434" t="s">
        <v>22</v>
      </c>
      <c r="H64" s="435"/>
      <c r="I64" s="70"/>
      <c r="J64" s="58" t="s">
        <v>62</v>
      </c>
      <c r="K64" s="47"/>
    </row>
    <row r="65" spans="1:11" hidden="1" x14ac:dyDescent="0.2">
      <c r="A65" s="45"/>
      <c r="B65" s="47"/>
      <c r="C65" s="47"/>
      <c r="D65" s="47"/>
      <c r="E65" s="49"/>
      <c r="F65" s="47"/>
      <c r="G65" s="47"/>
      <c r="H65" s="47"/>
      <c r="I65" s="47"/>
      <c r="J65" s="47"/>
      <c r="K65" s="47"/>
    </row>
    <row r="66" spans="1:11" ht="24" hidden="1" customHeight="1" x14ac:dyDescent="0.2">
      <c r="A66" s="45"/>
      <c r="B66" s="429" t="s">
        <v>177</v>
      </c>
      <c r="C66" s="429"/>
      <c r="D66" s="429"/>
      <c r="E66" s="429"/>
      <c r="F66" s="429" t="s">
        <v>19</v>
      </c>
      <c r="G66" s="62" t="s">
        <v>1</v>
      </c>
      <c r="H66" s="62" t="s">
        <v>0</v>
      </c>
      <c r="I66" s="429" t="s">
        <v>179</v>
      </c>
      <c r="J66" s="429"/>
      <c r="K66" s="47"/>
    </row>
    <row r="67" spans="1:11" ht="26.25" hidden="1" customHeight="1" x14ac:dyDescent="0.2">
      <c r="A67" s="45"/>
      <c r="B67" s="62" t="s">
        <v>23</v>
      </c>
      <c r="C67" s="62" t="s">
        <v>63</v>
      </c>
      <c r="D67" s="62" t="s">
        <v>64</v>
      </c>
      <c r="E67" s="62" t="s">
        <v>20</v>
      </c>
      <c r="F67" s="429"/>
      <c r="G67" s="64" t="e">
        <f>+H67-2</f>
        <v>#REF!</v>
      </c>
      <c r="H67" s="64" t="e">
        <f>EVEN(F68)</f>
        <v>#REF!</v>
      </c>
      <c r="I67" s="429"/>
      <c r="J67" s="429"/>
      <c r="K67" s="47"/>
    </row>
    <row r="68" spans="1:11" hidden="1" x14ac:dyDescent="0.2">
      <c r="A68" s="45"/>
      <c r="B68" s="66" t="e">
        <f>AVERAGE(D64,I64)</f>
        <v>#DIV/0!</v>
      </c>
      <c r="C68" s="66" t="e">
        <f>25.4*B68/13.61</f>
        <v>#DIV/0!</v>
      </c>
      <c r="D68" s="66" t="e">
        <f>+'A.2.2. Promedio diarios (T y P)'!#REF!</f>
        <v>#REF!</v>
      </c>
      <c r="E68" s="67" t="e">
        <f>1-(C68/D68)</f>
        <v>#DIV/0!</v>
      </c>
      <c r="F68" s="66" t="e">
        <f>+'A.2.2. Promedio diarios (T y P)'!#REF!</f>
        <v>#REF!</v>
      </c>
      <c r="G68" s="71"/>
      <c r="H68" s="69"/>
      <c r="I68" s="442" t="e">
        <f>-(H68-G68)/(H67-G67)*(H67-F68)+H68</f>
        <v>#REF!</v>
      </c>
      <c r="J68" s="443"/>
      <c r="K68" s="47"/>
    </row>
    <row r="69" spans="1:11" hidden="1" x14ac:dyDescent="0.2">
      <c r="A69" s="45"/>
      <c r="B69" s="45"/>
      <c r="C69" s="47"/>
      <c r="D69" s="47"/>
      <c r="E69" s="49"/>
      <c r="F69" s="47"/>
      <c r="G69" s="47"/>
      <c r="H69" s="47"/>
      <c r="I69" s="47"/>
      <c r="J69" s="47"/>
      <c r="K69" s="47"/>
    </row>
    <row r="70" spans="1:11" ht="18" hidden="1" x14ac:dyDescent="0.2">
      <c r="A70" s="45"/>
      <c r="B70" s="54" t="s">
        <v>143</v>
      </c>
      <c r="C70" s="433" t="s">
        <v>25</v>
      </c>
      <c r="D70" s="433"/>
      <c r="E70" s="431" t="e">
        <f>+'A.2.2. Promedio diarios (T y P)'!#REF!</f>
        <v>#REF!</v>
      </c>
      <c r="F70" s="431"/>
      <c r="G70" s="433" t="s">
        <v>26</v>
      </c>
      <c r="H70" s="433"/>
      <c r="I70" s="431" t="e">
        <f>+'A.2.2. Promedio diarios (T y P)'!#REF!</f>
        <v>#REF!</v>
      </c>
      <c r="J70" s="432"/>
      <c r="K70" s="55"/>
    </row>
    <row r="71" spans="1:11" ht="6" hidden="1" customHeight="1" x14ac:dyDescent="0.2">
      <c r="A71" s="45"/>
      <c r="B71" s="56"/>
      <c r="C71" s="56"/>
      <c r="D71" s="56"/>
      <c r="E71" s="56"/>
      <c r="F71" s="56"/>
      <c r="G71" s="56"/>
      <c r="H71" s="56"/>
      <c r="I71" s="56"/>
      <c r="J71" s="56"/>
      <c r="K71" s="55"/>
    </row>
    <row r="72" spans="1:11" hidden="1" x14ac:dyDescent="0.2">
      <c r="A72" s="45"/>
      <c r="B72" s="434" t="s">
        <v>21</v>
      </c>
      <c r="C72" s="435"/>
      <c r="D72" s="57"/>
      <c r="E72" s="58" t="s">
        <v>62</v>
      </c>
      <c r="F72" s="59"/>
      <c r="G72" s="434" t="s">
        <v>22</v>
      </c>
      <c r="H72" s="435"/>
      <c r="I72" s="70"/>
      <c r="J72" s="58" t="s">
        <v>62</v>
      </c>
      <c r="K72" s="47"/>
    </row>
    <row r="73" spans="1:11" hidden="1" x14ac:dyDescent="0.2">
      <c r="A73" s="45"/>
      <c r="B73" s="47"/>
      <c r="C73" s="47"/>
      <c r="D73" s="47"/>
      <c r="E73" s="49"/>
      <c r="F73" s="47"/>
      <c r="G73" s="47"/>
      <c r="H73" s="47"/>
      <c r="I73" s="47"/>
      <c r="J73" s="47"/>
      <c r="K73" s="47"/>
    </row>
    <row r="74" spans="1:11" ht="24" hidden="1" customHeight="1" x14ac:dyDescent="0.2">
      <c r="A74" s="45"/>
      <c r="B74" s="436" t="s">
        <v>177</v>
      </c>
      <c r="C74" s="437"/>
      <c r="D74" s="437"/>
      <c r="E74" s="438"/>
      <c r="F74" s="439" t="s">
        <v>19</v>
      </c>
      <c r="G74" s="62" t="s">
        <v>1</v>
      </c>
      <c r="H74" s="63" t="s">
        <v>0</v>
      </c>
      <c r="I74" s="423" t="s">
        <v>179</v>
      </c>
      <c r="J74" s="424"/>
      <c r="K74" s="47"/>
    </row>
    <row r="75" spans="1:11" ht="26.25" hidden="1" customHeight="1" x14ac:dyDescent="0.2">
      <c r="A75" s="45"/>
      <c r="B75" s="62" t="s">
        <v>23</v>
      </c>
      <c r="C75" s="62" t="s">
        <v>63</v>
      </c>
      <c r="D75" s="62" t="s">
        <v>64</v>
      </c>
      <c r="E75" s="62" t="s">
        <v>20</v>
      </c>
      <c r="F75" s="440"/>
      <c r="G75" s="64" t="e">
        <f>+H75-2</f>
        <v>#REF!</v>
      </c>
      <c r="H75" s="65" t="e">
        <f>EVEN(F76)</f>
        <v>#REF!</v>
      </c>
      <c r="I75" s="425"/>
      <c r="J75" s="426"/>
      <c r="K75" s="47"/>
    </row>
    <row r="76" spans="1:11" hidden="1" x14ac:dyDescent="0.2">
      <c r="A76" s="45"/>
      <c r="B76" s="66" t="e">
        <f>AVERAGE(D72,I72)</f>
        <v>#DIV/0!</v>
      </c>
      <c r="C76" s="66" t="e">
        <f>25.4*B76/13.61</f>
        <v>#DIV/0!</v>
      </c>
      <c r="D76" s="66" t="e">
        <f>+'A.2.2. Promedio diarios (T y P)'!#REF!</f>
        <v>#REF!</v>
      </c>
      <c r="E76" s="67" t="e">
        <f>1-(C76/D76)</f>
        <v>#DIV/0!</v>
      </c>
      <c r="F76" s="66" t="e">
        <f>+'A.2.2. Promedio diarios (T y P)'!#REF!</f>
        <v>#REF!</v>
      </c>
      <c r="G76" s="71"/>
      <c r="H76" s="72"/>
      <c r="I76" s="427" t="e">
        <f>-(H76-G76)/(H75-G75)*(H75-F76)+H76</f>
        <v>#REF!</v>
      </c>
      <c r="J76" s="428"/>
      <c r="K76" s="47"/>
    </row>
    <row r="77" spans="1:11" hidden="1" x14ac:dyDescent="0.2">
      <c r="A77" s="45"/>
      <c r="B77" s="45"/>
      <c r="C77" s="47"/>
      <c r="D77" s="47"/>
      <c r="E77" s="49"/>
      <c r="F77" s="47"/>
      <c r="G77" s="47"/>
      <c r="H77" s="47"/>
      <c r="I77" s="47"/>
      <c r="J77" s="47"/>
      <c r="K77" s="47"/>
    </row>
    <row r="78" spans="1:11" ht="18" hidden="1" x14ac:dyDescent="0.2">
      <c r="A78" s="45"/>
      <c r="B78" s="54" t="s">
        <v>144</v>
      </c>
      <c r="C78" s="433" t="s">
        <v>25</v>
      </c>
      <c r="D78" s="433"/>
      <c r="E78" s="431" t="e">
        <f>+'A.2.2. Promedio diarios (T y P)'!#REF!</f>
        <v>#REF!</v>
      </c>
      <c r="F78" s="431"/>
      <c r="G78" s="433" t="s">
        <v>26</v>
      </c>
      <c r="H78" s="433"/>
      <c r="I78" s="431" t="e">
        <f>+'A.2.2. Promedio diarios (T y P)'!#REF!</f>
        <v>#REF!</v>
      </c>
      <c r="J78" s="432"/>
      <c r="K78" s="55"/>
    </row>
    <row r="79" spans="1:11" ht="6" hidden="1" customHeight="1" x14ac:dyDescent="0.2">
      <c r="A79" s="45"/>
      <c r="B79" s="56"/>
      <c r="C79" s="56"/>
      <c r="D79" s="56"/>
      <c r="E79" s="56"/>
      <c r="F79" s="56"/>
      <c r="G79" s="56"/>
      <c r="H79" s="56"/>
      <c r="I79" s="56"/>
      <c r="J79" s="56"/>
      <c r="K79" s="55"/>
    </row>
    <row r="80" spans="1:11" hidden="1" x14ac:dyDescent="0.2">
      <c r="A80" s="45"/>
      <c r="B80" s="434" t="s">
        <v>21</v>
      </c>
      <c r="C80" s="435"/>
      <c r="D80" s="57"/>
      <c r="E80" s="58" t="s">
        <v>62</v>
      </c>
      <c r="F80" s="59"/>
      <c r="G80" s="434" t="s">
        <v>22</v>
      </c>
      <c r="H80" s="435"/>
      <c r="I80" s="70"/>
      <c r="J80" s="58" t="s">
        <v>62</v>
      </c>
      <c r="K80" s="47"/>
    </row>
    <row r="81" spans="1:11" hidden="1" x14ac:dyDescent="0.2">
      <c r="A81" s="45"/>
      <c r="B81" s="47"/>
      <c r="C81" s="47"/>
      <c r="D81" s="47"/>
      <c r="E81" s="49"/>
      <c r="F81" s="47"/>
      <c r="G81" s="47"/>
      <c r="H81" s="47"/>
      <c r="I81" s="47"/>
      <c r="J81" s="47"/>
      <c r="K81" s="47"/>
    </row>
    <row r="82" spans="1:11" ht="24" hidden="1" customHeight="1" x14ac:dyDescent="0.2">
      <c r="A82" s="45"/>
      <c r="B82" s="436" t="s">
        <v>177</v>
      </c>
      <c r="C82" s="437"/>
      <c r="D82" s="437"/>
      <c r="E82" s="438"/>
      <c r="F82" s="439" t="s">
        <v>19</v>
      </c>
      <c r="G82" s="62" t="s">
        <v>1</v>
      </c>
      <c r="H82" s="63" t="s">
        <v>0</v>
      </c>
      <c r="I82" s="423" t="s">
        <v>34</v>
      </c>
      <c r="J82" s="424"/>
      <c r="K82" s="47"/>
    </row>
    <row r="83" spans="1:11" ht="26.25" hidden="1" customHeight="1" x14ac:dyDescent="0.2">
      <c r="A83" s="45"/>
      <c r="B83" s="62" t="s">
        <v>23</v>
      </c>
      <c r="C83" s="62" t="s">
        <v>63</v>
      </c>
      <c r="D83" s="62" t="s">
        <v>64</v>
      </c>
      <c r="E83" s="62" t="s">
        <v>20</v>
      </c>
      <c r="F83" s="440"/>
      <c r="G83" s="64" t="e">
        <f>+H83-2</f>
        <v>#REF!</v>
      </c>
      <c r="H83" s="65" t="e">
        <f>EVEN(F84)</f>
        <v>#REF!</v>
      </c>
      <c r="I83" s="425"/>
      <c r="J83" s="426"/>
      <c r="K83" s="47"/>
    </row>
    <row r="84" spans="1:11" hidden="1" x14ac:dyDescent="0.2">
      <c r="A84" s="45"/>
      <c r="B84" s="66" t="e">
        <f>AVERAGE(D80,I80)</f>
        <v>#DIV/0!</v>
      </c>
      <c r="C84" s="66" t="e">
        <f>25.4*B84/13.61</f>
        <v>#DIV/0!</v>
      </c>
      <c r="D84" s="66" t="e">
        <f>+'A.2.2. Promedio diarios (T y P)'!#REF!</f>
        <v>#REF!</v>
      </c>
      <c r="E84" s="67" t="e">
        <f>1-(C84/D84)</f>
        <v>#DIV/0!</v>
      </c>
      <c r="F84" s="66" t="e">
        <f>+'A.2.2. Promedio diarios (T y P)'!#REF!</f>
        <v>#REF!</v>
      </c>
      <c r="G84" s="71"/>
      <c r="H84" s="72"/>
      <c r="I84" s="427" t="e">
        <f>-(H84-G84)/(H83-G83)*(H83-F84)+H84</f>
        <v>#REF!</v>
      </c>
      <c r="J84" s="428"/>
      <c r="K84" s="47"/>
    </row>
    <row r="85" spans="1:11" hidden="1" x14ac:dyDescent="0.2">
      <c r="A85" s="45"/>
      <c r="B85" s="45"/>
      <c r="C85" s="47"/>
      <c r="D85" s="47"/>
      <c r="E85" s="49"/>
      <c r="F85" s="47"/>
      <c r="G85" s="47"/>
      <c r="H85" s="47"/>
      <c r="I85" s="47"/>
      <c r="J85" s="47"/>
      <c r="K85" s="47"/>
    </row>
    <row r="86" spans="1:11" ht="18" hidden="1" x14ac:dyDescent="0.2">
      <c r="A86" s="45"/>
      <c r="B86" s="54" t="s">
        <v>155</v>
      </c>
      <c r="C86" s="433" t="s">
        <v>25</v>
      </c>
      <c r="D86" s="433"/>
      <c r="E86" s="431" t="e">
        <f>+'A.2.2. Promedio diarios (T y P)'!#REF!</f>
        <v>#REF!</v>
      </c>
      <c r="F86" s="431"/>
      <c r="G86" s="433" t="s">
        <v>26</v>
      </c>
      <c r="H86" s="433"/>
      <c r="I86" s="431" t="e">
        <f>+'A.2.2. Promedio diarios (T y P)'!#REF!</f>
        <v>#REF!</v>
      </c>
      <c r="J86" s="432"/>
      <c r="K86" s="55"/>
    </row>
    <row r="87" spans="1:11" ht="6" hidden="1" customHeight="1" x14ac:dyDescent="0.2">
      <c r="A87" s="45"/>
      <c r="B87" s="56"/>
      <c r="C87" s="56"/>
      <c r="D87" s="56"/>
      <c r="E87" s="56"/>
      <c r="F87" s="56"/>
      <c r="G87" s="56"/>
      <c r="H87" s="56"/>
      <c r="I87" s="56"/>
      <c r="J87" s="56"/>
      <c r="K87" s="55"/>
    </row>
    <row r="88" spans="1:11" hidden="1" x14ac:dyDescent="0.2">
      <c r="A88" s="45"/>
      <c r="B88" s="434" t="s">
        <v>21</v>
      </c>
      <c r="C88" s="435"/>
      <c r="D88" s="57"/>
      <c r="E88" s="58" t="s">
        <v>62</v>
      </c>
      <c r="F88" s="59"/>
      <c r="G88" s="434" t="s">
        <v>22</v>
      </c>
      <c r="H88" s="435"/>
      <c r="I88" s="70"/>
      <c r="J88" s="58" t="s">
        <v>62</v>
      </c>
      <c r="K88" s="47"/>
    </row>
    <row r="89" spans="1:11" hidden="1" x14ac:dyDescent="0.2">
      <c r="A89" s="45"/>
      <c r="B89" s="47"/>
      <c r="C89" s="47"/>
      <c r="D89" s="47"/>
      <c r="E89" s="49"/>
      <c r="F89" s="47"/>
      <c r="G89" s="47"/>
      <c r="H89" s="47"/>
      <c r="I89" s="47"/>
      <c r="J89" s="47"/>
      <c r="K89" s="47"/>
    </row>
    <row r="90" spans="1:11" ht="24" hidden="1" customHeight="1" x14ac:dyDescent="0.2">
      <c r="A90" s="45"/>
      <c r="B90" s="436" t="s">
        <v>177</v>
      </c>
      <c r="C90" s="437"/>
      <c r="D90" s="437"/>
      <c r="E90" s="438"/>
      <c r="F90" s="439" t="s">
        <v>19</v>
      </c>
      <c r="G90" s="62" t="s">
        <v>1</v>
      </c>
      <c r="H90" s="63" t="s">
        <v>0</v>
      </c>
      <c r="I90" s="423" t="s">
        <v>34</v>
      </c>
      <c r="J90" s="424"/>
      <c r="K90" s="47"/>
    </row>
    <row r="91" spans="1:11" ht="26.25" hidden="1" customHeight="1" x14ac:dyDescent="0.2">
      <c r="A91" s="45"/>
      <c r="B91" s="62" t="s">
        <v>23</v>
      </c>
      <c r="C91" s="62" t="s">
        <v>63</v>
      </c>
      <c r="D91" s="62" t="s">
        <v>64</v>
      </c>
      <c r="E91" s="62" t="s">
        <v>20</v>
      </c>
      <c r="F91" s="440"/>
      <c r="G91" s="64" t="e">
        <f>+H91-2</f>
        <v>#REF!</v>
      </c>
      <c r="H91" s="65" t="e">
        <f>EVEN(F92)</f>
        <v>#REF!</v>
      </c>
      <c r="I91" s="425"/>
      <c r="J91" s="426"/>
      <c r="K91" s="47"/>
    </row>
    <row r="92" spans="1:11" hidden="1" x14ac:dyDescent="0.2">
      <c r="A92" s="45"/>
      <c r="B92" s="66" t="e">
        <f>AVERAGE(D88,I88)</f>
        <v>#DIV/0!</v>
      </c>
      <c r="C92" s="66" t="e">
        <f>25.4*B92/13.61</f>
        <v>#DIV/0!</v>
      </c>
      <c r="D92" s="66" t="e">
        <f>+'A.2.2. Promedio diarios (T y P)'!#REF!</f>
        <v>#REF!</v>
      </c>
      <c r="E92" s="67" t="e">
        <f>1-(C92/D92)</f>
        <v>#DIV/0!</v>
      </c>
      <c r="F92" s="66" t="e">
        <f>+'A.2.2. Promedio diarios (T y P)'!#REF!</f>
        <v>#REF!</v>
      </c>
      <c r="G92" s="71"/>
      <c r="H92" s="72"/>
      <c r="I92" s="427" t="e">
        <f>-(H92-G92)/(H91-G91)*(H91-F92)+H92</f>
        <v>#REF!</v>
      </c>
      <c r="J92" s="428"/>
      <c r="K92" s="47"/>
    </row>
    <row r="93" spans="1:11" hidden="1" x14ac:dyDescent="0.2">
      <c r="A93" s="45"/>
      <c r="B93" s="45"/>
      <c r="C93" s="47"/>
      <c r="D93" s="47"/>
      <c r="E93" s="49"/>
      <c r="F93" s="47"/>
      <c r="G93" s="47"/>
      <c r="H93" s="47"/>
      <c r="I93" s="47"/>
      <c r="J93" s="47"/>
      <c r="K93" s="47"/>
    </row>
    <row r="94" spans="1:11" ht="18" hidden="1" x14ac:dyDescent="0.2">
      <c r="A94" s="45"/>
      <c r="B94" s="54" t="s">
        <v>156</v>
      </c>
      <c r="C94" s="433" t="s">
        <v>25</v>
      </c>
      <c r="D94" s="433"/>
      <c r="E94" s="431" t="e">
        <f>+'A.2.2. Promedio diarios (T y P)'!#REF!</f>
        <v>#REF!</v>
      </c>
      <c r="F94" s="431"/>
      <c r="G94" s="433" t="s">
        <v>26</v>
      </c>
      <c r="H94" s="433"/>
      <c r="I94" s="431" t="e">
        <f>+'A.2.2. Promedio diarios (T y P)'!#REF!</f>
        <v>#REF!</v>
      </c>
      <c r="J94" s="432"/>
      <c r="K94" s="55"/>
    </row>
    <row r="95" spans="1:11" ht="6" hidden="1" customHeight="1" x14ac:dyDescent="0.2">
      <c r="A95" s="45"/>
      <c r="B95" s="56"/>
      <c r="C95" s="56"/>
      <c r="D95" s="56"/>
      <c r="E95" s="56"/>
      <c r="F95" s="56"/>
      <c r="G95" s="56"/>
      <c r="H95" s="56"/>
      <c r="I95" s="56"/>
      <c r="J95" s="56"/>
      <c r="K95" s="55"/>
    </row>
    <row r="96" spans="1:11" hidden="1" x14ac:dyDescent="0.2">
      <c r="A96" s="45"/>
      <c r="B96" s="434" t="s">
        <v>21</v>
      </c>
      <c r="C96" s="435"/>
      <c r="D96" s="57"/>
      <c r="E96" s="58" t="s">
        <v>62</v>
      </c>
      <c r="F96" s="59"/>
      <c r="G96" s="434" t="s">
        <v>22</v>
      </c>
      <c r="H96" s="435"/>
      <c r="I96" s="70"/>
      <c r="J96" s="58" t="s">
        <v>62</v>
      </c>
      <c r="K96" s="47"/>
    </row>
    <row r="97" spans="1:11" hidden="1" x14ac:dyDescent="0.2">
      <c r="A97" s="45"/>
      <c r="B97" s="47"/>
      <c r="C97" s="47"/>
      <c r="D97" s="47"/>
      <c r="E97" s="49"/>
      <c r="F97" s="47"/>
      <c r="G97" s="47"/>
      <c r="H97" s="47"/>
      <c r="I97" s="47"/>
      <c r="J97" s="47"/>
      <c r="K97" s="47"/>
    </row>
    <row r="98" spans="1:11" ht="24" hidden="1" customHeight="1" x14ac:dyDescent="0.2">
      <c r="A98" s="45"/>
      <c r="B98" s="436" t="s">
        <v>177</v>
      </c>
      <c r="C98" s="437"/>
      <c r="D98" s="437"/>
      <c r="E98" s="438"/>
      <c r="F98" s="439" t="s">
        <v>19</v>
      </c>
      <c r="G98" s="62" t="s">
        <v>1</v>
      </c>
      <c r="H98" s="63" t="s">
        <v>0</v>
      </c>
      <c r="I98" s="423" t="s">
        <v>34</v>
      </c>
      <c r="J98" s="424"/>
      <c r="K98" s="47"/>
    </row>
    <row r="99" spans="1:11" ht="26.25" hidden="1" customHeight="1" x14ac:dyDescent="0.2">
      <c r="A99" s="45"/>
      <c r="B99" s="62" t="s">
        <v>23</v>
      </c>
      <c r="C99" s="62" t="s">
        <v>63</v>
      </c>
      <c r="D99" s="62" t="s">
        <v>64</v>
      </c>
      <c r="E99" s="62" t="s">
        <v>20</v>
      </c>
      <c r="F99" s="440"/>
      <c r="G99" s="64" t="e">
        <f>+H99-2</f>
        <v>#REF!</v>
      </c>
      <c r="H99" s="65" t="e">
        <f>EVEN(F100)</f>
        <v>#REF!</v>
      </c>
      <c r="I99" s="425"/>
      <c r="J99" s="426"/>
      <c r="K99" s="47"/>
    </row>
    <row r="100" spans="1:11" hidden="1" x14ac:dyDescent="0.2">
      <c r="A100" s="45"/>
      <c r="B100" s="66" t="e">
        <f>AVERAGE(D96,I96)</f>
        <v>#DIV/0!</v>
      </c>
      <c r="C100" s="66" t="e">
        <f>25.4*B100/13.61</f>
        <v>#DIV/0!</v>
      </c>
      <c r="D100" s="66" t="e">
        <f>+'A.2.2. Promedio diarios (T y P)'!#REF!</f>
        <v>#REF!</v>
      </c>
      <c r="E100" s="67" t="e">
        <f>1-(C100/D100)</f>
        <v>#DIV/0!</v>
      </c>
      <c r="F100" s="66" t="e">
        <f>+'A.2.2. Promedio diarios (T y P)'!#REF!</f>
        <v>#REF!</v>
      </c>
      <c r="G100" s="71"/>
      <c r="H100" s="72"/>
      <c r="I100" s="427" t="e">
        <f>-(H100-G100)/(H99-G99)*(H99-F100)+H100</f>
        <v>#REF!</v>
      </c>
      <c r="J100" s="428"/>
      <c r="K100" s="47"/>
    </row>
    <row r="101" spans="1:11" hidden="1" x14ac:dyDescent="0.2">
      <c r="A101" s="45"/>
      <c r="B101" s="45"/>
      <c r="C101" s="47"/>
      <c r="D101" s="47"/>
      <c r="E101" s="49"/>
      <c r="F101" s="47"/>
      <c r="G101" s="47"/>
      <c r="H101" s="47"/>
      <c r="I101" s="47"/>
      <c r="J101" s="47"/>
      <c r="K101" s="47"/>
    </row>
    <row r="102" spans="1:11" ht="18" hidden="1" x14ac:dyDescent="0.2">
      <c r="A102" s="45"/>
      <c r="B102" s="54" t="s">
        <v>157</v>
      </c>
      <c r="C102" s="433" t="s">
        <v>25</v>
      </c>
      <c r="D102" s="433"/>
      <c r="E102" s="431" t="e">
        <f>+'A.2.2. Promedio diarios (T y P)'!#REF!</f>
        <v>#REF!</v>
      </c>
      <c r="F102" s="431"/>
      <c r="G102" s="433" t="s">
        <v>26</v>
      </c>
      <c r="H102" s="433"/>
      <c r="I102" s="431" t="e">
        <f>+'A.2.2. Promedio diarios (T y P)'!#REF!</f>
        <v>#REF!</v>
      </c>
      <c r="J102" s="432"/>
      <c r="K102" s="55"/>
    </row>
    <row r="103" spans="1:11" ht="6" hidden="1" customHeight="1" x14ac:dyDescent="0.2">
      <c r="A103" s="45"/>
      <c r="B103" s="56"/>
      <c r="C103" s="56"/>
      <c r="D103" s="56"/>
      <c r="E103" s="56"/>
      <c r="F103" s="56"/>
      <c r="G103" s="56"/>
      <c r="H103" s="56"/>
      <c r="I103" s="56"/>
      <c r="J103" s="56"/>
      <c r="K103" s="55"/>
    </row>
    <row r="104" spans="1:11" hidden="1" x14ac:dyDescent="0.2">
      <c r="A104" s="45"/>
      <c r="B104" s="434" t="s">
        <v>21</v>
      </c>
      <c r="C104" s="435"/>
      <c r="D104" s="57"/>
      <c r="E104" s="58" t="s">
        <v>62</v>
      </c>
      <c r="F104" s="59"/>
      <c r="G104" s="434" t="s">
        <v>22</v>
      </c>
      <c r="H104" s="435"/>
      <c r="I104" s="70"/>
      <c r="J104" s="58" t="s">
        <v>62</v>
      </c>
      <c r="K104" s="47"/>
    </row>
    <row r="105" spans="1:11" hidden="1" x14ac:dyDescent="0.2">
      <c r="A105" s="45"/>
      <c r="B105" s="47"/>
      <c r="C105" s="47"/>
      <c r="D105" s="47"/>
      <c r="E105" s="49"/>
      <c r="F105" s="47"/>
      <c r="G105" s="47"/>
      <c r="H105" s="47"/>
      <c r="I105" s="47"/>
      <c r="J105" s="47"/>
      <c r="K105" s="47"/>
    </row>
    <row r="106" spans="1:11" ht="24" hidden="1" customHeight="1" x14ac:dyDescent="0.2">
      <c r="A106" s="45"/>
      <c r="B106" s="436" t="s">
        <v>177</v>
      </c>
      <c r="C106" s="437"/>
      <c r="D106" s="437"/>
      <c r="E106" s="438"/>
      <c r="F106" s="439" t="s">
        <v>19</v>
      </c>
      <c r="G106" s="62" t="s">
        <v>1</v>
      </c>
      <c r="H106" s="63" t="s">
        <v>0</v>
      </c>
      <c r="I106" s="423" t="s">
        <v>34</v>
      </c>
      <c r="J106" s="424"/>
      <c r="K106" s="47"/>
    </row>
    <row r="107" spans="1:11" ht="26.25" hidden="1" customHeight="1" x14ac:dyDescent="0.2">
      <c r="A107" s="45"/>
      <c r="B107" s="62" t="s">
        <v>23</v>
      </c>
      <c r="C107" s="62" t="s">
        <v>63</v>
      </c>
      <c r="D107" s="62" t="s">
        <v>64</v>
      </c>
      <c r="E107" s="62" t="s">
        <v>20</v>
      </c>
      <c r="F107" s="440"/>
      <c r="G107" s="64" t="e">
        <f>+H107-2</f>
        <v>#REF!</v>
      </c>
      <c r="H107" s="65" t="e">
        <f>EVEN(F108)</f>
        <v>#REF!</v>
      </c>
      <c r="I107" s="425"/>
      <c r="J107" s="426"/>
      <c r="K107" s="47"/>
    </row>
    <row r="108" spans="1:11" hidden="1" x14ac:dyDescent="0.2">
      <c r="A108" s="45"/>
      <c r="B108" s="66" t="e">
        <f>AVERAGE(D104,I104)</f>
        <v>#DIV/0!</v>
      </c>
      <c r="C108" s="66" t="e">
        <f>25.4*B108/13.61</f>
        <v>#DIV/0!</v>
      </c>
      <c r="D108" s="66" t="e">
        <f>+'A.2.2. Promedio diarios (T y P)'!#REF!</f>
        <v>#REF!</v>
      </c>
      <c r="E108" s="67" t="e">
        <f>1-(C108/D108)</f>
        <v>#DIV/0!</v>
      </c>
      <c r="F108" s="66" t="e">
        <f>+'A.2.2. Promedio diarios (T y P)'!#REF!</f>
        <v>#REF!</v>
      </c>
      <c r="G108" s="71"/>
      <c r="H108" s="72"/>
      <c r="I108" s="427" t="e">
        <f>-(H108-G108)/(H107-G107)*(H107-F108)+H108</f>
        <v>#REF!</v>
      </c>
      <c r="J108" s="428"/>
      <c r="K108" s="47"/>
    </row>
    <row r="109" spans="1:11" hidden="1" x14ac:dyDescent="0.2">
      <c r="A109" s="45"/>
      <c r="B109" s="45"/>
      <c r="C109" s="47"/>
      <c r="D109" s="47"/>
      <c r="E109" s="49"/>
      <c r="F109" s="47"/>
      <c r="G109" s="47"/>
      <c r="H109" s="47"/>
      <c r="I109" s="47"/>
      <c r="J109" s="47"/>
      <c r="K109" s="47"/>
    </row>
    <row r="110" spans="1:11" ht="18" hidden="1" x14ac:dyDescent="0.2">
      <c r="A110" s="45"/>
      <c r="B110" s="54" t="s">
        <v>158</v>
      </c>
      <c r="C110" s="433" t="s">
        <v>25</v>
      </c>
      <c r="D110" s="433"/>
      <c r="E110" s="431" t="e">
        <f>+'A.2.2. Promedio diarios (T y P)'!#REF!</f>
        <v>#REF!</v>
      </c>
      <c r="F110" s="431"/>
      <c r="G110" s="433" t="s">
        <v>26</v>
      </c>
      <c r="H110" s="433"/>
      <c r="I110" s="431" t="e">
        <f>+'A.2.2. Promedio diarios (T y P)'!#REF!</f>
        <v>#REF!</v>
      </c>
      <c r="J110" s="432"/>
      <c r="K110" s="55"/>
    </row>
    <row r="111" spans="1:11" ht="6" hidden="1" customHeight="1" x14ac:dyDescent="0.2">
      <c r="A111" s="45"/>
      <c r="B111" s="56"/>
      <c r="C111" s="56"/>
      <c r="D111" s="56"/>
      <c r="E111" s="56"/>
      <c r="F111" s="56"/>
      <c r="G111" s="56"/>
      <c r="H111" s="56"/>
      <c r="I111" s="56"/>
      <c r="J111" s="56"/>
      <c r="K111" s="55"/>
    </row>
    <row r="112" spans="1:11" hidden="1" x14ac:dyDescent="0.2">
      <c r="A112" s="45"/>
      <c r="B112" s="434" t="s">
        <v>21</v>
      </c>
      <c r="C112" s="435"/>
      <c r="D112" s="57"/>
      <c r="E112" s="58" t="s">
        <v>62</v>
      </c>
      <c r="F112" s="59"/>
      <c r="G112" s="434" t="s">
        <v>22</v>
      </c>
      <c r="H112" s="435"/>
      <c r="I112" s="70"/>
      <c r="J112" s="58" t="s">
        <v>62</v>
      </c>
      <c r="K112" s="47"/>
    </row>
    <row r="113" spans="1:11" hidden="1" x14ac:dyDescent="0.2">
      <c r="A113" s="45"/>
      <c r="B113" s="47"/>
      <c r="C113" s="47"/>
      <c r="D113" s="47"/>
      <c r="E113" s="49"/>
      <c r="F113" s="47"/>
      <c r="G113" s="47"/>
      <c r="H113" s="47"/>
      <c r="I113" s="47"/>
      <c r="J113" s="47"/>
      <c r="K113" s="47"/>
    </row>
    <row r="114" spans="1:11" ht="24" hidden="1" customHeight="1" x14ac:dyDescent="0.2">
      <c r="A114" s="45"/>
      <c r="B114" s="436" t="s">
        <v>177</v>
      </c>
      <c r="C114" s="437"/>
      <c r="D114" s="437"/>
      <c r="E114" s="438"/>
      <c r="F114" s="439" t="s">
        <v>19</v>
      </c>
      <c r="G114" s="62" t="s">
        <v>1</v>
      </c>
      <c r="H114" s="63" t="s">
        <v>0</v>
      </c>
      <c r="I114" s="423" t="s">
        <v>34</v>
      </c>
      <c r="J114" s="424"/>
      <c r="K114" s="47"/>
    </row>
    <row r="115" spans="1:11" ht="26.25" hidden="1" customHeight="1" x14ac:dyDescent="0.2">
      <c r="A115" s="45"/>
      <c r="B115" s="62" t="s">
        <v>23</v>
      </c>
      <c r="C115" s="62" t="s">
        <v>63</v>
      </c>
      <c r="D115" s="62" t="s">
        <v>64</v>
      </c>
      <c r="E115" s="62" t="s">
        <v>20</v>
      </c>
      <c r="F115" s="440"/>
      <c r="G115" s="64" t="e">
        <f>+H115-2</f>
        <v>#REF!</v>
      </c>
      <c r="H115" s="65" t="e">
        <f>EVEN(F116)</f>
        <v>#REF!</v>
      </c>
      <c r="I115" s="425"/>
      <c r="J115" s="426"/>
      <c r="K115" s="47"/>
    </row>
    <row r="116" spans="1:11" hidden="1" x14ac:dyDescent="0.2">
      <c r="A116" s="45"/>
      <c r="B116" s="66" t="e">
        <f>AVERAGE(D112,I112)</f>
        <v>#DIV/0!</v>
      </c>
      <c r="C116" s="66" t="e">
        <f>25.4*B116/13.61</f>
        <v>#DIV/0!</v>
      </c>
      <c r="D116" s="66" t="e">
        <f>+'A.2.2. Promedio diarios (T y P)'!#REF!</f>
        <v>#REF!</v>
      </c>
      <c r="E116" s="67" t="e">
        <f>1-(C116/D116)</f>
        <v>#DIV/0!</v>
      </c>
      <c r="F116" s="66" t="e">
        <f>+'A.2.2. Promedio diarios (T y P)'!#REF!</f>
        <v>#REF!</v>
      </c>
      <c r="G116" s="71"/>
      <c r="H116" s="72"/>
      <c r="I116" s="427" t="e">
        <f>-(H116-G116)/(H115-G115)*(H115-F116)+H116</f>
        <v>#REF!</v>
      </c>
      <c r="J116" s="428"/>
      <c r="K116" s="47"/>
    </row>
    <row r="117" spans="1:11" hidden="1" x14ac:dyDescent="0.2">
      <c r="A117" s="45"/>
      <c r="B117" s="45"/>
      <c r="C117" s="47"/>
      <c r="D117" s="47"/>
      <c r="E117" s="49"/>
      <c r="F117" s="47"/>
      <c r="G117" s="47"/>
      <c r="H117" s="47"/>
      <c r="I117" s="47"/>
      <c r="J117" s="47"/>
      <c r="K117" s="47"/>
    </row>
    <row r="118" spans="1:11" ht="18" hidden="1" x14ac:dyDescent="0.2">
      <c r="A118" s="45"/>
      <c r="B118" s="54" t="s">
        <v>159</v>
      </c>
      <c r="C118" s="433" t="s">
        <v>25</v>
      </c>
      <c r="D118" s="433"/>
      <c r="E118" s="431" t="e">
        <f>+'A.2.2. Promedio diarios (T y P)'!#REF!</f>
        <v>#REF!</v>
      </c>
      <c r="F118" s="431"/>
      <c r="G118" s="433" t="s">
        <v>26</v>
      </c>
      <c r="H118" s="433"/>
      <c r="I118" s="431" t="e">
        <f>+'A.2.2. Promedio diarios (T y P)'!#REF!</f>
        <v>#REF!</v>
      </c>
      <c r="J118" s="432"/>
      <c r="K118" s="55"/>
    </row>
    <row r="119" spans="1:11" ht="6" hidden="1" customHeight="1" x14ac:dyDescent="0.2">
      <c r="A119" s="45"/>
      <c r="B119" s="56"/>
      <c r="C119" s="56"/>
      <c r="D119" s="56"/>
      <c r="E119" s="56"/>
      <c r="F119" s="56"/>
      <c r="G119" s="56"/>
      <c r="H119" s="56"/>
      <c r="I119" s="56"/>
      <c r="J119" s="56"/>
      <c r="K119" s="55"/>
    </row>
    <row r="120" spans="1:11" hidden="1" x14ac:dyDescent="0.2">
      <c r="A120" s="45"/>
      <c r="B120" s="434" t="s">
        <v>21</v>
      </c>
      <c r="C120" s="435"/>
      <c r="D120" s="57"/>
      <c r="E120" s="58" t="s">
        <v>62</v>
      </c>
      <c r="F120" s="59"/>
      <c r="G120" s="434" t="s">
        <v>22</v>
      </c>
      <c r="H120" s="435"/>
      <c r="I120" s="70"/>
      <c r="J120" s="58" t="s">
        <v>62</v>
      </c>
      <c r="K120" s="47"/>
    </row>
    <row r="121" spans="1:11" hidden="1" x14ac:dyDescent="0.2">
      <c r="A121" s="45"/>
      <c r="B121" s="47"/>
      <c r="C121" s="47"/>
      <c r="D121" s="47"/>
      <c r="E121" s="49"/>
      <c r="F121" s="47"/>
      <c r="G121" s="47"/>
      <c r="H121" s="47"/>
      <c r="I121" s="47"/>
      <c r="J121" s="47"/>
      <c r="K121" s="47"/>
    </row>
    <row r="122" spans="1:11" ht="24" hidden="1" customHeight="1" x14ac:dyDescent="0.2">
      <c r="A122" s="45"/>
      <c r="B122" s="436" t="s">
        <v>177</v>
      </c>
      <c r="C122" s="437"/>
      <c r="D122" s="437"/>
      <c r="E122" s="438"/>
      <c r="F122" s="439" t="s">
        <v>19</v>
      </c>
      <c r="G122" s="62" t="s">
        <v>1</v>
      </c>
      <c r="H122" s="63" t="s">
        <v>0</v>
      </c>
      <c r="I122" s="423" t="s">
        <v>34</v>
      </c>
      <c r="J122" s="424"/>
      <c r="K122" s="47"/>
    </row>
    <row r="123" spans="1:11" ht="26.25" hidden="1" customHeight="1" x14ac:dyDescent="0.2">
      <c r="A123" s="45"/>
      <c r="B123" s="62" t="s">
        <v>23</v>
      </c>
      <c r="C123" s="62" t="s">
        <v>63</v>
      </c>
      <c r="D123" s="62" t="s">
        <v>64</v>
      </c>
      <c r="E123" s="62" t="s">
        <v>20</v>
      </c>
      <c r="F123" s="440"/>
      <c r="G123" s="64" t="e">
        <f>+H123-2</f>
        <v>#REF!</v>
      </c>
      <c r="H123" s="65" t="e">
        <f>EVEN(F124)</f>
        <v>#REF!</v>
      </c>
      <c r="I123" s="425"/>
      <c r="J123" s="426"/>
      <c r="K123" s="47"/>
    </row>
    <row r="124" spans="1:11" hidden="1" x14ac:dyDescent="0.2">
      <c r="A124" s="45"/>
      <c r="B124" s="66" t="e">
        <f>AVERAGE(D120,I120)</f>
        <v>#DIV/0!</v>
      </c>
      <c r="C124" s="66" t="e">
        <f>25.4*B124/13.61</f>
        <v>#DIV/0!</v>
      </c>
      <c r="D124" s="66" t="e">
        <f>+'A.2.2. Promedio diarios (T y P)'!#REF!</f>
        <v>#REF!</v>
      </c>
      <c r="E124" s="67" t="e">
        <f>1-(C124/D124)</f>
        <v>#DIV/0!</v>
      </c>
      <c r="F124" s="66" t="e">
        <f>+'A.2.2. Promedio diarios (T y P)'!#REF!</f>
        <v>#REF!</v>
      </c>
      <c r="G124" s="71"/>
      <c r="H124" s="72"/>
      <c r="I124" s="427" t="e">
        <f>-(H124-G124)/(H123-G123)*(H123-F124)+H124</f>
        <v>#REF!</v>
      </c>
      <c r="J124" s="428"/>
      <c r="K124" s="47"/>
    </row>
    <row r="125" spans="1:11" hidden="1" x14ac:dyDescent="0.2">
      <c r="A125" s="45"/>
      <c r="B125" s="45"/>
      <c r="C125" s="47"/>
      <c r="D125" s="47"/>
      <c r="E125" s="49"/>
      <c r="F125" s="47"/>
      <c r="G125" s="47"/>
      <c r="H125" s="47"/>
      <c r="I125" s="47"/>
      <c r="J125" s="47"/>
      <c r="K125" s="47"/>
    </row>
    <row r="126" spans="1:11" ht="18" hidden="1" x14ac:dyDescent="0.2">
      <c r="A126" s="45"/>
      <c r="B126" s="54" t="s">
        <v>160</v>
      </c>
      <c r="C126" s="433" t="s">
        <v>25</v>
      </c>
      <c r="D126" s="433"/>
      <c r="E126" s="431" t="e">
        <f>+'A.2.2. Promedio diarios (T y P)'!#REF!</f>
        <v>#REF!</v>
      </c>
      <c r="F126" s="431"/>
      <c r="G126" s="433" t="s">
        <v>26</v>
      </c>
      <c r="H126" s="433"/>
      <c r="I126" s="431" t="e">
        <f>+'A.2.2. Promedio diarios (T y P)'!#REF!</f>
        <v>#REF!</v>
      </c>
      <c r="J126" s="432"/>
      <c r="K126" s="55"/>
    </row>
    <row r="127" spans="1:11" ht="6" hidden="1" customHeight="1" x14ac:dyDescent="0.2">
      <c r="A127" s="45"/>
      <c r="B127" s="56"/>
      <c r="C127" s="56"/>
      <c r="D127" s="56"/>
      <c r="E127" s="56"/>
      <c r="F127" s="56"/>
      <c r="G127" s="56"/>
      <c r="H127" s="56"/>
      <c r="I127" s="56"/>
      <c r="J127" s="56"/>
      <c r="K127" s="55"/>
    </row>
    <row r="128" spans="1:11" hidden="1" x14ac:dyDescent="0.2">
      <c r="A128" s="45"/>
      <c r="B128" s="434" t="s">
        <v>21</v>
      </c>
      <c r="C128" s="435"/>
      <c r="D128" s="57"/>
      <c r="E128" s="58" t="s">
        <v>62</v>
      </c>
      <c r="F128" s="59"/>
      <c r="G128" s="434" t="s">
        <v>22</v>
      </c>
      <c r="H128" s="435"/>
      <c r="I128" s="70"/>
      <c r="J128" s="58" t="s">
        <v>62</v>
      </c>
      <c r="K128" s="47"/>
    </row>
    <row r="129" spans="1:11" hidden="1" x14ac:dyDescent="0.2">
      <c r="A129" s="45"/>
      <c r="B129" s="47"/>
      <c r="C129" s="47"/>
      <c r="D129" s="47"/>
      <c r="E129" s="49"/>
      <c r="F129" s="47"/>
      <c r="G129" s="47"/>
      <c r="H129" s="47"/>
      <c r="I129" s="47"/>
      <c r="J129" s="47"/>
      <c r="K129" s="47"/>
    </row>
    <row r="130" spans="1:11" ht="24" hidden="1" customHeight="1" x14ac:dyDescent="0.2">
      <c r="A130" s="45"/>
      <c r="B130" s="436" t="s">
        <v>177</v>
      </c>
      <c r="C130" s="437"/>
      <c r="D130" s="437"/>
      <c r="E130" s="438"/>
      <c r="F130" s="439" t="s">
        <v>19</v>
      </c>
      <c r="G130" s="62" t="s">
        <v>1</v>
      </c>
      <c r="H130" s="63" t="s">
        <v>0</v>
      </c>
      <c r="I130" s="423" t="s">
        <v>34</v>
      </c>
      <c r="J130" s="424"/>
      <c r="K130" s="47"/>
    </row>
    <row r="131" spans="1:11" ht="26.25" hidden="1" customHeight="1" x14ac:dyDescent="0.2">
      <c r="A131" s="45"/>
      <c r="B131" s="62" t="s">
        <v>23</v>
      </c>
      <c r="C131" s="62" t="s">
        <v>63</v>
      </c>
      <c r="D131" s="62" t="s">
        <v>64</v>
      </c>
      <c r="E131" s="62" t="s">
        <v>20</v>
      </c>
      <c r="F131" s="440"/>
      <c r="G131" s="64" t="e">
        <f>+H131-2</f>
        <v>#REF!</v>
      </c>
      <c r="H131" s="65" t="e">
        <f>EVEN(F132)</f>
        <v>#REF!</v>
      </c>
      <c r="I131" s="425"/>
      <c r="J131" s="426"/>
      <c r="K131" s="47"/>
    </row>
    <row r="132" spans="1:11" hidden="1" x14ac:dyDescent="0.2">
      <c r="A132" s="45"/>
      <c r="B132" s="66" t="e">
        <f>AVERAGE(D128,I128)</f>
        <v>#DIV/0!</v>
      </c>
      <c r="C132" s="66" t="e">
        <f>25.4*B132/13.61</f>
        <v>#DIV/0!</v>
      </c>
      <c r="D132" s="66" t="e">
        <f>+'A.2.2. Promedio diarios (T y P)'!#REF!</f>
        <v>#REF!</v>
      </c>
      <c r="E132" s="67" t="e">
        <f>1-(C132/D132)</f>
        <v>#DIV/0!</v>
      </c>
      <c r="F132" s="66" t="e">
        <f>+'A.2.2. Promedio diarios (T y P)'!#REF!</f>
        <v>#REF!</v>
      </c>
      <c r="G132" s="71"/>
      <c r="H132" s="72"/>
      <c r="I132" s="427" t="e">
        <f>-(H132-G132)/(H131-G131)*(H131-F132)+H132</f>
        <v>#REF!</v>
      </c>
      <c r="J132" s="428"/>
      <c r="K132" s="47"/>
    </row>
    <row r="133" spans="1:11" hidden="1" x14ac:dyDescent="0.2">
      <c r="A133" s="45"/>
      <c r="B133" s="45"/>
      <c r="C133" s="47"/>
      <c r="D133" s="47"/>
      <c r="E133" s="49"/>
      <c r="F133" s="47"/>
      <c r="G133" s="47"/>
      <c r="H133" s="47"/>
      <c r="I133" s="47"/>
      <c r="J133" s="47"/>
      <c r="K133" s="47"/>
    </row>
    <row r="134" spans="1:11" ht="18" hidden="1" x14ac:dyDescent="0.2">
      <c r="A134" s="45"/>
      <c r="B134" s="54" t="s">
        <v>161</v>
      </c>
      <c r="C134" s="433" t="s">
        <v>25</v>
      </c>
      <c r="D134" s="433"/>
      <c r="E134" s="431" t="e">
        <f>+'A.2.2. Promedio diarios (T y P)'!#REF!</f>
        <v>#REF!</v>
      </c>
      <c r="F134" s="431"/>
      <c r="G134" s="433" t="s">
        <v>26</v>
      </c>
      <c r="H134" s="433"/>
      <c r="I134" s="431" t="e">
        <f>+'A.2.2. Promedio diarios (T y P)'!#REF!</f>
        <v>#REF!</v>
      </c>
      <c r="J134" s="432"/>
      <c r="K134" s="55"/>
    </row>
    <row r="135" spans="1:11" ht="6" hidden="1" customHeight="1" x14ac:dyDescent="0.2">
      <c r="A135" s="45"/>
      <c r="B135" s="56"/>
      <c r="C135" s="56"/>
      <c r="D135" s="56"/>
      <c r="E135" s="56"/>
      <c r="F135" s="56"/>
      <c r="G135" s="56"/>
      <c r="H135" s="56"/>
      <c r="I135" s="56"/>
      <c r="J135" s="56"/>
      <c r="K135" s="55"/>
    </row>
    <row r="136" spans="1:11" hidden="1" x14ac:dyDescent="0.2">
      <c r="A136" s="45"/>
      <c r="B136" s="434" t="s">
        <v>21</v>
      </c>
      <c r="C136" s="435"/>
      <c r="D136" s="57"/>
      <c r="E136" s="58" t="s">
        <v>62</v>
      </c>
      <c r="F136" s="59"/>
      <c r="G136" s="434" t="s">
        <v>22</v>
      </c>
      <c r="H136" s="435"/>
      <c r="I136" s="70"/>
      <c r="J136" s="58" t="s">
        <v>62</v>
      </c>
      <c r="K136" s="47"/>
    </row>
    <row r="137" spans="1:11" hidden="1" x14ac:dyDescent="0.2">
      <c r="A137" s="45"/>
      <c r="B137" s="47"/>
      <c r="C137" s="47"/>
      <c r="D137" s="47"/>
      <c r="E137" s="49"/>
      <c r="F137" s="47"/>
      <c r="G137" s="47"/>
      <c r="H137" s="47"/>
      <c r="I137" s="47"/>
      <c r="J137" s="47"/>
      <c r="K137" s="47"/>
    </row>
    <row r="138" spans="1:11" ht="24" hidden="1" customHeight="1" x14ac:dyDescent="0.2">
      <c r="A138" s="45"/>
      <c r="B138" s="436" t="s">
        <v>177</v>
      </c>
      <c r="C138" s="437"/>
      <c r="D138" s="437"/>
      <c r="E138" s="438"/>
      <c r="F138" s="439" t="s">
        <v>19</v>
      </c>
      <c r="G138" s="62" t="s">
        <v>1</v>
      </c>
      <c r="H138" s="63" t="s">
        <v>0</v>
      </c>
      <c r="I138" s="423" t="s">
        <v>34</v>
      </c>
      <c r="J138" s="424"/>
      <c r="K138" s="47"/>
    </row>
    <row r="139" spans="1:11" ht="26.25" hidden="1" customHeight="1" x14ac:dyDescent="0.2">
      <c r="A139" s="45"/>
      <c r="B139" s="62" t="s">
        <v>23</v>
      </c>
      <c r="C139" s="62" t="s">
        <v>63</v>
      </c>
      <c r="D139" s="62" t="s">
        <v>64</v>
      </c>
      <c r="E139" s="62" t="s">
        <v>20</v>
      </c>
      <c r="F139" s="440"/>
      <c r="G139" s="64" t="e">
        <f>+H139-2</f>
        <v>#REF!</v>
      </c>
      <c r="H139" s="65" t="e">
        <f>EVEN(F140)</f>
        <v>#REF!</v>
      </c>
      <c r="I139" s="425"/>
      <c r="J139" s="426"/>
      <c r="K139" s="47"/>
    </row>
    <row r="140" spans="1:11" hidden="1" x14ac:dyDescent="0.2">
      <c r="A140" s="45"/>
      <c r="B140" s="66" t="e">
        <f>AVERAGE(D136,I136)</f>
        <v>#DIV/0!</v>
      </c>
      <c r="C140" s="66" t="e">
        <f>25.4*B140/13.61</f>
        <v>#DIV/0!</v>
      </c>
      <c r="D140" s="66" t="e">
        <f>+'A.2.2. Promedio diarios (T y P)'!#REF!</f>
        <v>#REF!</v>
      </c>
      <c r="E140" s="67" t="e">
        <f>1-(C140/D140)</f>
        <v>#DIV/0!</v>
      </c>
      <c r="F140" s="66" t="e">
        <f>+'A.2.2. Promedio diarios (T y P)'!#REF!</f>
        <v>#REF!</v>
      </c>
      <c r="G140" s="71"/>
      <c r="H140" s="72"/>
      <c r="I140" s="427" t="e">
        <f>-(H140-G140)/(H139-G139)*(H139-F140)+H140</f>
        <v>#REF!</v>
      </c>
      <c r="J140" s="428"/>
      <c r="K140" s="47"/>
    </row>
    <row r="141" spans="1:11" hidden="1" x14ac:dyDescent="0.2">
      <c r="A141" s="45"/>
      <c r="B141" s="45"/>
      <c r="C141" s="47"/>
      <c r="D141" s="47"/>
      <c r="E141" s="49"/>
      <c r="F141" s="47"/>
      <c r="G141" s="47"/>
      <c r="H141" s="47"/>
      <c r="I141" s="47"/>
      <c r="J141" s="47"/>
      <c r="K141" s="47"/>
    </row>
    <row r="142" spans="1:11" x14ac:dyDescent="0.2">
      <c r="A142" s="45"/>
      <c r="B142" s="404" t="s">
        <v>13</v>
      </c>
      <c r="C142" s="404"/>
      <c r="D142" s="404"/>
      <c r="E142" s="404"/>
      <c r="F142" s="404"/>
      <c r="G142" s="404"/>
      <c r="H142" s="404"/>
      <c r="I142" s="404"/>
      <c r="J142" s="404"/>
      <c r="K142" s="47"/>
    </row>
    <row r="143" spans="1:11" ht="35.25" customHeight="1" x14ac:dyDescent="0.2">
      <c r="A143" s="45"/>
      <c r="B143" s="405" t="s">
        <v>173</v>
      </c>
      <c r="C143" s="405"/>
      <c r="D143" s="405"/>
      <c r="E143" s="405"/>
      <c r="F143" s="405"/>
      <c r="G143" s="405"/>
      <c r="H143" s="405"/>
      <c r="I143" s="405"/>
      <c r="J143" s="405"/>
      <c r="K143" s="47"/>
    </row>
  </sheetData>
  <mergeCells count="170">
    <mergeCell ref="B11:J11"/>
    <mergeCell ref="B7:C7"/>
    <mergeCell ref="D7:J7"/>
    <mergeCell ref="B24:C24"/>
    <mergeCell ref="G24:H24"/>
    <mergeCell ref="C22:D22"/>
    <mergeCell ref="E22:F22"/>
    <mergeCell ref="G22:H22"/>
    <mergeCell ref="I22:J22"/>
    <mergeCell ref="D17:E17"/>
    <mergeCell ref="F17:J17"/>
    <mergeCell ref="B19:J19"/>
    <mergeCell ref="B21:J21"/>
    <mergeCell ref="B15:C17"/>
    <mergeCell ref="D15:E15"/>
    <mergeCell ref="F15:J15"/>
    <mergeCell ref="D16:E16"/>
    <mergeCell ref="F16:J16"/>
    <mergeCell ref="I13:J13"/>
    <mergeCell ref="B13:C13"/>
    <mergeCell ref="B32:C32"/>
    <mergeCell ref="G32:H32"/>
    <mergeCell ref="B34:E34"/>
    <mergeCell ref="F34:F35"/>
    <mergeCell ref="C30:D30"/>
    <mergeCell ref="E30:F30"/>
    <mergeCell ref="G30:H30"/>
    <mergeCell ref="I30:J30"/>
    <mergeCell ref="B26:E26"/>
    <mergeCell ref="F26:F27"/>
    <mergeCell ref="C46:D46"/>
    <mergeCell ref="E46:F46"/>
    <mergeCell ref="G46:H46"/>
    <mergeCell ref="I46:J46"/>
    <mergeCell ref="B40:C40"/>
    <mergeCell ref="G40:H40"/>
    <mergeCell ref="B42:E42"/>
    <mergeCell ref="F42:F43"/>
    <mergeCell ref="C38:D38"/>
    <mergeCell ref="E38:F38"/>
    <mergeCell ref="G38:H38"/>
    <mergeCell ref="I38:J38"/>
    <mergeCell ref="B56:C56"/>
    <mergeCell ref="G56:H56"/>
    <mergeCell ref="B58:E58"/>
    <mergeCell ref="F58:F59"/>
    <mergeCell ref="C54:D54"/>
    <mergeCell ref="E54:F54"/>
    <mergeCell ref="G54:H54"/>
    <mergeCell ref="I54:J54"/>
    <mergeCell ref="B48:C48"/>
    <mergeCell ref="G48:H48"/>
    <mergeCell ref="B50:E50"/>
    <mergeCell ref="F50:F51"/>
    <mergeCell ref="C70:D70"/>
    <mergeCell ref="E70:F70"/>
    <mergeCell ref="G70:H70"/>
    <mergeCell ref="I70:J70"/>
    <mergeCell ref="B64:C64"/>
    <mergeCell ref="G64:H64"/>
    <mergeCell ref="B66:E66"/>
    <mergeCell ref="F66:F67"/>
    <mergeCell ref="C62:D62"/>
    <mergeCell ref="E62:F62"/>
    <mergeCell ref="G62:H62"/>
    <mergeCell ref="I62:J62"/>
    <mergeCell ref="I68:J68"/>
    <mergeCell ref="I66:J67"/>
    <mergeCell ref="C78:D78"/>
    <mergeCell ref="E78:F78"/>
    <mergeCell ref="G78:H78"/>
    <mergeCell ref="I78:J78"/>
    <mergeCell ref="B72:C72"/>
    <mergeCell ref="G72:H72"/>
    <mergeCell ref="B74:E74"/>
    <mergeCell ref="F74:F75"/>
    <mergeCell ref="I74:J75"/>
    <mergeCell ref="I76:J76"/>
    <mergeCell ref="C86:D86"/>
    <mergeCell ref="E86:F86"/>
    <mergeCell ref="G86:H86"/>
    <mergeCell ref="I86:J86"/>
    <mergeCell ref="I90:J91"/>
    <mergeCell ref="B80:C80"/>
    <mergeCell ref="G80:H80"/>
    <mergeCell ref="B82:E82"/>
    <mergeCell ref="F82:F83"/>
    <mergeCell ref="I82:J83"/>
    <mergeCell ref="B112:C112"/>
    <mergeCell ref="G112:H112"/>
    <mergeCell ref="B114:E114"/>
    <mergeCell ref="F114:F115"/>
    <mergeCell ref="I114:J115"/>
    <mergeCell ref="I116:J116"/>
    <mergeCell ref="I122:J123"/>
    <mergeCell ref="B88:C88"/>
    <mergeCell ref="G88:H88"/>
    <mergeCell ref="B90:E90"/>
    <mergeCell ref="F90:F91"/>
    <mergeCell ref="C94:D94"/>
    <mergeCell ref="E94:F94"/>
    <mergeCell ref="G94:H94"/>
    <mergeCell ref="E102:F102"/>
    <mergeCell ref="G102:H102"/>
    <mergeCell ref="I102:J102"/>
    <mergeCell ref="B96:C96"/>
    <mergeCell ref="G96:H96"/>
    <mergeCell ref="B98:E98"/>
    <mergeCell ref="F98:F99"/>
    <mergeCell ref="I98:J99"/>
    <mergeCell ref="I106:J107"/>
    <mergeCell ref="E126:F126"/>
    <mergeCell ref="G126:H126"/>
    <mergeCell ref="I126:J126"/>
    <mergeCell ref="B120:C120"/>
    <mergeCell ref="G120:H120"/>
    <mergeCell ref="B122:E122"/>
    <mergeCell ref="F122:F123"/>
    <mergeCell ref="C118:D118"/>
    <mergeCell ref="E118:F118"/>
    <mergeCell ref="G118:H118"/>
    <mergeCell ref="I118:J118"/>
    <mergeCell ref="B142:J142"/>
    <mergeCell ref="B143:J143"/>
    <mergeCell ref="F9:G9"/>
    <mergeCell ref="B9:C9"/>
    <mergeCell ref="I26:J27"/>
    <mergeCell ref="I28:J28"/>
    <mergeCell ref="I34:J35"/>
    <mergeCell ref="I36:J36"/>
    <mergeCell ref="B136:C136"/>
    <mergeCell ref="G136:H136"/>
    <mergeCell ref="B138:E138"/>
    <mergeCell ref="F138:F139"/>
    <mergeCell ref="C134:D134"/>
    <mergeCell ref="E134:F134"/>
    <mergeCell ref="G134:H134"/>
    <mergeCell ref="I134:J134"/>
    <mergeCell ref="B128:C128"/>
    <mergeCell ref="G128:H128"/>
    <mergeCell ref="B130:E130"/>
    <mergeCell ref="F130:F131"/>
    <mergeCell ref="C126:D126"/>
    <mergeCell ref="B106:E106"/>
    <mergeCell ref="F106:F107"/>
    <mergeCell ref="C102:D102"/>
    <mergeCell ref="B2:C5"/>
    <mergeCell ref="D2:J5"/>
    <mergeCell ref="I130:J131"/>
    <mergeCell ref="I138:J139"/>
    <mergeCell ref="I140:J140"/>
    <mergeCell ref="I132:J132"/>
    <mergeCell ref="I124:J124"/>
    <mergeCell ref="I84:J84"/>
    <mergeCell ref="I42:J43"/>
    <mergeCell ref="I44:J44"/>
    <mergeCell ref="I50:J51"/>
    <mergeCell ref="I52:J52"/>
    <mergeCell ref="I58:J59"/>
    <mergeCell ref="I60:J60"/>
    <mergeCell ref="I94:J94"/>
    <mergeCell ref="C110:D110"/>
    <mergeCell ref="E110:F110"/>
    <mergeCell ref="G110:H110"/>
    <mergeCell ref="I110:J110"/>
    <mergeCell ref="B104:C104"/>
    <mergeCell ref="G104:H104"/>
    <mergeCell ref="I108:J108"/>
    <mergeCell ref="I100:J100"/>
    <mergeCell ref="I92:J92"/>
  </mergeCells>
  <printOptions horizontalCentered="1"/>
  <pageMargins left="0.78740157480314965" right="0.78740157480314965" top="0.78740157480314965" bottom="0.78740157480314965" header="0.31496062992125984" footer="0.31496062992125984"/>
  <pageSetup paperSize="9" scale="58" fitToHeight="0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N55"/>
  <sheetViews>
    <sheetView workbookViewId="0"/>
  </sheetViews>
  <sheetFormatPr baseColWidth="10" defaultColWidth="11.42578125" defaultRowHeight="12.75" x14ac:dyDescent="0.2"/>
  <cols>
    <col min="1" max="1" width="2.28515625" style="1" customWidth="1"/>
    <col min="2" max="2" width="4.28515625" style="1" customWidth="1"/>
    <col min="3" max="3" width="11.7109375" style="1" customWidth="1"/>
    <col min="4" max="4" width="9.7109375" style="1" customWidth="1"/>
    <col min="5" max="6" width="18" style="1" customWidth="1"/>
    <col min="7" max="8" width="12.42578125" style="1" customWidth="1"/>
    <col min="9" max="9" width="9.140625" style="1" customWidth="1"/>
    <col min="10" max="10" width="9" style="1" customWidth="1"/>
    <col min="11" max="11" width="13.28515625" style="1" customWidth="1"/>
    <col min="12" max="12" width="15.7109375" style="1" bestFit="1" customWidth="1"/>
    <col min="13" max="13" width="13.85546875" style="1" customWidth="1"/>
    <col min="14" max="14" width="2.28515625" style="1" customWidth="1"/>
    <col min="15" max="16384" width="11.42578125" style="1"/>
  </cols>
  <sheetData>
    <row r="1" spans="1:14" s="5" customFormat="1" x14ac:dyDescent="0.2">
      <c r="A1" s="73"/>
      <c r="B1" s="73"/>
      <c r="C1" s="73"/>
      <c r="D1" s="73"/>
      <c r="E1" s="73"/>
      <c r="F1" s="74"/>
      <c r="G1" s="73"/>
      <c r="H1" s="73"/>
      <c r="I1" s="73"/>
      <c r="J1" s="73"/>
      <c r="K1" s="73"/>
      <c r="L1" s="73"/>
      <c r="M1" s="73"/>
      <c r="N1" s="85"/>
    </row>
    <row r="2" spans="1:14" s="5" customFormat="1" ht="12.75" customHeight="1" x14ac:dyDescent="0.2">
      <c r="A2" s="73"/>
      <c r="B2" s="473"/>
      <c r="C2" s="474"/>
      <c r="D2" s="475"/>
      <c r="E2" s="482" t="s">
        <v>220</v>
      </c>
      <c r="F2" s="483"/>
      <c r="G2" s="483"/>
      <c r="H2" s="483"/>
      <c r="I2" s="483"/>
      <c r="J2" s="483"/>
      <c r="K2" s="483"/>
      <c r="L2" s="483"/>
      <c r="M2" s="484"/>
      <c r="N2" s="85"/>
    </row>
    <row r="3" spans="1:14" s="5" customFormat="1" ht="12.75" customHeight="1" x14ac:dyDescent="0.2">
      <c r="A3" s="73"/>
      <c r="B3" s="476"/>
      <c r="C3" s="477"/>
      <c r="D3" s="478"/>
      <c r="E3" s="485"/>
      <c r="F3" s="486"/>
      <c r="G3" s="486"/>
      <c r="H3" s="486"/>
      <c r="I3" s="486"/>
      <c r="J3" s="486"/>
      <c r="K3" s="486"/>
      <c r="L3" s="486"/>
      <c r="M3" s="487"/>
      <c r="N3" s="85"/>
    </row>
    <row r="4" spans="1:14" s="5" customFormat="1" ht="12.75" customHeight="1" x14ac:dyDescent="0.2">
      <c r="A4" s="73"/>
      <c r="B4" s="476"/>
      <c r="C4" s="477"/>
      <c r="D4" s="478"/>
      <c r="E4" s="485"/>
      <c r="F4" s="486"/>
      <c r="G4" s="486"/>
      <c r="H4" s="486"/>
      <c r="I4" s="486"/>
      <c r="J4" s="486"/>
      <c r="K4" s="486"/>
      <c r="L4" s="486"/>
      <c r="M4" s="487"/>
      <c r="N4" s="85"/>
    </row>
    <row r="5" spans="1:14" s="5" customFormat="1" ht="13.5" customHeight="1" x14ac:dyDescent="0.2">
      <c r="A5" s="73"/>
      <c r="B5" s="479"/>
      <c r="C5" s="480"/>
      <c r="D5" s="481"/>
      <c r="E5" s="488"/>
      <c r="F5" s="489"/>
      <c r="G5" s="489"/>
      <c r="H5" s="489"/>
      <c r="I5" s="489"/>
      <c r="J5" s="489"/>
      <c r="K5" s="489"/>
      <c r="L5" s="489"/>
      <c r="M5" s="490"/>
      <c r="N5" s="85"/>
    </row>
    <row r="6" spans="1:14" s="5" customFormat="1" x14ac:dyDescent="0.2">
      <c r="A6" s="73"/>
      <c r="B6" s="73"/>
      <c r="C6" s="73"/>
      <c r="D6" s="73"/>
      <c r="E6" s="73"/>
      <c r="F6" s="74"/>
      <c r="G6" s="73"/>
      <c r="H6" s="73"/>
      <c r="I6" s="73"/>
      <c r="J6" s="73"/>
      <c r="K6" s="73"/>
      <c r="L6" s="73"/>
      <c r="M6" s="73"/>
      <c r="N6" s="85"/>
    </row>
    <row r="7" spans="1:14" s="3" customFormat="1" ht="30.6" customHeight="1" x14ac:dyDescent="0.2">
      <c r="A7" s="104"/>
      <c r="B7" s="413" t="s">
        <v>188</v>
      </c>
      <c r="C7" s="413"/>
      <c r="D7" s="413"/>
      <c r="E7" s="402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F7" s="402"/>
      <c r="G7" s="402"/>
      <c r="H7" s="402"/>
      <c r="I7" s="402"/>
      <c r="J7" s="402"/>
      <c r="K7" s="402"/>
      <c r="L7" s="402"/>
      <c r="M7" s="402"/>
      <c r="N7" s="59"/>
    </row>
    <row r="8" spans="1:14" s="3" customFormat="1" ht="9.6" customHeight="1" x14ac:dyDescent="0.2">
      <c r="A8" s="59"/>
      <c r="B8" s="139"/>
      <c r="C8" s="139"/>
      <c r="D8" s="139"/>
      <c r="E8" s="140"/>
      <c r="F8" s="140"/>
      <c r="G8" s="140"/>
      <c r="H8" s="140"/>
      <c r="I8" s="140"/>
      <c r="J8" s="140"/>
      <c r="K8" s="140"/>
      <c r="L8" s="140"/>
      <c r="M8" s="140"/>
      <c r="N8" s="59"/>
    </row>
    <row r="9" spans="1:14" s="3" customFormat="1" ht="15.6" customHeight="1" x14ac:dyDescent="0.2">
      <c r="A9" s="104"/>
      <c r="B9" s="413" t="s">
        <v>236</v>
      </c>
      <c r="C9" s="413"/>
      <c r="D9" s="413"/>
      <c r="E9" s="401" t="str">
        <f>'A.2.1. Promedio meteorologia'!E8</f>
        <v>CA-VMP-6</v>
      </c>
      <c r="F9" s="401"/>
      <c r="G9" s="138"/>
      <c r="H9" s="413" t="s">
        <v>189</v>
      </c>
      <c r="I9" s="413"/>
      <c r="J9" s="491" t="str">
        <f>'A.2.1. Promedio meteorologia'!G8</f>
        <v>0001-7-2020-411</v>
      </c>
      <c r="K9" s="491"/>
      <c r="L9" s="491"/>
      <c r="M9" s="491"/>
      <c r="N9" s="59"/>
    </row>
    <row r="10" spans="1:14" ht="13.15" customHeight="1" thickBot="1" x14ac:dyDescent="0.25">
      <c r="A10" s="75"/>
      <c r="B10" s="75"/>
      <c r="C10" s="75"/>
      <c r="D10" s="75"/>
      <c r="E10" s="75"/>
      <c r="F10" s="75"/>
      <c r="G10" s="76"/>
      <c r="H10" s="76"/>
      <c r="I10" s="75"/>
      <c r="J10" s="75"/>
      <c r="K10" s="75"/>
      <c r="L10" s="75"/>
      <c r="M10" s="75"/>
      <c r="N10" s="47"/>
    </row>
    <row r="11" spans="1:14" ht="55.5" customHeight="1" thickBot="1" x14ac:dyDescent="0.25">
      <c r="A11" s="47"/>
      <c r="B11" s="173" t="s">
        <v>24</v>
      </c>
      <c r="C11" s="174" t="s">
        <v>2</v>
      </c>
      <c r="D11" s="174" t="s">
        <v>31</v>
      </c>
      <c r="E11" s="174" t="s">
        <v>27</v>
      </c>
      <c r="F11" s="174" t="s">
        <v>28</v>
      </c>
      <c r="G11" s="495" t="s">
        <v>178</v>
      </c>
      <c r="H11" s="496"/>
      <c r="I11" s="495" t="s">
        <v>238</v>
      </c>
      <c r="J11" s="496"/>
      <c r="K11" s="174" t="s">
        <v>186</v>
      </c>
      <c r="L11" s="174" t="s">
        <v>183</v>
      </c>
      <c r="M11" s="175" t="s">
        <v>30</v>
      </c>
      <c r="N11" s="47"/>
    </row>
    <row r="12" spans="1:14" x14ac:dyDescent="0.2">
      <c r="A12" s="47"/>
      <c r="B12" s="77">
        <v>1</v>
      </c>
      <c r="C12" s="492" t="s">
        <v>162</v>
      </c>
      <c r="D12" s="78">
        <v>431014</v>
      </c>
      <c r="E12" s="79">
        <f>+'A.2.2. Promedio diarios (T y P)'!D13</f>
        <v>0</v>
      </c>
      <c r="F12" s="79">
        <f>+'A.2.2. Promedio diarios (T y P)'!G13</f>
        <v>0</v>
      </c>
      <c r="G12" s="497">
        <f>+'A.2.2. Promedio diarios (T y P)'!M13</f>
        <v>0</v>
      </c>
      <c r="H12" s="498"/>
      <c r="I12" s="468" t="e">
        <f>+'A.2.3. Flujo promedio'!I28</f>
        <v>#DIV/0!</v>
      </c>
      <c r="J12" s="469"/>
      <c r="K12" s="80" t="e">
        <f t="shared" ref="K12:K26" si="0">+I12*G12</f>
        <v>#DIV/0!</v>
      </c>
      <c r="L12" s="249">
        <v>97400</v>
      </c>
      <c r="M12" s="203" t="e">
        <f>IF(L12="","",L12/K12)</f>
        <v>#DIV/0!</v>
      </c>
      <c r="N12" s="47"/>
    </row>
    <row r="13" spans="1:14" x14ac:dyDescent="0.2">
      <c r="A13" s="47"/>
      <c r="B13" s="81">
        <v>2</v>
      </c>
      <c r="C13" s="493"/>
      <c r="D13" s="68">
        <v>431015</v>
      </c>
      <c r="E13" s="82">
        <f>+'A.2.2. Promedio diarios (T y P)'!D20</f>
        <v>0</v>
      </c>
      <c r="F13" s="82">
        <f>+'A.2.2. Promedio diarios (T y P)'!G20</f>
        <v>0</v>
      </c>
      <c r="G13" s="460">
        <f>+'A.2.2. Promedio diarios (T y P)'!M20</f>
        <v>0</v>
      </c>
      <c r="H13" s="461"/>
      <c r="I13" s="464" t="e">
        <f>'A.2.3. Flujo promedio'!I36:J36</f>
        <v>#DIV/0!</v>
      </c>
      <c r="J13" s="465"/>
      <c r="K13" s="83" t="e">
        <f t="shared" si="0"/>
        <v>#DIV/0!</v>
      </c>
      <c r="L13" s="248">
        <v>76000</v>
      </c>
      <c r="M13" s="204" t="e">
        <f t="shared" ref="M13:M26" si="1">IF(L13="","",L13/K13)</f>
        <v>#DIV/0!</v>
      </c>
      <c r="N13" s="47"/>
    </row>
    <row r="14" spans="1:14" x14ac:dyDescent="0.2">
      <c r="A14" s="47"/>
      <c r="B14" s="81">
        <v>3</v>
      </c>
      <c r="C14" s="493"/>
      <c r="D14" s="68">
        <v>431016</v>
      </c>
      <c r="E14" s="82">
        <f>+'A.2.2. Promedio diarios (T y P)'!D27</f>
        <v>0</v>
      </c>
      <c r="F14" s="82">
        <f>+'A.2.2. Promedio diarios (T y P)'!G27</f>
        <v>0</v>
      </c>
      <c r="G14" s="460">
        <f>+'A.2.2. Promedio diarios (T y P)'!M27</f>
        <v>0</v>
      </c>
      <c r="H14" s="461"/>
      <c r="I14" s="464" t="e">
        <f>'A.2.3. Flujo promedio'!I44:J44</f>
        <v>#DIV/0!</v>
      </c>
      <c r="J14" s="465"/>
      <c r="K14" s="83" t="e">
        <f t="shared" si="0"/>
        <v>#DIV/0!</v>
      </c>
      <c r="L14" s="248">
        <v>92300</v>
      </c>
      <c r="M14" s="204" t="e">
        <f t="shared" si="1"/>
        <v>#DIV/0!</v>
      </c>
      <c r="N14" s="47"/>
    </row>
    <row r="15" spans="1:14" x14ac:dyDescent="0.2">
      <c r="A15" s="47"/>
      <c r="B15" s="81">
        <v>4</v>
      </c>
      <c r="C15" s="493"/>
      <c r="D15" s="68">
        <v>431017</v>
      </c>
      <c r="E15" s="82">
        <f>+'A.2.2. Promedio diarios (T y P)'!D34</f>
        <v>0</v>
      </c>
      <c r="F15" s="82">
        <f>+'A.2.2. Promedio diarios (T y P)'!G34</f>
        <v>0</v>
      </c>
      <c r="G15" s="460">
        <f>+'A.2.2. Promedio diarios (T y P)'!M34</f>
        <v>0</v>
      </c>
      <c r="H15" s="461"/>
      <c r="I15" s="464" t="e">
        <f>'A.2.3. Flujo promedio'!I52:J52</f>
        <v>#DIV/0!</v>
      </c>
      <c r="J15" s="465"/>
      <c r="K15" s="83" t="e">
        <f t="shared" si="0"/>
        <v>#DIV/0!</v>
      </c>
      <c r="L15" s="248">
        <v>118200</v>
      </c>
      <c r="M15" s="204" t="e">
        <f t="shared" si="1"/>
        <v>#DIV/0!</v>
      </c>
      <c r="N15" s="47"/>
    </row>
    <row r="16" spans="1:14" ht="13.5" thickBot="1" x14ac:dyDescent="0.25">
      <c r="A16" s="47"/>
      <c r="B16" s="143">
        <v>5</v>
      </c>
      <c r="C16" s="493"/>
      <c r="D16" s="68">
        <v>431018</v>
      </c>
      <c r="E16" s="145">
        <f>+'A.2.2. Promedio diarios (T y P)'!D41</f>
        <v>0</v>
      </c>
      <c r="F16" s="145">
        <f>+'A.2.2. Promedio diarios (T y P)'!G41</f>
        <v>0</v>
      </c>
      <c r="G16" s="499">
        <f>+'A.2.2. Promedio diarios (T y P)'!M41</f>
        <v>0</v>
      </c>
      <c r="H16" s="500"/>
      <c r="I16" s="464" t="e">
        <f>'A.2.3. Flujo promedio'!I60:J60</f>
        <v>#DIV/0!</v>
      </c>
      <c r="J16" s="465"/>
      <c r="K16" s="146" t="e">
        <f t="shared" si="0"/>
        <v>#DIV/0!</v>
      </c>
      <c r="L16" s="250">
        <v>122400</v>
      </c>
      <c r="M16" s="204" t="e">
        <f t="shared" si="1"/>
        <v>#DIV/0!</v>
      </c>
      <c r="N16" s="47"/>
    </row>
    <row r="17" spans="1:14" hidden="1" x14ac:dyDescent="0.2">
      <c r="A17" s="47"/>
      <c r="B17" s="181">
        <v>6</v>
      </c>
      <c r="C17" s="493"/>
      <c r="D17" s="68"/>
      <c r="E17" s="179" t="e">
        <f>+'A.2.2. Promedio diarios (T y P)'!#REF!</f>
        <v>#REF!</v>
      </c>
      <c r="F17" s="179" t="e">
        <f>+'A.2.2. Promedio diarios (T y P)'!#REF!</f>
        <v>#REF!</v>
      </c>
      <c r="G17" s="462" t="e">
        <f>+'A.2.2. Promedio diarios (T y P)'!#REF!</f>
        <v>#REF!</v>
      </c>
      <c r="H17" s="463"/>
      <c r="I17" s="464" t="e">
        <f>+#REF!</f>
        <v>#REF!</v>
      </c>
      <c r="J17" s="465"/>
      <c r="K17" s="178" t="e">
        <f t="shared" si="0"/>
        <v>#REF!</v>
      </c>
      <c r="L17" s="177"/>
      <c r="M17" s="90" t="str">
        <f t="shared" si="1"/>
        <v/>
      </c>
      <c r="N17" s="47"/>
    </row>
    <row r="18" spans="1:14" hidden="1" x14ac:dyDescent="0.2">
      <c r="A18" s="47"/>
      <c r="B18" s="81">
        <v>7</v>
      </c>
      <c r="C18" s="493"/>
      <c r="D18" s="68"/>
      <c r="E18" s="82" t="e">
        <f>+'A.2.2. Promedio diarios (T y P)'!#REF!</f>
        <v>#REF!</v>
      </c>
      <c r="F18" s="82" t="e">
        <f>+'A.2.2. Promedio diarios (T y P)'!#REF!</f>
        <v>#REF!</v>
      </c>
      <c r="G18" s="460" t="e">
        <f>+'A.2.2. Promedio diarios (T y P)'!#REF!</f>
        <v>#REF!</v>
      </c>
      <c r="H18" s="461"/>
      <c r="I18" s="464" t="e">
        <f>+#REF!</f>
        <v>#REF!</v>
      </c>
      <c r="J18" s="465"/>
      <c r="K18" s="83" t="e">
        <f t="shared" si="0"/>
        <v>#REF!</v>
      </c>
      <c r="L18" s="84"/>
      <c r="M18" s="90" t="str">
        <f t="shared" si="1"/>
        <v/>
      </c>
      <c r="N18" s="47"/>
    </row>
    <row r="19" spans="1:14" hidden="1" x14ac:dyDescent="0.2">
      <c r="A19" s="47"/>
      <c r="B19" s="81">
        <v>8</v>
      </c>
      <c r="C19" s="493"/>
      <c r="D19" s="68"/>
      <c r="E19" s="82" t="e">
        <f>+'A.2.2. Promedio diarios (T y P)'!#REF!</f>
        <v>#REF!</v>
      </c>
      <c r="F19" s="82" t="e">
        <f>+'A.2.2. Promedio diarios (T y P)'!#REF!</f>
        <v>#REF!</v>
      </c>
      <c r="G19" s="460" t="e">
        <f>+'A.2.2. Promedio diarios (T y P)'!#REF!</f>
        <v>#REF!</v>
      </c>
      <c r="H19" s="461"/>
      <c r="I19" s="464" t="e">
        <f>+#REF!</f>
        <v>#REF!</v>
      </c>
      <c r="J19" s="465"/>
      <c r="K19" s="83" t="e">
        <f t="shared" si="0"/>
        <v>#REF!</v>
      </c>
      <c r="L19" s="84"/>
      <c r="M19" s="90" t="str">
        <f t="shared" si="1"/>
        <v/>
      </c>
      <c r="N19" s="47"/>
    </row>
    <row r="20" spans="1:14" ht="13.15" hidden="1" customHeight="1" x14ac:dyDescent="0.2">
      <c r="A20" s="47"/>
      <c r="B20" s="81">
        <v>9</v>
      </c>
      <c r="C20" s="493"/>
      <c r="D20" s="68"/>
      <c r="E20" s="82" t="e">
        <f>+'A.2.2. Promedio diarios (T y P)'!#REF!</f>
        <v>#REF!</v>
      </c>
      <c r="F20" s="82" t="e">
        <f>+'A.2.2. Promedio diarios (T y P)'!#REF!</f>
        <v>#REF!</v>
      </c>
      <c r="G20" s="458" t="e">
        <f>+'A.2.2. Promedio diarios (T y P)'!#REF!</f>
        <v>#REF!</v>
      </c>
      <c r="H20" s="459"/>
      <c r="I20" s="464" t="e">
        <f>+#REF!</f>
        <v>#REF!</v>
      </c>
      <c r="J20" s="465"/>
      <c r="K20" s="83" t="e">
        <f t="shared" si="0"/>
        <v>#REF!</v>
      </c>
      <c r="L20" s="84"/>
      <c r="M20" s="90" t="str">
        <f t="shared" si="1"/>
        <v/>
      </c>
      <c r="N20" s="47"/>
    </row>
    <row r="21" spans="1:14" hidden="1" x14ac:dyDescent="0.2">
      <c r="A21" s="47"/>
      <c r="B21" s="81">
        <v>10</v>
      </c>
      <c r="C21" s="493"/>
      <c r="D21" s="68"/>
      <c r="E21" s="82" t="e">
        <f>+'A.2.2. Promedio diarios (T y P)'!#REF!</f>
        <v>#REF!</v>
      </c>
      <c r="F21" s="82">
        <f>+'A.2.2. Promedio diarios (T y P)'!G9</f>
        <v>0</v>
      </c>
      <c r="G21" s="458" t="e">
        <f>+'A.2.2. Promedio diarios (T y P)'!#REF!</f>
        <v>#REF!</v>
      </c>
      <c r="H21" s="459"/>
      <c r="I21" s="464" t="e">
        <f>+#REF!</f>
        <v>#REF!</v>
      </c>
      <c r="J21" s="465"/>
      <c r="K21" s="83" t="e">
        <f t="shared" si="0"/>
        <v>#REF!</v>
      </c>
      <c r="L21" s="84"/>
      <c r="M21" s="90" t="str">
        <f t="shared" si="1"/>
        <v/>
      </c>
      <c r="N21" s="47"/>
    </row>
    <row r="22" spans="1:14" hidden="1" x14ac:dyDescent="0.2">
      <c r="A22" s="47"/>
      <c r="B22" s="81">
        <v>11</v>
      </c>
      <c r="C22" s="493"/>
      <c r="D22" s="68"/>
      <c r="E22" s="82" t="e">
        <f>+'A.2.2. Promedio diarios (T y P)'!#REF!</f>
        <v>#REF!</v>
      </c>
      <c r="F22" s="82" t="e">
        <f>+'A.2.2. Promedio diarios (T y P)'!#REF!</f>
        <v>#REF!</v>
      </c>
      <c r="G22" s="458" t="e">
        <f>+'A.2.2. Promedio diarios (T y P)'!#REF!</f>
        <v>#REF!</v>
      </c>
      <c r="H22" s="459"/>
      <c r="I22" s="464" t="e">
        <f>+#REF!</f>
        <v>#REF!</v>
      </c>
      <c r="J22" s="465"/>
      <c r="K22" s="83" t="e">
        <f t="shared" si="0"/>
        <v>#REF!</v>
      </c>
      <c r="L22" s="84"/>
      <c r="M22" s="90" t="str">
        <f t="shared" si="1"/>
        <v/>
      </c>
      <c r="N22" s="47"/>
    </row>
    <row r="23" spans="1:14" hidden="1" x14ac:dyDescent="0.2">
      <c r="A23" s="47"/>
      <c r="B23" s="81">
        <v>12</v>
      </c>
      <c r="C23" s="493"/>
      <c r="D23" s="68"/>
      <c r="E23" s="82" t="e">
        <f>+'A.2.2. Promedio diarios (T y P)'!#REF!</f>
        <v>#REF!</v>
      </c>
      <c r="F23" s="82" t="e">
        <f>+'A.2.2. Promedio diarios (T y P)'!#REF!</f>
        <v>#REF!</v>
      </c>
      <c r="G23" s="458" t="e">
        <f>+'A.2.2. Promedio diarios (T y P)'!#REF!</f>
        <v>#REF!</v>
      </c>
      <c r="H23" s="459"/>
      <c r="I23" s="464" t="e">
        <f>+#REF!</f>
        <v>#REF!</v>
      </c>
      <c r="J23" s="465"/>
      <c r="K23" s="83" t="e">
        <f t="shared" si="0"/>
        <v>#REF!</v>
      </c>
      <c r="L23" s="84"/>
      <c r="M23" s="90" t="str">
        <f t="shared" si="1"/>
        <v/>
      </c>
      <c r="N23" s="47"/>
    </row>
    <row r="24" spans="1:14" hidden="1" x14ac:dyDescent="0.2">
      <c r="A24" s="47"/>
      <c r="B24" s="81">
        <v>13</v>
      </c>
      <c r="C24" s="493"/>
      <c r="D24" s="68"/>
      <c r="E24" s="82" t="e">
        <f>+'A.2.2. Promedio diarios (T y P)'!#REF!</f>
        <v>#REF!</v>
      </c>
      <c r="F24" s="82" t="e">
        <f>+'A.2.2. Promedio diarios (T y P)'!#REF!</f>
        <v>#REF!</v>
      </c>
      <c r="G24" s="458" t="e">
        <f>+'A.2.2. Promedio diarios (T y P)'!#REF!</f>
        <v>#REF!</v>
      </c>
      <c r="H24" s="459"/>
      <c r="I24" s="464" t="e">
        <f>+#REF!</f>
        <v>#REF!</v>
      </c>
      <c r="J24" s="465"/>
      <c r="K24" s="83" t="e">
        <f t="shared" si="0"/>
        <v>#REF!</v>
      </c>
      <c r="L24" s="84"/>
      <c r="M24" s="90" t="str">
        <f t="shared" si="1"/>
        <v/>
      </c>
      <c r="N24" s="47"/>
    </row>
    <row r="25" spans="1:14" hidden="1" x14ac:dyDescent="0.2">
      <c r="A25" s="47"/>
      <c r="B25" s="81">
        <v>14</v>
      </c>
      <c r="C25" s="493"/>
      <c r="D25" s="68"/>
      <c r="E25" s="82" t="e">
        <f>+'A.2.2. Promedio diarios (T y P)'!#REF!</f>
        <v>#REF!</v>
      </c>
      <c r="F25" s="82" t="e">
        <f>+'A.2.2. Promedio diarios (T y P)'!#REF!</f>
        <v>#REF!</v>
      </c>
      <c r="G25" s="458" t="e">
        <f>+'A.2.2. Promedio diarios (T y P)'!#REF!</f>
        <v>#REF!</v>
      </c>
      <c r="H25" s="459"/>
      <c r="I25" s="464" t="e">
        <f>+#REF!</f>
        <v>#REF!</v>
      </c>
      <c r="J25" s="465"/>
      <c r="K25" s="83" t="e">
        <f t="shared" si="0"/>
        <v>#REF!</v>
      </c>
      <c r="L25" s="84"/>
      <c r="M25" s="90" t="str">
        <f t="shared" si="1"/>
        <v/>
      </c>
      <c r="N25" s="47"/>
    </row>
    <row r="26" spans="1:14" ht="13.5" hidden="1" thickBot="1" x14ac:dyDescent="0.25">
      <c r="A26" s="47"/>
      <c r="B26" s="143">
        <v>15</v>
      </c>
      <c r="C26" s="494"/>
      <c r="D26" s="144"/>
      <c r="E26" s="145" t="e">
        <f>+'A.2.2. Promedio diarios (T y P)'!#REF!</f>
        <v>#REF!</v>
      </c>
      <c r="F26" s="145" t="e">
        <f>+'A.2.2. Promedio diarios (T y P)'!#REF!</f>
        <v>#REF!</v>
      </c>
      <c r="G26" s="501" t="e">
        <f>+'A.2.2. Promedio diarios (T y P)'!#REF!</f>
        <v>#REF!</v>
      </c>
      <c r="H26" s="502"/>
      <c r="I26" s="466" t="e">
        <f>+#REF!</f>
        <v>#REF!</v>
      </c>
      <c r="J26" s="467"/>
      <c r="K26" s="146" t="e">
        <f t="shared" si="0"/>
        <v>#REF!</v>
      </c>
      <c r="L26" s="147"/>
      <c r="M26" s="148" t="str">
        <f t="shared" si="1"/>
        <v/>
      </c>
      <c r="N26" s="47"/>
    </row>
    <row r="27" spans="1:14" ht="13.5" thickBot="1" x14ac:dyDescent="0.25">
      <c r="A27" s="75"/>
      <c r="B27" s="75"/>
      <c r="C27" s="176"/>
      <c r="D27" s="180"/>
      <c r="E27" s="75"/>
      <c r="F27" s="75"/>
      <c r="G27" s="75"/>
      <c r="H27" s="176"/>
      <c r="I27" s="176"/>
      <c r="J27" s="176"/>
      <c r="K27" s="75"/>
      <c r="L27" s="75"/>
      <c r="M27" s="176"/>
      <c r="N27" s="47"/>
    </row>
    <row r="28" spans="1:14" x14ac:dyDescent="0.2">
      <c r="A28" s="45"/>
      <c r="B28" s="162" t="s">
        <v>13</v>
      </c>
      <c r="C28" s="163"/>
      <c r="D28" s="163"/>
      <c r="E28" s="163"/>
      <c r="F28" s="163"/>
      <c r="G28" s="163"/>
      <c r="H28" s="163"/>
      <c r="I28" s="163"/>
      <c r="J28" s="163"/>
      <c r="K28" s="163"/>
      <c r="L28" s="163"/>
      <c r="M28" s="164"/>
      <c r="N28" s="47"/>
    </row>
    <row r="29" spans="1:14" ht="67.5" customHeight="1" thickBot="1" x14ac:dyDescent="0.25">
      <c r="A29" s="45"/>
      <c r="B29" s="470" t="s">
        <v>234</v>
      </c>
      <c r="C29" s="471"/>
      <c r="D29" s="471"/>
      <c r="E29" s="471"/>
      <c r="F29" s="471"/>
      <c r="G29" s="471"/>
      <c r="H29" s="471"/>
      <c r="I29" s="471"/>
      <c r="J29" s="471"/>
      <c r="K29" s="471"/>
      <c r="L29" s="471"/>
      <c r="M29" s="472"/>
      <c r="N29" s="47"/>
    </row>
    <row r="30" spans="1:14" ht="11.25" customHeight="1" x14ac:dyDescent="0.2">
      <c r="A30" s="45"/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7"/>
    </row>
    <row r="31" spans="1:14" x14ac:dyDescent="0.2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</row>
    <row r="32" spans="1:14" x14ac:dyDescent="0.2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</row>
    <row r="33" spans="1:13" x14ac:dyDescent="0.2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</row>
    <row r="34" spans="1:13" x14ac:dyDescent="0.2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</row>
    <row r="35" spans="1:13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</row>
    <row r="36" spans="1:13" x14ac:dyDescent="0.2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</row>
    <row r="37" spans="1:13" x14ac:dyDescent="0.2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</row>
    <row r="38" spans="1:13" x14ac:dyDescent="0.2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</row>
    <row r="39" spans="1:13" x14ac:dyDescent="0.2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</row>
    <row r="40" spans="1:13" x14ac:dyDescent="0.2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</row>
    <row r="41" spans="1:13" x14ac:dyDescent="0.2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</row>
    <row r="42" spans="1:13" x14ac:dyDescent="0.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</row>
    <row r="43" spans="1:13" x14ac:dyDescent="0.2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</row>
    <row r="44" spans="1:13" x14ac:dyDescent="0.2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</row>
    <row r="45" spans="1:13" x14ac:dyDescent="0.2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</row>
    <row r="46" spans="1:13" x14ac:dyDescent="0.2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</row>
    <row r="47" spans="1:13" x14ac:dyDescent="0.2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</row>
    <row r="48" spans="1:13" x14ac:dyDescent="0.2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</row>
    <row r="49" spans="1:13" x14ac:dyDescent="0.2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</row>
    <row r="50" spans="1:13" x14ac:dyDescent="0.2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</row>
    <row r="51" spans="1:13" x14ac:dyDescent="0.2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</row>
    <row r="52" spans="1:13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</row>
    <row r="53" spans="1:13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</row>
    <row r="54" spans="1:13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</row>
    <row r="55" spans="1:13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</row>
  </sheetData>
  <mergeCells count="42">
    <mergeCell ref="B29:M29"/>
    <mergeCell ref="B2:D5"/>
    <mergeCell ref="E2:M5"/>
    <mergeCell ref="J9:M9"/>
    <mergeCell ref="C12:C26"/>
    <mergeCell ref="G11:H11"/>
    <mergeCell ref="I11:J11"/>
    <mergeCell ref="G12:H12"/>
    <mergeCell ref="G13:H13"/>
    <mergeCell ref="G14:H14"/>
    <mergeCell ref="G15:H15"/>
    <mergeCell ref="B9:D9"/>
    <mergeCell ref="E9:F9"/>
    <mergeCell ref="G16:H16"/>
    <mergeCell ref="G26:H26"/>
    <mergeCell ref="G18:H18"/>
    <mergeCell ref="B7:D7"/>
    <mergeCell ref="I26:J26"/>
    <mergeCell ref="I17:J17"/>
    <mergeCell ref="I18:J18"/>
    <mergeCell ref="I19:J19"/>
    <mergeCell ref="I20:J20"/>
    <mergeCell ref="I21:J21"/>
    <mergeCell ref="E7:M7"/>
    <mergeCell ref="I22:J22"/>
    <mergeCell ref="I23:J23"/>
    <mergeCell ref="I24:J24"/>
    <mergeCell ref="I25:J25"/>
    <mergeCell ref="I12:J12"/>
    <mergeCell ref="G23:H23"/>
    <mergeCell ref="G24:H24"/>
    <mergeCell ref="G25:H25"/>
    <mergeCell ref="G22:H22"/>
    <mergeCell ref="G19:H19"/>
    <mergeCell ref="G20:H20"/>
    <mergeCell ref="G21:H21"/>
    <mergeCell ref="H9:I9"/>
    <mergeCell ref="G17:H17"/>
    <mergeCell ref="I13:J13"/>
    <mergeCell ref="I14:J14"/>
    <mergeCell ref="I15:J15"/>
    <mergeCell ref="I16:J16"/>
  </mergeCells>
  <printOptions horizontalCentered="1"/>
  <pageMargins left="0.98425196850393704" right="0.98425196850393704" top="0.78740157480314965" bottom="0.78740157480314965" header="0.31496062992125984" footer="0.31496062992125984"/>
  <pageSetup paperSize="9" scale="83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P55"/>
  <sheetViews>
    <sheetView workbookViewId="0"/>
  </sheetViews>
  <sheetFormatPr baseColWidth="10" defaultColWidth="11.42578125" defaultRowHeight="12.75" x14ac:dyDescent="0.2"/>
  <cols>
    <col min="1" max="1" width="3.28515625" style="1" customWidth="1"/>
    <col min="2" max="2" width="4.28515625" style="1" customWidth="1"/>
    <col min="3" max="3" width="11.7109375" style="1" customWidth="1"/>
    <col min="4" max="4" width="9.7109375" style="1" customWidth="1"/>
    <col min="5" max="6" width="18.28515625" style="1" customWidth="1"/>
    <col min="7" max="8" width="13.140625" style="1" customWidth="1"/>
    <col min="9" max="9" width="17.7109375" style="1" customWidth="1"/>
    <col min="10" max="10" width="8.7109375" style="1" customWidth="1"/>
    <col min="11" max="11" width="5.5703125" style="1" customWidth="1"/>
    <col min="12" max="12" width="14.28515625" style="1" customWidth="1"/>
    <col min="13" max="13" width="14.5703125" style="1" customWidth="1"/>
    <col min="14" max="14" width="2.140625" style="1" customWidth="1"/>
    <col min="15" max="16384" width="11.42578125" style="1"/>
  </cols>
  <sheetData>
    <row r="1" spans="1:16" s="5" customFormat="1" ht="13.5" thickBot="1" x14ac:dyDescent="0.25">
      <c r="A1" s="73"/>
      <c r="B1" s="73"/>
      <c r="C1" s="73"/>
      <c r="D1" s="73"/>
      <c r="E1" s="73"/>
      <c r="F1" s="74"/>
      <c r="G1" s="73"/>
      <c r="H1" s="73"/>
      <c r="I1" s="73"/>
      <c r="J1" s="73"/>
      <c r="K1" s="73"/>
      <c r="L1" s="73"/>
      <c r="M1" s="73"/>
      <c r="N1" s="85"/>
    </row>
    <row r="2" spans="1:16" s="5" customFormat="1" ht="12.75" customHeight="1" x14ac:dyDescent="0.2">
      <c r="A2" s="73"/>
      <c r="B2" s="517"/>
      <c r="C2" s="518"/>
      <c r="D2" s="518"/>
      <c r="E2" s="522" t="s">
        <v>223</v>
      </c>
      <c r="F2" s="523"/>
      <c r="G2" s="523"/>
      <c r="H2" s="523"/>
      <c r="I2" s="523"/>
      <c r="J2" s="523"/>
      <c r="K2" s="523"/>
      <c r="L2" s="523"/>
      <c r="M2" s="524"/>
      <c r="N2" s="85"/>
    </row>
    <row r="3" spans="1:16" s="5" customFormat="1" ht="12.75" customHeight="1" x14ac:dyDescent="0.2">
      <c r="A3" s="73"/>
      <c r="B3" s="519"/>
      <c r="C3" s="477"/>
      <c r="D3" s="477"/>
      <c r="E3" s="525"/>
      <c r="F3" s="486"/>
      <c r="G3" s="486"/>
      <c r="H3" s="486"/>
      <c r="I3" s="486"/>
      <c r="J3" s="486"/>
      <c r="K3" s="486"/>
      <c r="L3" s="486"/>
      <c r="M3" s="526"/>
      <c r="N3" s="85"/>
    </row>
    <row r="4" spans="1:16" s="5" customFormat="1" ht="12.75" customHeight="1" x14ac:dyDescent="0.2">
      <c r="A4" s="73"/>
      <c r="B4" s="519"/>
      <c r="C4" s="477"/>
      <c r="D4" s="477"/>
      <c r="E4" s="525"/>
      <c r="F4" s="486"/>
      <c r="G4" s="486"/>
      <c r="H4" s="486"/>
      <c r="I4" s="486"/>
      <c r="J4" s="486"/>
      <c r="K4" s="486"/>
      <c r="L4" s="486"/>
      <c r="M4" s="526"/>
      <c r="N4" s="85"/>
    </row>
    <row r="5" spans="1:16" s="5" customFormat="1" ht="13.5" customHeight="1" thickBot="1" x14ac:dyDescent="0.25">
      <c r="A5" s="73"/>
      <c r="B5" s="520"/>
      <c r="C5" s="521"/>
      <c r="D5" s="521"/>
      <c r="E5" s="527"/>
      <c r="F5" s="528"/>
      <c r="G5" s="528"/>
      <c r="H5" s="528"/>
      <c r="I5" s="528"/>
      <c r="J5" s="528"/>
      <c r="K5" s="528"/>
      <c r="L5" s="528"/>
      <c r="M5" s="529"/>
      <c r="N5" s="85"/>
    </row>
    <row r="6" spans="1:16" s="5" customFormat="1" ht="9.6" customHeight="1" x14ac:dyDescent="0.2">
      <c r="A6" s="73"/>
      <c r="B6" s="73"/>
      <c r="C6" s="73"/>
      <c r="D6" s="73"/>
      <c r="E6" s="73"/>
      <c r="F6" s="74"/>
      <c r="G6" s="73"/>
      <c r="H6" s="73"/>
      <c r="I6" s="73"/>
      <c r="J6" s="73"/>
      <c r="K6" s="73"/>
      <c r="L6" s="73"/>
      <c r="M6" s="73"/>
      <c r="N6" s="85"/>
    </row>
    <row r="7" spans="1:16" s="3" customFormat="1" ht="30.6" customHeight="1" x14ac:dyDescent="0.2">
      <c r="A7" s="104"/>
      <c r="B7" s="95" t="s">
        <v>32</v>
      </c>
      <c r="C7" s="95"/>
      <c r="D7" s="95"/>
      <c r="E7" s="505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F7" s="505"/>
      <c r="G7" s="505"/>
      <c r="H7" s="505"/>
      <c r="I7" s="505"/>
      <c r="J7" s="505"/>
      <c r="K7" s="505"/>
      <c r="L7" s="505"/>
      <c r="M7" s="505"/>
      <c r="N7" s="59"/>
    </row>
    <row r="8" spans="1:16" s="3" customFormat="1" ht="9.6" customHeight="1" x14ac:dyDescent="0.2">
      <c r="A8" s="59"/>
      <c r="B8" s="139"/>
      <c r="C8" s="139"/>
      <c r="D8" s="139"/>
      <c r="E8" s="141"/>
      <c r="F8" s="141"/>
      <c r="G8" s="141"/>
      <c r="H8" s="141"/>
      <c r="I8" s="141"/>
      <c r="J8" s="141"/>
      <c r="K8" s="141"/>
      <c r="L8" s="141"/>
      <c r="M8" s="141"/>
      <c r="N8" s="59"/>
    </row>
    <row r="9" spans="1:16" s="3" customFormat="1" ht="15.6" customHeight="1" x14ac:dyDescent="0.2">
      <c r="A9" s="104"/>
      <c r="B9" s="413" t="s">
        <v>236</v>
      </c>
      <c r="C9" s="413"/>
      <c r="D9" s="413"/>
      <c r="E9" s="401" t="str">
        <f>+'A.2.4. Cálculo PM10 y VM'!E9:F9</f>
        <v>CA-VMP-6</v>
      </c>
      <c r="F9" s="401"/>
      <c r="G9" s="138"/>
      <c r="H9" s="413" t="s">
        <v>189</v>
      </c>
      <c r="I9" s="413"/>
      <c r="J9" s="401" t="str">
        <f>+'A.2.3. Flujo promedio'!H9</f>
        <v>0001-7-2020-411</v>
      </c>
      <c r="K9" s="401"/>
      <c r="L9" s="401"/>
      <c r="M9" s="401"/>
      <c r="N9" s="59"/>
    </row>
    <row r="10" spans="1:16" ht="13.9" customHeight="1" thickBot="1" x14ac:dyDescent="0.25">
      <c r="A10" s="75"/>
      <c r="B10" s="75"/>
      <c r="C10" s="75"/>
      <c r="D10" s="75"/>
      <c r="E10" s="75"/>
      <c r="F10" s="75"/>
      <c r="G10" s="76"/>
      <c r="H10" s="75"/>
      <c r="I10" s="75"/>
      <c r="J10" s="47"/>
      <c r="K10" s="75"/>
      <c r="L10" s="75"/>
      <c r="M10" s="75"/>
      <c r="N10" s="47"/>
    </row>
    <row r="11" spans="1:16" ht="42.75" customHeight="1" x14ac:dyDescent="0.2">
      <c r="A11" s="47"/>
      <c r="B11" s="86" t="s">
        <v>24</v>
      </c>
      <c r="C11" s="87" t="s">
        <v>2</v>
      </c>
      <c r="D11" s="87" t="s">
        <v>31</v>
      </c>
      <c r="E11" s="87" t="s">
        <v>27</v>
      </c>
      <c r="F11" s="87" t="s">
        <v>28</v>
      </c>
      <c r="G11" s="506" t="s">
        <v>178</v>
      </c>
      <c r="H11" s="507"/>
      <c r="I11" s="87" t="s">
        <v>185</v>
      </c>
      <c r="J11" s="506" t="s">
        <v>184</v>
      </c>
      <c r="K11" s="507"/>
      <c r="L11" s="87" t="s">
        <v>183</v>
      </c>
      <c r="M11" s="88" t="s">
        <v>30</v>
      </c>
      <c r="N11" s="47"/>
    </row>
    <row r="12" spans="1:16" x14ac:dyDescent="0.2">
      <c r="A12" s="47"/>
      <c r="B12" s="81">
        <v>1</v>
      </c>
      <c r="C12" s="508" t="s">
        <v>149</v>
      </c>
      <c r="D12" s="68" t="s">
        <v>131</v>
      </c>
      <c r="E12" s="82" t="s">
        <v>131</v>
      </c>
      <c r="F12" s="82" t="s">
        <v>131</v>
      </c>
      <c r="G12" s="460" t="s">
        <v>131</v>
      </c>
      <c r="H12" s="461"/>
      <c r="I12" s="89" t="s">
        <v>131</v>
      </c>
      <c r="J12" s="503" t="s">
        <v>131</v>
      </c>
      <c r="K12" s="504"/>
      <c r="L12" s="84" t="s">
        <v>131</v>
      </c>
      <c r="M12" s="90" t="s">
        <v>131</v>
      </c>
      <c r="N12" s="47"/>
      <c r="P12" s="186"/>
    </row>
    <row r="13" spans="1:16" x14ac:dyDescent="0.2">
      <c r="A13" s="47"/>
      <c r="B13" s="81">
        <v>2</v>
      </c>
      <c r="C13" s="509"/>
      <c r="D13" s="68" t="s">
        <v>131</v>
      </c>
      <c r="E13" s="82" t="s">
        <v>131</v>
      </c>
      <c r="F13" s="82" t="s">
        <v>131</v>
      </c>
      <c r="G13" s="460" t="s">
        <v>131</v>
      </c>
      <c r="H13" s="461"/>
      <c r="I13" s="89" t="s">
        <v>131</v>
      </c>
      <c r="J13" s="503" t="s">
        <v>131</v>
      </c>
      <c r="K13" s="504"/>
      <c r="L13" s="84" t="s">
        <v>131</v>
      </c>
      <c r="M13" s="90" t="s">
        <v>131</v>
      </c>
      <c r="N13" s="47"/>
      <c r="P13" s="186"/>
    </row>
    <row r="14" spans="1:16" x14ac:dyDescent="0.2">
      <c r="A14" s="47"/>
      <c r="B14" s="81">
        <v>3</v>
      </c>
      <c r="C14" s="509"/>
      <c r="D14" s="68" t="s">
        <v>131</v>
      </c>
      <c r="E14" s="82" t="s">
        <v>131</v>
      </c>
      <c r="F14" s="82" t="s">
        <v>131</v>
      </c>
      <c r="G14" s="460" t="s">
        <v>131</v>
      </c>
      <c r="H14" s="461"/>
      <c r="I14" s="89" t="s">
        <v>131</v>
      </c>
      <c r="J14" s="503" t="s">
        <v>131</v>
      </c>
      <c r="K14" s="504"/>
      <c r="L14" s="84" t="s">
        <v>131</v>
      </c>
      <c r="M14" s="90" t="s">
        <v>131</v>
      </c>
      <c r="N14" s="47"/>
      <c r="P14" s="186"/>
    </row>
    <row r="15" spans="1:16" x14ac:dyDescent="0.2">
      <c r="A15" s="47"/>
      <c r="B15" s="81">
        <v>4</v>
      </c>
      <c r="C15" s="509"/>
      <c r="D15" s="68" t="s">
        <v>131</v>
      </c>
      <c r="E15" s="82" t="s">
        <v>131</v>
      </c>
      <c r="F15" s="82" t="s">
        <v>131</v>
      </c>
      <c r="G15" s="460" t="s">
        <v>131</v>
      </c>
      <c r="H15" s="461"/>
      <c r="I15" s="89" t="s">
        <v>131</v>
      </c>
      <c r="J15" s="503" t="s">
        <v>131</v>
      </c>
      <c r="K15" s="504"/>
      <c r="L15" s="84" t="s">
        <v>131</v>
      </c>
      <c r="M15" s="90" t="s">
        <v>131</v>
      </c>
      <c r="N15" s="47"/>
      <c r="P15" s="186"/>
    </row>
    <row r="16" spans="1:16" ht="13.5" thickBot="1" x14ac:dyDescent="0.25">
      <c r="A16" s="47"/>
      <c r="B16" s="81">
        <v>5</v>
      </c>
      <c r="C16" s="509"/>
      <c r="D16" s="68" t="s">
        <v>131</v>
      </c>
      <c r="E16" s="82" t="s">
        <v>131</v>
      </c>
      <c r="F16" s="82" t="s">
        <v>131</v>
      </c>
      <c r="G16" s="499" t="s">
        <v>131</v>
      </c>
      <c r="H16" s="500"/>
      <c r="I16" s="89" t="s">
        <v>131</v>
      </c>
      <c r="J16" s="503" t="s">
        <v>131</v>
      </c>
      <c r="K16" s="504"/>
      <c r="L16" s="147" t="s">
        <v>131</v>
      </c>
      <c r="M16" s="90" t="s">
        <v>131</v>
      </c>
      <c r="N16" s="47"/>
      <c r="P16" s="186"/>
    </row>
    <row r="17" spans="1:14" hidden="1" x14ac:dyDescent="0.2">
      <c r="A17" s="47"/>
      <c r="B17" s="81">
        <v>6</v>
      </c>
      <c r="C17" s="509"/>
      <c r="D17" s="68"/>
      <c r="E17" s="82"/>
      <c r="F17" s="82"/>
      <c r="G17" s="462">
        <f t="shared" ref="G17:G26" si="0">(F17-E17)*60*24</f>
        <v>0</v>
      </c>
      <c r="H17" s="463"/>
      <c r="I17" s="91"/>
      <c r="J17" s="503"/>
      <c r="K17" s="504">
        <v>23.51</v>
      </c>
      <c r="L17" s="177"/>
      <c r="M17" s="90" t="str">
        <f t="shared" ref="M17:M19" si="1">IF(L17="","",L17/K17)</f>
        <v/>
      </c>
      <c r="N17" s="47"/>
    </row>
    <row r="18" spans="1:14" hidden="1" x14ac:dyDescent="0.2">
      <c r="A18" s="47"/>
      <c r="B18" s="81">
        <v>7</v>
      </c>
      <c r="C18" s="509"/>
      <c r="D18" s="68"/>
      <c r="E18" s="82"/>
      <c r="F18" s="82"/>
      <c r="G18" s="460">
        <f t="shared" si="0"/>
        <v>0</v>
      </c>
      <c r="H18" s="461"/>
      <c r="I18" s="91"/>
      <c r="J18" s="503"/>
      <c r="K18" s="504">
        <v>23.51</v>
      </c>
      <c r="L18" s="84"/>
      <c r="M18" s="90" t="str">
        <f t="shared" si="1"/>
        <v/>
      </c>
      <c r="N18" s="47"/>
    </row>
    <row r="19" spans="1:14" hidden="1" x14ac:dyDescent="0.2">
      <c r="A19" s="47"/>
      <c r="B19" s="81">
        <v>8</v>
      </c>
      <c r="C19" s="509"/>
      <c r="D19" s="68"/>
      <c r="E19" s="82"/>
      <c r="F19" s="82"/>
      <c r="G19" s="460">
        <f t="shared" si="0"/>
        <v>0</v>
      </c>
      <c r="H19" s="461"/>
      <c r="I19" s="91"/>
      <c r="J19" s="503"/>
      <c r="K19" s="504">
        <v>23.52</v>
      </c>
      <c r="L19" s="84"/>
      <c r="M19" s="90" t="str">
        <f t="shared" si="1"/>
        <v/>
      </c>
      <c r="N19" s="47"/>
    </row>
    <row r="20" spans="1:14" hidden="1" x14ac:dyDescent="0.2">
      <c r="A20" s="47"/>
      <c r="B20" s="81">
        <v>9</v>
      </c>
      <c r="C20" s="509"/>
      <c r="D20" s="68"/>
      <c r="E20" s="82"/>
      <c r="F20" s="82"/>
      <c r="G20" s="460">
        <f t="shared" si="0"/>
        <v>0</v>
      </c>
      <c r="H20" s="461"/>
      <c r="I20" s="91"/>
      <c r="J20" s="503"/>
      <c r="K20" s="504"/>
      <c r="L20" s="84"/>
      <c r="M20" s="90" t="str">
        <f t="shared" ref="M20:M26" si="2">IF(L20="","",L20/K20)</f>
        <v/>
      </c>
      <c r="N20" s="47"/>
    </row>
    <row r="21" spans="1:14" hidden="1" x14ac:dyDescent="0.2">
      <c r="A21" s="47"/>
      <c r="B21" s="81">
        <v>10</v>
      </c>
      <c r="C21" s="509"/>
      <c r="D21" s="68"/>
      <c r="E21" s="82"/>
      <c r="F21" s="82"/>
      <c r="G21" s="460">
        <f t="shared" si="0"/>
        <v>0</v>
      </c>
      <c r="H21" s="461"/>
      <c r="I21" s="91"/>
      <c r="J21" s="503"/>
      <c r="K21" s="504"/>
      <c r="L21" s="84"/>
      <c r="M21" s="90" t="str">
        <f t="shared" si="2"/>
        <v/>
      </c>
      <c r="N21" s="47"/>
    </row>
    <row r="22" spans="1:14" hidden="1" x14ac:dyDescent="0.2">
      <c r="A22" s="47"/>
      <c r="B22" s="81">
        <v>11</v>
      </c>
      <c r="C22" s="509"/>
      <c r="D22" s="68"/>
      <c r="E22" s="82"/>
      <c r="F22" s="82"/>
      <c r="G22" s="460">
        <f t="shared" si="0"/>
        <v>0</v>
      </c>
      <c r="H22" s="461"/>
      <c r="I22" s="91"/>
      <c r="J22" s="503"/>
      <c r="K22" s="504"/>
      <c r="L22" s="84"/>
      <c r="M22" s="90" t="str">
        <f t="shared" si="2"/>
        <v/>
      </c>
      <c r="N22" s="47"/>
    </row>
    <row r="23" spans="1:14" hidden="1" x14ac:dyDescent="0.2">
      <c r="A23" s="47"/>
      <c r="B23" s="81">
        <v>12</v>
      </c>
      <c r="C23" s="509"/>
      <c r="D23" s="68"/>
      <c r="E23" s="82"/>
      <c r="F23" s="82"/>
      <c r="G23" s="460">
        <f t="shared" si="0"/>
        <v>0</v>
      </c>
      <c r="H23" s="461"/>
      <c r="I23" s="91"/>
      <c r="J23" s="503"/>
      <c r="K23" s="504"/>
      <c r="L23" s="84"/>
      <c r="M23" s="90" t="str">
        <f t="shared" si="2"/>
        <v/>
      </c>
      <c r="N23" s="47"/>
    </row>
    <row r="24" spans="1:14" hidden="1" x14ac:dyDescent="0.2">
      <c r="A24" s="47"/>
      <c r="B24" s="81">
        <v>13</v>
      </c>
      <c r="C24" s="509"/>
      <c r="D24" s="68"/>
      <c r="E24" s="82"/>
      <c r="F24" s="82"/>
      <c r="G24" s="460">
        <f t="shared" si="0"/>
        <v>0</v>
      </c>
      <c r="H24" s="461"/>
      <c r="I24" s="91"/>
      <c r="J24" s="503"/>
      <c r="K24" s="504"/>
      <c r="L24" s="84"/>
      <c r="M24" s="90" t="str">
        <f t="shared" si="2"/>
        <v/>
      </c>
      <c r="N24" s="47"/>
    </row>
    <row r="25" spans="1:14" hidden="1" x14ac:dyDescent="0.2">
      <c r="A25" s="47"/>
      <c r="B25" s="81">
        <v>14</v>
      </c>
      <c r="C25" s="509"/>
      <c r="D25" s="68"/>
      <c r="E25" s="82"/>
      <c r="F25" s="82"/>
      <c r="G25" s="460">
        <f t="shared" si="0"/>
        <v>0</v>
      </c>
      <c r="H25" s="461"/>
      <c r="I25" s="91"/>
      <c r="J25" s="503"/>
      <c r="K25" s="504"/>
      <c r="L25" s="84"/>
      <c r="M25" s="90" t="str">
        <f t="shared" si="2"/>
        <v/>
      </c>
      <c r="N25" s="47"/>
    </row>
    <row r="26" spans="1:14" ht="13.5" hidden="1" thickBot="1" x14ac:dyDescent="0.25">
      <c r="A26" s="47"/>
      <c r="B26" s="143">
        <v>15</v>
      </c>
      <c r="C26" s="510"/>
      <c r="D26" s="144"/>
      <c r="E26" s="145"/>
      <c r="F26" s="145"/>
      <c r="G26" s="499">
        <f t="shared" si="0"/>
        <v>0</v>
      </c>
      <c r="H26" s="500"/>
      <c r="I26" s="149"/>
      <c r="J26" s="530"/>
      <c r="K26" s="531"/>
      <c r="L26" s="147"/>
      <c r="M26" s="148" t="str">
        <f t="shared" si="2"/>
        <v/>
      </c>
      <c r="N26" s="47"/>
    </row>
    <row r="27" spans="1:14" ht="13.5" thickBot="1" x14ac:dyDescent="0.25">
      <c r="A27" s="75"/>
      <c r="B27" s="176"/>
      <c r="C27" s="176"/>
      <c r="D27" s="180"/>
      <c r="E27" s="176"/>
      <c r="F27" s="176"/>
      <c r="G27" s="75"/>
      <c r="H27" s="75"/>
      <c r="I27" s="176"/>
      <c r="J27" s="180"/>
      <c r="K27" s="176"/>
      <c r="L27" s="75"/>
      <c r="M27" s="176"/>
      <c r="N27" s="47"/>
    </row>
    <row r="28" spans="1:14" x14ac:dyDescent="0.2">
      <c r="A28" s="45"/>
      <c r="B28" s="511" t="s">
        <v>13</v>
      </c>
      <c r="C28" s="512"/>
      <c r="D28" s="512"/>
      <c r="E28" s="512"/>
      <c r="F28" s="512"/>
      <c r="G28" s="512"/>
      <c r="H28" s="512"/>
      <c r="I28" s="512"/>
      <c r="J28" s="512"/>
      <c r="K28" s="512"/>
      <c r="L28" s="512"/>
      <c r="M28" s="513"/>
      <c r="N28" s="47"/>
    </row>
    <row r="29" spans="1:14" ht="48" customHeight="1" thickBot="1" x14ac:dyDescent="0.25">
      <c r="A29" s="45"/>
      <c r="B29" s="514" t="s">
        <v>206</v>
      </c>
      <c r="C29" s="515"/>
      <c r="D29" s="515"/>
      <c r="E29" s="515"/>
      <c r="F29" s="515"/>
      <c r="G29" s="515"/>
      <c r="H29" s="515"/>
      <c r="I29" s="515"/>
      <c r="J29" s="515"/>
      <c r="K29" s="515"/>
      <c r="L29" s="515"/>
      <c r="M29" s="516"/>
      <c r="N29" s="47"/>
    </row>
    <row r="30" spans="1:14" ht="11.25" customHeight="1" x14ac:dyDescent="0.2">
      <c r="A30" s="45"/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7"/>
    </row>
    <row r="31" spans="1:14" x14ac:dyDescent="0.2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</row>
    <row r="32" spans="1:14" x14ac:dyDescent="0.2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</row>
    <row r="33" spans="1:13" x14ac:dyDescent="0.2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</row>
    <row r="34" spans="1:13" x14ac:dyDescent="0.2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</row>
    <row r="35" spans="1:13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</row>
    <row r="36" spans="1:13" x14ac:dyDescent="0.2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</row>
    <row r="37" spans="1:13" x14ac:dyDescent="0.2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</row>
    <row r="38" spans="1:13" x14ac:dyDescent="0.2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</row>
    <row r="39" spans="1:13" x14ac:dyDescent="0.2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</row>
    <row r="40" spans="1:13" x14ac:dyDescent="0.2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</row>
    <row r="41" spans="1:13" x14ac:dyDescent="0.2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</row>
    <row r="42" spans="1:13" x14ac:dyDescent="0.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</row>
    <row r="43" spans="1:13" x14ac:dyDescent="0.2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</row>
    <row r="44" spans="1:13" x14ac:dyDescent="0.2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</row>
    <row r="45" spans="1:13" x14ac:dyDescent="0.2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</row>
    <row r="46" spans="1:13" x14ac:dyDescent="0.2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</row>
    <row r="47" spans="1:13" x14ac:dyDescent="0.2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</row>
    <row r="48" spans="1:13" x14ac:dyDescent="0.2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</row>
    <row r="49" spans="1:13" x14ac:dyDescent="0.2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</row>
    <row r="50" spans="1:13" x14ac:dyDescent="0.2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</row>
    <row r="51" spans="1:13" x14ac:dyDescent="0.2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</row>
    <row r="52" spans="1:13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</row>
    <row r="53" spans="1:13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</row>
    <row r="54" spans="1:13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</row>
    <row r="55" spans="1:13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</row>
  </sheetData>
  <mergeCells count="42">
    <mergeCell ref="B9:D9"/>
    <mergeCell ref="B29:M29"/>
    <mergeCell ref="B2:D5"/>
    <mergeCell ref="E2:M5"/>
    <mergeCell ref="H9:I9"/>
    <mergeCell ref="J9:M9"/>
    <mergeCell ref="J11:K11"/>
    <mergeCell ref="J12:K12"/>
    <mergeCell ref="J13:K13"/>
    <mergeCell ref="J14:K14"/>
    <mergeCell ref="J15:K15"/>
    <mergeCell ref="J16:K16"/>
    <mergeCell ref="J17:K17"/>
    <mergeCell ref="J25:K25"/>
    <mergeCell ref="J19:K19"/>
    <mergeCell ref="J26:K26"/>
    <mergeCell ref="C12:C26"/>
    <mergeCell ref="J23:K23"/>
    <mergeCell ref="J24:K24"/>
    <mergeCell ref="G15:H15"/>
    <mergeCell ref="B28:M28"/>
    <mergeCell ref="J21:K21"/>
    <mergeCell ref="J22:K22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J18:K18"/>
    <mergeCell ref="J20:K20"/>
    <mergeCell ref="E7:M7"/>
    <mergeCell ref="G11:H11"/>
    <mergeCell ref="G12:H12"/>
    <mergeCell ref="G13:H13"/>
    <mergeCell ref="G14:H14"/>
    <mergeCell ref="E9:F9"/>
  </mergeCells>
  <printOptions horizontalCentered="1"/>
  <pageMargins left="0.98425196850393704" right="0.98425196850393704" top="0.78740157480314965" bottom="0.78740157480314965" header="0.31496062992125984" footer="0.31496062992125984"/>
  <pageSetup paperSize="9" scale="81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Z90"/>
  <sheetViews>
    <sheetView workbookViewId="0"/>
  </sheetViews>
  <sheetFormatPr baseColWidth="10" defaultColWidth="11.42578125" defaultRowHeight="12" x14ac:dyDescent="0.2"/>
  <cols>
    <col min="1" max="1" width="2.140625" style="9" customWidth="1"/>
    <col min="2" max="2" width="10.42578125" style="10" customWidth="1"/>
    <col min="3" max="3" width="6.42578125" style="10" customWidth="1"/>
    <col min="4" max="4" width="12.7109375" style="10" customWidth="1"/>
    <col min="5" max="7" width="15.5703125" style="9" customWidth="1"/>
    <col min="8" max="8" width="15.5703125" style="11" customWidth="1"/>
    <col min="9" max="9" width="15.5703125" style="9" customWidth="1"/>
    <col min="10" max="10" width="12.7109375" style="9" hidden="1" customWidth="1"/>
    <col min="11" max="19" width="11.140625" style="9" hidden="1" customWidth="1"/>
    <col min="20" max="20" width="2.28515625" style="16" customWidth="1"/>
    <col min="21" max="21" width="5.5703125" style="9" customWidth="1"/>
    <col min="22" max="16384" width="11.42578125" style="9"/>
  </cols>
  <sheetData>
    <row r="1" spans="1:20" ht="12.75" thickBot="1" x14ac:dyDescent="0.25">
      <c r="A1" s="16"/>
      <c r="B1" s="17"/>
      <c r="C1" s="17"/>
      <c r="D1" s="17"/>
      <c r="E1" s="16"/>
      <c r="F1" s="16"/>
      <c r="G1" s="16"/>
      <c r="H1" s="18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</row>
    <row r="2" spans="1:20" s="12" customFormat="1" ht="12" customHeight="1" x14ac:dyDescent="0.2">
      <c r="A2" s="19"/>
      <c r="B2" s="20"/>
      <c r="C2" s="21"/>
      <c r="D2" s="21"/>
      <c r="E2" s="540" t="s">
        <v>221</v>
      </c>
      <c r="F2" s="541"/>
      <c r="G2" s="541"/>
      <c r="H2" s="541"/>
      <c r="I2" s="541"/>
      <c r="J2" s="541"/>
      <c r="K2" s="541"/>
      <c r="L2" s="541"/>
      <c r="M2" s="541"/>
      <c r="N2" s="541"/>
      <c r="O2" s="541"/>
      <c r="P2" s="541"/>
      <c r="Q2" s="541"/>
      <c r="R2" s="541"/>
      <c r="S2" s="542"/>
      <c r="T2" s="19"/>
    </row>
    <row r="3" spans="1:20" s="12" customFormat="1" ht="12" customHeight="1" x14ac:dyDescent="0.2">
      <c r="A3" s="19"/>
      <c r="B3" s="22"/>
      <c r="C3" s="23"/>
      <c r="D3" s="23"/>
      <c r="E3" s="543"/>
      <c r="F3" s="486"/>
      <c r="G3" s="486"/>
      <c r="H3" s="486"/>
      <c r="I3" s="486"/>
      <c r="J3" s="486"/>
      <c r="K3" s="486"/>
      <c r="L3" s="486"/>
      <c r="M3" s="486"/>
      <c r="N3" s="486"/>
      <c r="O3" s="486"/>
      <c r="P3" s="486"/>
      <c r="Q3" s="486"/>
      <c r="R3" s="486"/>
      <c r="S3" s="544"/>
      <c r="T3" s="19"/>
    </row>
    <row r="4" spans="1:20" s="12" customFormat="1" ht="12" customHeight="1" x14ac:dyDescent="0.2">
      <c r="A4" s="19"/>
      <c r="B4" s="22"/>
      <c r="C4" s="23"/>
      <c r="D4" s="23"/>
      <c r="E4" s="543"/>
      <c r="F4" s="486"/>
      <c r="G4" s="486"/>
      <c r="H4" s="486"/>
      <c r="I4" s="486"/>
      <c r="J4" s="486"/>
      <c r="K4" s="486"/>
      <c r="L4" s="486"/>
      <c r="M4" s="486"/>
      <c r="N4" s="486"/>
      <c r="O4" s="486"/>
      <c r="P4" s="486"/>
      <c r="Q4" s="486"/>
      <c r="R4" s="486"/>
      <c r="S4" s="544"/>
      <c r="T4" s="19"/>
    </row>
    <row r="5" spans="1:20" s="12" customFormat="1" ht="12" customHeight="1" thickBot="1" x14ac:dyDescent="0.25">
      <c r="A5" s="19"/>
      <c r="B5" s="24"/>
      <c r="C5" s="25"/>
      <c r="D5" s="25"/>
      <c r="E5" s="545"/>
      <c r="F5" s="546"/>
      <c r="G5" s="546"/>
      <c r="H5" s="546"/>
      <c r="I5" s="546"/>
      <c r="J5" s="546"/>
      <c r="K5" s="546"/>
      <c r="L5" s="546"/>
      <c r="M5" s="546"/>
      <c r="N5" s="546"/>
      <c r="O5" s="546"/>
      <c r="P5" s="546"/>
      <c r="Q5" s="546"/>
      <c r="R5" s="546"/>
      <c r="S5" s="547"/>
      <c r="T5" s="19"/>
    </row>
    <row r="6" spans="1:20" s="14" customFormat="1" ht="9.6" customHeight="1" x14ac:dyDescent="0.2">
      <c r="A6" s="26"/>
      <c r="B6" s="27"/>
      <c r="C6" s="27"/>
      <c r="D6" s="27"/>
      <c r="E6" s="28"/>
      <c r="F6" s="28"/>
      <c r="G6" s="28"/>
      <c r="H6" s="18"/>
      <c r="I6" s="18"/>
      <c r="J6" s="18"/>
      <c r="K6" s="26"/>
      <c r="L6" s="26"/>
      <c r="M6" s="26"/>
      <c r="N6" s="26"/>
      <c r="O6" s="26"/>
      <c r="P6" s="26"/>
      <c r="Q6" s="26"/>
      <c r="R6" s="26"/>
      <c r="S6" s="26"/>
      <c r="T6" s="26"/>
    </row>
    <row r="7" spans="1:20" s="12" customFormat="1" ht="36" customHeight="1" x14ac:dyDescent="0.2">
      <c r="A7" s="29"/>
      <c r="B7" s="552" t="s">
        <v>188</v>
      </c>
      <c r="C7" s="552"/>
      <c r="D7" s="552"/>
      <c r="E7" s="548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F7" s="548"/>
      <c r="G7" s="548"/>
      <c r="H7" s="548"/>
      <c r="I7" s="548"/>
      <c r="J7" s="548"/>
      <c r="K7" s="548"/>
      <c r="L7" s="548"/>
      <c r="M7" s="548"/>
      <c r="N7" s="548"/>
      <c r="O7" s="548"/>
      <c r="P7" s="548"/>
      <c r="Q7" s="548"/>
      <c r="R7" s="548"/>
      <c r="S7" s="548"/>
      <c r="T7" s="19"/>
    </row>
    <row r="8" spans="1:20" s="12" customFormat="1" ht="9.6" customHeight="1" x14ac:dyDescent="0.2">
      <c r="A8" s="29"/>
      <c r="B8" s="167"/>
      <c r="C8" s="167"/>
      <c r="D8" s="167"/>
      <c r="E8" s="165"/>
      <c r="F8" s="165"/>
      <c r="G8" s="165"/>
      <c r="H8" s="165"/>
      <c r="I8" s="165"/>
      <c r="J8" s="165"/>
      <c r="K8" s="165"/>
      <c r="L8" s="165"/>
      <c r="M8" s="165"/>
      <c r="N8" s="165"/>
      <c r="O8" s="165"/>
      <c r="P8" s="165"/>
      <c r="Q8" s="165"/>
      <c r="R8" s="165"/>
      <c r="S8" s="165"/>
      <c r="T8" s="19"/>
    </row>
    <row r="9" spans="1:20" s="12" customFormat="1" ht="15.6" customHeight="1" x14ac:dyDescent="0.2">
      <c r="A9" s="29"/>
      <c r="B9" s="413" t="s">
        <v>236</v>
      </c>
      <c r="C9" s="413"/>
      <c r="D9" s="413"/>
      <c r="E9" s="94" t="str">
        <f>+'A.2.1. Promedio meteorologia'!E8</f>
        <v>CA-VMP-6</v>
      </c>
      <c r="F9" s="138"/>
      <c r="G9" s="413" t="s">
        <v>189</v>
      </c>
      <c r="H9" s="413"/>
      <c r="I9" s="168" t="str">
        <f>'A.2.1. Promedio meteorologia'!G8</f>
        <v>0001-7-2020-411</v>
      </c>
      <c r="J9" s="138"/>
      <c r="L9" s="165"/>
      <c r="M9" s="165"/>
      <c r="N9" s="165"/>
      <c r="O9" s="165"/>
      <c r="P9" s="165"/>
      <c r="Q9" s="165"/>
      <c r="R9" s="165"/>
      <c r="S9" s="165"/>
      <c r="T9" s="19"/>
    </row>
    <row r="10" spans="1:20" ht="9.6" customHeight="1" thickBot="1" x14ac:dyDescent="0.25">
      <c r="A10" s="16"/>
      <c r="B10" s="17"/>
      <c r="C10" s="17"/>
      <c r="D10" s="17"/>
      <c r="E10" s="16"/>
      <c r="F10" s="16"/>
      <c r="G10" s="16"/>
      <c r="H10" s="18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</row>
    <row r="11" spans="1:20" ht="12.75" customHeight="1" x14ac:dyDescent="0.2">
      <c r="A11" s="16"/>
      <c r="B11" s="536" t="s">
        <v>105</v>
      </c>
      <c r="C11" s="537"/>
      <c r="D11" s="537"/>
      <c r="E11" s="537"/>
      <c r="F11" s="537"/>
      <c r="G11" s="537"/>
      <c r="H11" s="537"/>
      <c r="I11" s="537"/>
      <c r="J11" s="537"/>
      <c r="K11" s="537"/>
      <c r="L11" s="537"/>
      <c r="M11" s="537"/>
      <c r="N11" s="537"/>
      <c r="O11" s="537"/>
      <c r="P11" s="537"/>
      <c r="Q11" s="537"/>
      <c r="R11" s="537"/>
      <c r="S11" s="538"/>
      <c r="T11" s="182"/>
    </row>
    <row r="12" spans="1:20" s="13" customFormat="1" ht="12.6" customHeight="1" x14ac:dyDescent="0.2">
      <c r="A12" s="30"/>
      <c r="B12" s="534" t="s">
        <v>190</v>
      </c>
      <c r="C12" s="535"/>
      <c r="D12" s="533" t="s">
        <v>104</v>
      </c>
      <c r="E12" s="535" t="s">
        <v>151</v>
      </c>
      <c r="F12" s="535"/>
      <c r="G12" s="535"/>
      <c r="H12" s="535"/>
      <c r="I12" s="535"/>
      <c r="J12" s="535"/>
      <c r="K12" s="535"/>
      <c r="L12" s="535"/>
      <c r="M12" s="535"/>
      <c r="N12" s="535"/>
      <c r="O12" s="535"/>
      <c r="P12" s="535"/>
      <c r="Q12" s="535"/>
      <c r="R12" s="535"/>
      <c r="S12" s="539"/>
      <c r="T12" s="183"/>
    </row>
    <row r="13" spans="1:20" ht="12.75" customHeight="1" x14ac:dyDescent="0.2">
      <c r="A13" s="16"/>
      <c r="B13" s="534"/>
      <c r="C13" s="535"/>
      <c r="D13" s="533"/>
      <c r="E13" s="31">
        <f>'A.2.4. Cálculo PM10 y VM'!$E12</f>
        <v>0</v>
      </c>
      <c r="F13" s="31">
        <f>'A.2.4. Cálculo PM10 y VM'!$E13</f>
        <v>0</v>
      </c>
      <c r="G13" s="31">
        <f>'A.2.4. Cálculo PM10 y VM'!$E14</f>
        <v>0</v>
      </c>
      <c r="H13" s="31">
        <f>'A.2.4. Cálculo PM10 y VM'!$E15</f>
        <v>0</v>
      </c>
      <c r="I13" s="31">
        <f>'A.2.4. Cálculo PM10 y VM'!$E16</f>
        <v>0</v>
      </c>
      <c r="J13" s="31" t="e">
        <f>'A.2.4. Cálculo PM10 y VM'!$E17</f>
        <v>#REF!</v>
      </c>
      <c r="K13" s="31" t="e">
        <f>'A.2.4. Cálculo PM10 y VM'!$E18</f>
        <v>#REF!</v>
      </c>
      <c r="L13" s="31" t="e">
        <f>'A.2.4. Cálculo PM10 y VM'!$E19</f>
        <v>#REF!</v>
      </c>
      <c r="M13" s="31" t="e">
        <f>'A.2.4. Cálculo PM10 y VM'!$E20</f>
        <v>#REF!</v>
      </c>
      <c r="N13" s="31" t="e">
        <f>'A.2.4. Cálculo PM10 y VM'!$E21</f>
        <v>#REF!</v>
      </c>
      <c r="O13" s="31" t="e">
        <f>'A.2.4. Cálculo PM10 y VM'!$E22</f>
        <v>#REF!</v>
      </c>
      <c r="P13" s="31" t="e">
        <f>'A.2.4. Cálculo PM10 y VM'!$E23</f>
        <v>#REF!</v>
      </c>
      <c r="Q13" s="31" t="e">
        <f>'A.2.4. Cálculo PM10 y VM'!$E24</f>
        <v>#REF!</v>
      </c>
      <c r="R13" s="31" t="e">
        <f>'A.2.4. Cálculo PM10 y VM'!$E25</f>
        <v>#REF!</v>
      </c>
      <c r="S13" s="150" t="e">
        <f>'A.2.4. Cálculo PM10 y VM'!$E26</f>
        <v>#REF!</v>
      </c>
      <c r="T13" s="182"/>
    </row>
    <row r="14" spans="1:20" x14ac:dyDescent="0.2">
      <c r="A14" s="16"/>
      <c r="B14" s="151" t="s">
        <v>101</v>
      </c>
      <c r="C14" s="32" t="s">
        <v>100</v>
      </c>
      <c r="D14" s="33" t="s">
        <v>132</v>
      </c>
      <c r="E14" s="34">
        <v>874.6</v>
      </c>
      <c r="F14" s="34">
        <v>629.1</v>
      </c>
      <c r="G14" s="34">
        <v>652.1</v>
      </c>
      <c r="H14" s="34">
        <v>892</v>
      </c>
      <c r="I14" s="34">
        <v>847</v>
      </c>
      <c r="J14" s="34"/>
      <c r="K14" s="34"/>
      <c r="L14" s="34"/>
      <c r="M14" s="34"/>
      <c r="N14" s="34"/>
      <c r="O14" s="34"/>
      <c r="P14" s="34"/>
      <c r="Q14" s="34"/>
      <c r="R14" s="34"/>
      <c r="S14" s="152"/>
      <c r="T14" s="182"/>
    </row>
    <row r="15" spans="1:20" x14ac:dyDescent="0.2">
      <c r="A15" s="16"/>
      <c r="B15" s="151" t="s">
        <v>79</v>
      </c>
      <c r="C15" s="32" t="s">
        <v>78</v>
      </c>
      <c r="D15" s="33" t="s">
        <v>132</v>
      </c>
      <c r="E15" s="34">
        <v>7.3630000000000004</v>
      </c>
      <c r="F15" s="34">
        <v>2.6339999999999999</v>
      </c>
      <c r="G15" s="34">
        <v>3.4590000000000001</v>
      </c>
      <c r="H15" s="34">
        <v>13.15</v>
      </c>
      <c r="I15" s="34">
        <v>15.43</v>
      </c>
      <c r="J15" s="34"/>
      <c r="K15" s="34"/>
      <c r="L15" s="34"/>
      <c r="M15" s="34"/>
      <c r="N15" s="34"/>
      <c r="O15" s="34"/>
      <c r="P15" s="34"/>
      <c r="Q15" s="34"/>
      <c r="R15" s="34"/>
      <c r="S15" s="152"/>
      <c r="T15" s="182"/>
    </row>
    <row r="16" spans="1:20" x14ac:dyDescent="0.2">
      <c r="A16" s="16"/>
      <c r="B16" s="151" t="s">
        <v>147</v>
      </c>
      <c r="C16" s="32" t="s">
        <v>99</v>
      </c>
      <c r="D16" s="33" t="s">
        <v>132</v>
      </c>
      <c r="E16" s="34">
        <v>6.4089999999999998</v>
      </c>
      <c r="F16" s="34">
        <v>10.42</v>
      </c>
      <c r="G16" s="34">
        <v>7.33</v>
      </c>
      <c r="H16" s="34">
        <v>9.6940000000000008</v>
      </c>
      <c r="I16" s="34">
        <v>10.3</v>
      </c>
      <c r="J16" s="34"/>
      <c r="K16" s="34"/>
      <c r="L16" s="34"/>
      <c r="M16" s="34"/>
      <c r="N16" s="34"/>
      <c r="O16" s="34"/>
      <c r="P16" s="34"/>
      <c r="Q16" s="34"/>
      <c r="R16" s="34"/>
      <c r="S16" s="152"/>
      <c r="T16" s="182"/>
    </row>
    <row r="17" spans="1:20" x14ac:dyDescent="0.2">
      <c r="A17" s="16"/>
      <c r="B17" s="151" t="s">
        <v>98</v>
      </c>
      <c r="C17" s="32" t="s">
        <v>97</v>
      </c>
      <c r="D17" s="33" t="s">
        <v>132</v>
      </c>
      <c r="E17" s="34">
        <v>31.61</v>
      </c>
      <c r="F17" s="34">
        <v>18.760000000000002</v>
      </c>
      <c r="G17" s="34">
        <v>22.94</v>
      </c>
      <c r="H17" s="34">
        <v>27.94</v>
      </c>
      <c r="I17" s="34">
        <v>35.549999999999997</v>
      </c>
      <c r="J17" s="34"/>
      <c r="K17" s="34"/>
      <c r="L17" s="34"/>
      <c r="M17" s="34"/>
      <c r="N17" s="34"/>
      <c r="O17" s="34"/>
      <c r="P17" s="34"/>
      <c r="Q17" s="34"/>
      <c r="R17" s="34"/>
      <c r="S17" s="152"/>
      <c r="T17" s="182"/>
    </row>
    <row r="18" spans="1:20" x14ac:dyDescent="0.2">
      <c r="A18" s="16"/>
      <c r="B18" s="151" t="s">
        <v>96</v>
      </c>
      <c r="C18" s="32" t="s">
        <v>95</v>
      </c>
      <c r="D18" s="33" t="s">
        <v>132</v>
      </c>
      <c r="E18" s="34" t="s">
        <v>213</v>
      </c>
      <c r="F18" s="34" t="s">
        <v>213</v>
      </c>
      <c r="G18" s="34" t="s">
        <v>213</v>
      </c>
      <c r="H18" s="34" t="s">
        <v>213</v>
      </c>
      <c r="I18" s="34" t="s">
        <v>213</v>
      </c>
      <c r="J18" s="34"/>
      <c r="K18" s="34"/>
      <c r="L18" s="34"/>
      <c r="M18" s="34"/>
      <c r="N18" s="34"/>
      <c r="O18" s="34"/>
      <c r="P18" s="34"/>
      <c r="Q18" s="34"/>
      <c r="R18" s="34"/>
      <c r="S18" s="152"/>
      <c r="T18" s="182"/>
    </row>
    <row r="19" spans="1:20" x14ac:dyDescent="0.2">
      <c r="A19" s="16"/>
      <c r="B19" s="151" t="s">
        <v>106</v>
      </c>
      <c r="C19" s="32" t="s">
        <v>118</v>
      </c>
      <c r="D19" s="33" t="s">
        <v>132</v>
      </c>
      <c r="E19" s="34">
        <v>0.82699999999999996</v>
      </c>
      <c r="F19" s="34">
        <v>0.54669999999999996</v>
      </c>
      <c r="G19" s="34">
        <v>0.49759999999999999</v>
      </c>
      <c r="H19" s="34">
        <v>0.7177</v>
      </c>
      <c r="I19" s="34">
        <v>0.92120000000000002</v>
      </c>
      <c r="J19" s="34"/>
      <c r="K19" s="34"/>
      <c r="L19" s="34"/>
      <c r="M19" s="34"/>
      <c r="N19" s="34"/>
      <c r="O19" s="34"/>
      <c r="P19" s="34"/>
      <c r="Q19" s="34"/>
      <c r="R19" s="34"/>
      <c r="S19" s="152"/>
      <c r="T19" s="182"/>
    </row>
    <row r="20" spans="1:20" x14ac:dyDescent="0.2">
      <c r="A20" s="16"/>
      <c r="B20" s="151" t="s">
        <v>107</v>
      </c>
      <c r="C20" s="32" t="s">
        <v>119</v>
      </c>
      <c r="D20" s="33" t="s">
        <v>132</v>
      </c>
      <c r="E20" s="34">
        <v>4.2</v>
      </c>
      <c r="F20" s="34">
        <v>3.37</v>
      </c>
      <c r="G20" s="34">
        <v>5.83</v>
      </c>
      <c r="H20" s="34">
        <v>5.31</v>
      </c>
      <c r="I20" s="34">
        <v>4.66</v>
      </c>
      <c r="J20" s="34"/>
      <c r="K20" s="34"/>
      <c r="L20" s="34"/>
      <c r="M20" s="34"/>
      <c r="N20" s="34"/>
      <c r="O20" s="34"/>
      <c r="P20" s="34"/>
      <c r="Q20" s="34"/>
      <c r="R20" s="34"/>
      <c r="S20" s="152"/>
      <c r="T20" s="182"/>
    </row>
    <row r="21" spans="1:20" x14ac:dyDescent="0.2">
      <c r="A21" s="16"/>
      <c r="B21" s="151" t="s">
        <v>94</v>
      </c>
      <c r="C21" s="32" t="s">
        <v>93</v>
      </c>
      <c r="D21" s="33" t="s">
        <v>132</v>
      </c>
      <c r="E21" s="34">
        <v>2.6059999999999999</v>
      </c>
      <c r="F21" s="34">
        <v>0.98199999999999998</v>
      </c>
      <c r="G21" s="34">
        <v>1.7110000000000001</v>
      </c>
      <c r="H21" s="34">
        <v>2.4</v>
      </c>
      <c r="I21" s="34">
        <v>2.508</v>
      </c>
      <c r="J21" s="34"/>
      <c r="K21" s="34"/>
      <c r="L21" s="34"/>
      <c r="M21" s="34"/>
      <c r="N21" s="34"/>
      <c r="O21" s="34"/>
      <c r="P21" s="34"/>
      <c r="Q21" s="34"/>
      <c r="R21" s="34"/>
      <c r="S21" s="152"/>
      <c r="T21" s="182"/>
    </row>
    <row r="22" spans="1:20" x14ac:dyDescent="0.2">
      <c r="A22" s="16"/>
      <c r="B22" s="151" t="s">
        <v>108</v>
      </c>
      <c r="C22" s="32" t="s">
        <v>121</v>
      </c>
      <c r="D22" s="33" t="s">
        <v>132</v>
      </c>
      <c r="E22" s="34">
        <v>3550</v>
      </c>
      <c r="F22" s="34">
        <v>3724</v>
      </c>
      <c r="G22" s="34">
        <v>3165</v>
      </c>
      <c r="H22" s="34">
        <v>3805</v>
      </c>
      <c r="I22" s="34">
        <v>4707</v>
      </c>
      <c r="J22" s="34"/>
      <c r="K22" s="34"/>
      <c r="L22" s="34"/>
      <c r="M22" s="34"/>
      <c r="N22" s="34"/>
      <c r="O22" s="34"/>
      <c r="P22" s="34"/>
      <c r="Q22" s="34"/>
      <c r="R22" s="34"/>
      <c r="S22" s="152"/>
      <c r="T22" s="182"/>
    </row>
    <row r="23" spans="1:20" x14ac:dyDescent="0.2">
      <c r="A23" s="16"/>
      <c r="B23" s="151" t="s">
        <v>92</v>
      </c>
      <c r="C23" s="32" t="s">
        <v>91</v>
      </c>
      <c r="D23" s="33" t="s">
        <v>132</v>
      </c>
      <c r="E23" s="34">
        <v>1.2290000000000001</v>
      </c>
      <c r="F23" s="34">
        <v>0.94099999999999995</v>
      </c>
      <c r="G23" s="34">
        <v>0.83199999999999996</v>
      </c>
      <c r="H23" s="34">
        <v>1.1759999999999999</v>
      </c>
      <c r="I23" s="34">
        <v>1.47</v>
      </c>
      <c r="J23" s="34"/>
      <c r="K23" s="34"/>
      <c r="L23" s="34"/>
      <c r="M23" s="34"/>
      <c r="N23" s="34"/>
      <c r="O23" s="34"/>
      <c r="P23" s="34"/>
      <c r="Q23" s="34"/>
      <c r="R23" s="34"/>
      <c r="S23" s="152"/>
      <c r="T23" s="182"/>
    </row>
    <row r="24" spans="1:20" x14ac:dyDescent="0.2">
      <c r="A24" s="16"/>
      <c r="B24" s="151" t="s">
        <v>88</v>
      </c>
      <c r="C24" s="32" t="s">
        <v>87</v>
      </c>
      <c r="D24" s="33" t="s">
        <v>132</v>
      </c>
      <c r="E24" s="34">
        <v>129.9</v>
      </c>
      <c r="F24" s="34">
        <v>71.47</v>
      </c>
      <c r="G24" s="34">
        <v>64.260000000000005</v>
      </c>
      <c r="H24" s="34">
        <v>105.7</v>
      </c>
      <c r="I24" s="34">
        <v>160.80000000000001</v>
      </c>
      <c r="J24" s="34"/>
      <c r="K24" s="34"/>
      <c r="L24" s="34"/>
      <c r="M24" s="34"/>
      <c r="N24" s="34"/>
      <c r="O24" s="34"/>
      <c r="P24" s="34"/>
      <c r="Q24" s="34"/>
      <c r="R24" s="34"/>
      <c r="S24" s="152"/>
      <c r="T24" s="182"/>
    </row>
    <row r="25" spans="1:20" x14ac:dyDescent="0.2">
      <c r="A25" s="16"/>
      <c r="B25" s="151" t="s">
        <v>90</v>
      </c>
      <c r="C25" s="32" t="s">
        <v>89</v>
      </c>
      <c r="D25" s="33" t="s">
        <v>132</v>
      </c>
      <c r="E25" s="34" t="s">
        <v>214</v>
      </c>
      <c r="F25" s="34" t="s">
        <v>214</v>
      </c>
      <c r="G25" s="34" t="s">
        <v>214</v>
      </c>
      <c r="H25" s="34" t="s">
        <v>214</v>
      </c>
      <c r="I25" s="34" t="s">
        <v>214</v>
      </c>
      <c r="J25" s="34"/>
      <c r="K25" s="34"/>
      <c r="L25" s="34"/>
      <c r="M25" s="34"/>
      <c r="N25" s="34"/>
      <c r="O25" s="34"/>
      <c r="P25" s="34"/>
      <c r="Q25" s="34"/>
      <c r="R25" s="34"/>
      <c r="S25" s="152"/>
      <c r="T25" s="182"/>
    </row>
    <row r="26" spans="1:20" x14ac:dyDescent="0.2">
      <c r="A26" s="16"/>
      <c r="B26" s="151" t="s">
        <v>109</v>
      </c>
      <c r="C26" s="32" t="s">
        <v>122</v>
      </c>
      <c r="D26" s="33" t="s">
        <v>132</v>
      </c>
      <c r="E26" s="34">
        <v>5.4580000000000002</v>
      </c>
      <c r="F26" s="34">
        <v>2.1070000000000002</v>
      </c>
      <c r="G26" s="34">
        <v>4.0439999999999996</v>
      </c>
      <c r="H26" s="34">
        <v>5.96</v>
      </c>
      <c r="I26" s="34">
        <v>8.2949999999999999</v>
      </c>
      <c r="J26" s="34"/>
      <c r="K26" s="34"/>
      <c r="L26" s="34"/>
      <c r="M26" s="34"/>
      <c r="N26" s="34"/>
      <c r="O26" s="34"/>
      <c r="P26" s="34"/>
      <c r="Q26" s="34"/>
      <c r="R26" s="34"/>
      <c r="S26" s="152"/>
      <c r="T26" s="182"/>
    </row>
    <row r="27" spans="1:20" x14ac:dyDescent="0.2">
      <c r="A27" s="16"/>
      <c r="B27" s="151" t="s">
        <v>110</v>
      </c>
      <c r="C27" s="32" t="s">
        <v>123</v>
      </c>
      <c r="D27" s="33" t="s">
        <v>132</v>
      </c>
      <c r="E27" s="34">
        <v>13.96</v>
      </c>
      <c r="F27" s="34">
        <v>13.7</v>
      </c>
      <c r="G27" s="34">
        <v>12.97</v>
      </c>
      <c r="H27" s="34">
        <v>16.7</v>
      </c>
      <c r="I27" s="34">
        <v>16.22</v>
      </c>
      <c r="J27" s="34"/>
      <c r="K27" s="34"/>
      <c r="L27" s="34"/>
      <c r="M27" s="34"/>
      <c r="N27" s="34"/>
      <c r="O27" s="34"/>
      <c r="P27" s="34"/>
      <c r="Q27" s="34"/>
      <c r="R27" s="34"/>
      <c r="S27" s="152"/>
      <c r="T27" s="182"/>
    </row>
    <row r="28" spans="1:20" x14ac:dyDescent="0.2">
      <c r="A28" s="16"/>
      <c r="B28" s="151" t="s">
        <v>148</v>
      </c>
      <c r="C28" s="32" t="s">
        <v>120</v>
      </c>
      <c r="D28" s="33" t="s">
        <v>132</v>
      </c>
      <c r="E28" s="34">
        <v>349.2</v>
      </c>
      <c r="F28" s="34">
        <v>333.8</v>
      </c>
      <c r="G28" s="34">
        <v>438.6</v>
      </c>
      <c r="H28" s="34">
        <v>391.6</v>
      </c>
      <c r="I28" s="34">
        <v>566.1</v>
      </c>
      <c r="J28" s="34"/>
      <c r="K28" s="34"/>
      <c r="L28" s="34"/>
      <c r="M28" s="34"/>
      <c r="N28" s="34"/>
      <c r="O28" s="34"/>
      <c r="P28" s="34"/>
      <c r="Q28" s="34"/>
      <c r="R28" s="34"/>
      <c r="S28" s="152"/>
      <c r="T28" s="182"/>
    </row>
    <row r="29" spans="1:20" x14ac:dyDescent="0.2">
      <c r="A29" s="16"/>
      <c r="B29" s="151" t="s">
        <v>111</v>
      </c>
      <c r="C29" s="32" t="s">
        <v>124</v>
      </c>
      <c r="D29" s="33" t="s">
        <v>132</v>
      </c>
      <c r="E29" s="34">
        <v>1570</v>
      </c>
      <c r="F29" s="34">
        <v>1060</v>
      </c>
      <c r="G29" s="34">
        <v>1115</v>
      </c>
      <c r="H29" s="34">
        <v>1572</v>
      </c>
      <c r="I29" s="34">
        <v>1600</v>
      </c>
      <c r="J29" s="34"/>
      <c r="K29" s="34"/>
      <c r="L29" s="34"/>
      <c r="M29" s="34"/>
      <c r="N29" s="34"/>
      <c r="O29" s="34"/>
      <c r="P29" s="34"/>
      <c r="Q29" s="34"/>
      <c r="R29" s="34"/>
      <c r="S29" s="152"/>
      <c r="T29" s="182"/>
    </row>
    <row r="30" spans="1:20" x14ac:dyDescent="0.2">
      <c r="A30" s="16"/>
      <c r="B30" s="151" t="s">
        <v>112</v>
      </c>
      <c r="C30" s="32" t="s">
        <v>125</v>
      </c>
      <c r="D30" s="33" t="s">
        <v>132</v>
      </c>
      <c r="E30" s="34">
        <v>0.77</v>
      </c>
      <c r="F30" s="34">
        <v>0.47</v>
      </c>
      <c r="G30" s="34">
        <v>0.71</v>
      </c>
      <c r="H30" s="34">
        <v>0.85</v>
      </c>
      <c r="I30" s="34">
        <v>0.65</v>
      </c>
      <c r="J30" s="34"/>
      <c r="K30" s="34"/>
      <c r="L30" s="34"/>
      <c r="M30" s="34"/>
      <c r="N30" s="34"/>
      <c r="O30" s="34"/>
      <c r="P30" s="34"/>
      <c r="Q30" s="34"/>
      <c r="R30" s="34"/>
      <c r="S30" s="152"/>
      <c r="T30" s="182"/>
    </row>
    <row r="31" spans="1:20" x14ac:dyDescent="0.2">
      <c r="A31" s="16"/>
      <c r="B31" s="151" t="s">
        <v>113</v>
      </c>
      <c r="C31" s="32" t="s">
        <v>126</v>
      </c>
      <c r="D31" s="33" t="s">
        <v>132</v>
      </c>
      <c r="E31" s="34">
        <v>961</v>
      </c>
      <c r="F31" s="34">
        <v>1076</v>
      </c>
      <c r="G31" s="34">
        <v>947.7</v>
      </c>
      <c r="H31" s="34">
        <v>1270</v>
      </c>
      <c r="I31" s="34">
        <v>1268</v>
      </c>
      <c r="J31" s="34"/>
      <c r="K31" s="34"/>
      <c r="L31" s="34"/>
      <c r="M31" s="34"/>
      <c r="N31" s="34"/>
      <c r="O31" s="34"/>
      <c r="P31" s="34"/>
      <c r="Q31" s="34"/>
      <c r="R31" s="34"/>
      <c r="S31" s="152"/>
      <c r="T31" s="182"/>
    </row>
    <row r="32" spans="1:20" x14ac:dyDescent="0.2">
      <c r="A32" s="16"/>
      <c r="B32" s="151" t="s">
        <v>86</v>
      </c>
      <c r="C32" s="32" t="s">
        <v>85</v>
      </c>
      <c r="D32" s="33" t="s">
        <v>132</v>
      </c>
      <c r="E32" s="34">
        <v>39.18</v>
      </c>
      <c r="F32" s="34">
        <v>27.31</v>
      </c>
      <c r="G32" s="34">
        <v>31.31</v>
      </c>
      <c r="H32" s="34">
        <v>38.74</v>
      </c>
      <c r="I32" s="34">
        <v>41.76</v>
      </c>
      <c r="J32" s="34"/>
      <c r="K32" s="34"/>
      <c r="L32" s="34"/>
      <c r="M32" s="34"/>
      <c r="N32" s="34"/>
      <c r="O32" s="34"/>
      <c r="P32" s="34"/>
      <c r="Q32" s="34"/>
      <c r="R32" s="34"/>
      <c r="S32" s="152"/>
      <c r="T32" s="182"/>
    </row>
    <row r="33" spans="1:20" x14ac:dyDescent="0.2">
      <c r="A33" s="16"/>
      <c r="B33" s="151" t="s">
        <v>69</v>
      </c>
      <c r="C33" s="32" t="s">
        <v>68</v>
      </c>
      <c r="D33" s="33" t="s">
        <v>132</v>
      </c>
      <c r="E33" s="34" t="s">
        <v>252</v>
      </c>
      <c r="F33" s="34" t="s">
        <v>252</v>
      </c>
      <c r="G33" s="34">
        <v>0.17100000000000001</v>
      </c>
      <c r="H33" s="34" t="s">
        <v>252</v>
      </c>
      <c r="I33" s="34">
        <v>0.36399999999999999</v>
      </c>
      <c r="J33" s="34"/>
      <c r="K33" s="34"/>
      <c r="L33" s="34"/>
      <c r="M33" s="34"/>
      <c r="N33" s="34"/>
      <c r="O33" s="34"/>
      <c r="P33" s="34"/>
      <c r="Q33" s="34"/>
      <c r="R33" s="34"/>
      <c r="S33" s="152"/>
      <c r="T33" s="182"/>
    </row>
    <row r="34" spans="1:20" x14ac:dyDescent="0.2">
      <c r="A34" s="16"/>
      <c r="B34" s="151" t="s">
        <v>84</v>
      </c>
      <c r="C34" s="32" t="s">
        <v>83</v>
      </c>
      <c r="D34" s="33" t="s">
        <v>132</v>
      </c>
      <c r="E34" s="34">
        <v>3.665</v>
      </c>
      <c r="F34" s="34">
        <v>3.3359999999999999</v>
      </c>
      <c r="G34" s="34">
        <v>3.0939999999999999</v>
      </c>
      <c r="H34" s="34">
        <v>3.9950000000000001</v>
      </c>
      <c r="I34" s="34">
        <v>4.2750000000000004</v>
      </c>
      <c r="J34" s="34"/>
      <c r="K34" s="34"/>
      <c r="L34" s="34"/>
      <c r="M34" s="34"/>
      <c r="N34" s="34"/>
      <c r="O34" s="34"/>
      <c r="P34" s="34"/>
      <c r="Q34" s="34"/>
      <c r="R34" s="34"/>
      <c r="S34" s="152"/>
      <c r="T34" s="182"/>
    </row>
    <row r="35" spans="1:20" x14ac:dyDescent="0.2">
      <c r="A35" s="16"/>
      <c r="B35" s="151" t="s">
        <v>150</v>
      </c>
      <c r="C35" s="32" t="s">
        <v>82</v>
      </c>
      <c r="D35" s="33" t="s">
        <v>132</v>
      </c>
      <c r="E35" s="34">
        <v>8.3789999999999996</v>
      </c>
      <c r="F35" s="34">
        <v>4.468</v>
      </c>
      <c r="G35" s="34">
        <v>3.7759999999999998</v>
      </c>
      <c r="H35" s="34">
        <v>4.3550000000000004</v>
      </c>
      <c r="I35" s="34">
        <v>6.3170000000000002</v>
      </c>
      <c r="J35" s="34"/>
      <c r="K35" s="34"/>
      <c r="L35" s="34"/>
      <c r="M35" s="34"/>
      <c r="N35" s="34"/>
      <c r="O35" s="34"/>
      <c r="P35" s="34"/>
      <c r="Q35" s="34"/>
      <c r="R35" s="34"/>
      <c r="S35" s="152"/>
      <c r="T35" s="182"/>
    </row>
    <row r="36" spans="1:20" x14ac:dyDescent="0.2">
      <c r="A36" s="16"/>
      <c r="B36" s="151" t="s">
        <v>103</v>
      </c>
      <c r="C36" s="32" t="s">
        <v>102</v>
      </c>
      <c r="D36" s="33" t="s">
        <v>132</v>
      </c>
      <c r="E36" s="34">
        <v>0.33510000000000001</v>
      </c>
      <c r="F36" s="34">
        <v>0.253</v>
      </c>
      <c r="G36" s="34">
        <v>0.20280000000000001</v>
      </c>
      <c r="H36" s="34">
        <v>0.251</v>
      </c>
      <c r="I36" s="34">
        <v>0.48120000000000002</v>
      </c>
      <c r="J36" s="34"/>
      <c r="K36" s="34"/>
      <c r="L36" s="34"/>
      <c r="M36" s="34"/>
      <c r="N36" s="34"/>
      <c r="O36" s="34"/>
      <c r="P36" s="34"/>
      <c r="Q36" s="34"/>
      <c r="R36" s="34"/>
      <c r="S36" s="152"/>
      <c r="T36" s="182"/>
    </row>
    <row r="37" spans="1:20" x14ac:dyDescent="0.2">
      <c r="A37" s="16"/>
      <c r="B37" s="151" t="s">
        <v>81</v>
      </c>
      <c r="C37" s="32" t="s">
        <v>80</v>
      </c>
      <c r="D37" s="33" t="s">
        <v>132</v>
      </c>
      <c r="E37" s="34">
        <v>137</v>
      </c>
      <c r="F37" s="34">
        <v>26.86</v>
      </c>
      <c r="G37" s="34">
        <v>44.37</v>
      </c>
      <c r="H37" s="34">
        <v>195.6</v>
      </c>
      <c r="I37" s="34">
        <v>205.7</v>
      </c>
      <c r="J37" s="34"/>
      <c r="K37" s="34"/>
      <c r="L37" s="34"/>
      <c r="M37" s="34"/>
      <c r="N37" s="34"/>
      <c r="O37" s="34"/>
      <c r="P37" s="34"/>
      <c r="Q37" s="34"/>
      <c r="R37" s="34"/>
      <c r="S37" s="152"/>
      <c r="T37" s="182"/>
    </row>
    <row r="38" spans="1:20" x14ac:dyDescent="0.2">
      <c r="A38" s="16"/>
      <c r="B38" s="151" t="s">
        <v>114</v>
      </c>
      <c r="C38" s="32" t="s">
        <v>127</v>
      </c>
      <c r="D38" s="33" t="s">
        <v>132</v>
      </c>
      <c r="E38" s="34">
        <v>565</v>
      </c>
      <c r="F38" s="34">
        <v>478.5</v>
      </c>
      <c r="G38" s="34">
        <v>502.6</v>
      </c>
      <c r="H38" s="34">
        <v>618.20000000000005</v>
      </c>
      <c r="I38" s="34">
        <v>594.29999999999995</v>
      </c>
      <c r="J38" s="34"/>
      <c r="K38" s="34"/>
      <c r="L38" s="34"/>
      <c r="M38" s="34"/>
      <c r="N38" s="34"/>
      <c r="O38" s="34"/>
      <c r="P38" s="34"/>
      <c r="Q38" s="34"/>
      <c r="R38" s="34"/>
      <c r="S38" s="152"/>
      <c r="T38" s="182"/>
    </row>
    <row r="39" spans="1:20" x14ac:dyDescent="0.2">
      <c r="A39" s="16"/>
      <c r="B39" s="151" t="s">
        <v>77</v>
      </c>
      <c r="C39" s="32" t="s">
        <v>76</v>
      </c>
      <c r="D39" s="33" t="s">
        <v>132</v>
      </c>
      <c r="E39" s="34">
        <v>4.3680000000000003</v>
      </c>
      <c r="F39" s="34">
        <v>2.2029999999999998</v>
      </c>
      <c r="G39" s="34">
        <v>4.0949999999999998</v>
      </c>
      <c r="H39" s="34">
        <v>3.6760000000000002</v>
      </c>
      <c r="I39" s="34">
        <v>4.8609999999999998</v>
      </c>
      <c r="J39" s="34"/>
      <c r="K39" s="34"/>
      <c r="L39" s="34"/>
      <c r="M39" s="34"/>
      <c r="N39" s="34"/>
      <c r="O39" s="34"/>
      <c r="P39" s="34"/>
      <c r="Q39" s="34"/>
      <c r="R39" s="34"/>
      <c r="S39" s="152"/>
      <c r="T39" s="182"/>
    </row>
    <row r="40" spans="1:20" x14ac:dyDescent="0.2">
      <c r="A40" s="16"/>
      <c r="B40" s="151" t="s">
        <v>115</v>
      </c>
      <c r="C40" s="32" t="s">
        <v>128</v>
      </c>
      <c r="D40" s="33" t="s">
        <v>132</v>
      </c>
      <c r="E40" s="34">
        <v>1173</v>
      </c>
      <c r="F40" s="34">
        <v>978.3</v>
      </c>
      <c r="G40" s="34">
        <v>1377</v>
      </c>
      <c r="H40" s="34">
        <v>1405</v>
      </c>
      <c r="I40" s="34">
        <v>1168</v>
      </c>
      <c r="J40" s="34"/>
      <c r="K40" s="34"/>
      <c r="L40" s="34"/>
      <c r="M40" s="34"/>
      <c r="N40" s="34"/>
      <c r="O40" s="34"/>
      <c r="P40" s="34"/>
      <c r="Q40" s="34"/>
      <c r="R40" s="34"/>
      <c r="S40" s="152"/>
      <c r="T40" s="182"/>
    </row>
    <row r="41" spans="1:20" x14ac:dyDescent="0.2">
      <c r="A41" s="16"/>
      <c r="B41" s="151" t="s">
        <v>116</v>
      </c>
      <c r="C41" s="32" t="s">
        <v>129</v>
      </c>
      <c r="D41" s="33" t="s">
        <v>132</v>
      </c>
      <c r="E41" s="34">
        <v>3612</v>
      </c>
      <c r="F41" s="34">
        <v>5643</v>
      </c>
      <c r="G41" s="34">
        <v>4879</v>
      </c>
      <c r="H41" s="34">
        <v>5796</v>
      </c>
      <c r="I41" s="34">
        <v>5998</v>
      </c>
      <c r="J41" s="34"/>
      <c r="K41" s="34"/>
      <c r="L41" s="34"/>
      <c r="M41" s="34"/>
      <c r="N41" s="34"/>
      <c r="O41" s="34"/>
      <c r="P41" s="34"/>
      <c r="Q41" s="34"/>
      <c r="R41" s="34"/>
      <c r="S41" s="152"/>
      <c r="T41" s="182"/>
    </row>
    <row r="42" spans="1:20" x14ac:dyDescent="0.2">
      <c r="A42" s="16"/>
      <c r="B42" s="151" t="s">
        <v>75</v>
      </c>
      <c r="C42" s="32" t="s">
        <v>74</v>
      </c>
      <c r="D42" s="33" t="s">
        <v>132</v>
      </c>
      <c r="E42" s="34">
        <v>0.22</v>
      </c>
      <c r="F42" s="34" t="s">
        <v>253</v>
      </c>
      <c r="G42" s="34" t="s">
        <v>253</v>
      </c>
      <c r="H42" s="34">
        <v>0.29399999999999998</v>
      </c>
      <c r="I42" s="34">
        <v>0.18099999999999999</v>
      </c>
      <c r="J42" s="34"/>
      <c r="K42" s="34"/>
      <c r="L42" s="34"/>
      <c r="M42" s="34"/>
      <c r="N42" s="34"/>
      <c r="O42" s="34"/>
      <c r="P42" s="34"/>
      <c r="Q42" s="34"/>
      <c r="R42" s="34"/>
      <c r="S42" s="152"/>
      <c r="T42" s="182"/>
    </row>
    <row r="43" spans="1:20" x14ac:dyDescent="0.2">
      <c r="A43" s="16"/>
      <c r="B43" s="151" t="s">
        <v>117</v>
      </c>
      <c r="C43" s="32" t="s">
        <v>130</v>
      </c>
      <c r="D43" s="33" t="s">
        <v>132</v>
      </c>
      <c r="E43" s="34">
        <v>42</v>
      </c>
      <c r="F43" s="34">
        <v>31.34</v>
      </c>
      <c r="G43" s="34">
        <v>32.619999999999997</v>
      </c>
      <c r="H43" s="34">
        <v>43</v>
      </c>
      <c r="I43" s="34">
        <v>43.02</v>
      </c>
      <c r="J43" s="34"/>
      <c r="K43" s="34"/>
      <c r="L43" s="34"/>
      <c r="M43" s="34"/>
      <c r="N43" s="34"/>
      <c r="O43" s="34"/>
      <c r="P43" s="34"/>
      <c r="Q43" s="34"/>
      <c r="R43" s="34"/>
      <c r="S43" s="152"/>
      <c r="T43" s="182"/>
    </row>
    <row r="44" spans="1:20" x14ac:dyDescent="0.2">
      <c r="A44" s="16"/>
      <c r="B44" s="151" t="s">
        <v>194</v>
      </c>
      <c r="C44" s="32" t="s">
        <v>195</v>
      </c>
      <c r="D44" s="33" t="s">
        <v>132</v>
      </c>
      <c r="E44" s="34" t="s">
        <v>254</v>
      </c>
      <c r="F44" s="34" t="s">
        <v>254</v>
      </c>
      <c r="G44" s="34" t="s">
        <v>254</v>
      </c>
      <c r="H44" s="34" t="s">
        <v>254</v>
      </c>
      <c r="I44" s="34">
        <v>0.17510000000000001</v>
      </c>
      <c r="J44" s="34"/>
      <c r="K44" s="34"/>
      <c r="L44" s="34"/>
      <c r="M44" s="34"/>
      <c r="N44" s="34"/>
      <c r="O44" s="34"/>
      <c r="P44" s="34"/>
      <c r="Q44" s="34"/>
      <c r="R44" s="34"/>
      <c r="S44" s="152"/>
      <c r="T44" s="182"/>
    </row>
    <row r="45" spans="1:20" x14ac:dyDescent="0.2">
      <c r="A45" s="16"/>
      <c r="B45" s="151" t="s">
        <v>73</v>
      </c>
      <c r="C45" s="32" t="s">
        <v>72</v>
      </c>
      <c r="D45" s="33" t="s">
        <v>132</v>
      </c>
      <c r="E45" s="34">
        <v>5.569</v>
      </c>
      <c r="F45" s="34">
        <v>4.2069999999999999</v>
      </c>
      <c r="G45" s="34">
        <v>3.9830000000000001</v>
      </c>
      <c r="H45" s="34">
        <v>5.22</v>
      </c>
      <c r="I45" s="34">
        <v>6.3949999999999996</v>
      </c>
      <c r="J45" s="34"/>
      <c r="K45" s="34"/>
      <c r="L45" s="34"/>
      <c r="M45" s="34"/>
      <c r="N45" s="34"/>
      <c r="O45" s="34"/>
      <c r="P45" s="34"/>
      <c r="Q45" s="34"/>
      <c r="R45" s="34"/>
      <c r="S45" s="152"/>
      <c r="T45" s="182"/>
    </row>
    <row r="46" spans="1:20" ht="12.75" thickBot="1" x14ac:dyDescent="0.25">
      <c r="A46" s="16"/>
      <c r="B46" s="153" t="s">
        <v>71</v>
      </c>
      <c r="C46" s="154" t="s">
        <v>70</v>
      </c>
      <c r="D46" s="155" t="s">
        <v>132</v>
      </c>
      <c r="E46" s="156">
        <v>215.1</v>
      </c>
      <c r="F46" s="156">
        <v>107.3</v>
      </c>
      <c r="G46" s="156">
        <v>123.8</v>
      </c>
      <c r="H46" s="156">
        <v>155</v>
      </c>
      <c r="I46" s="156">
        <v>326.89999999999998</v>
      </c>
      <c r="J46" s="156"/>
      <c r="K46" s="156"/>
      <c r="L46" s="156"/>
      <c r="M46" s="156"/>
      <c r="N46" s="156"/>
      <c r="O46" s="156"/>
      <c r="P46" s="156"/>
      <c r="Q46" s="156"/>
      <c r="R46" s="156"/>
      <c r="S46" s="157"/>
      <c r="T46" s="182"/>
    </row>
    <row r="47" spans="1:20" ht="4.5" customHeight="1" x14ac:dyDescent="0.2">
      <c r="A47" s="16"/>
      <c r="B47" s="35"/>
      <c r="C47" s="36"/>
      <c r="D47" s="17"/>
      <c r="E47" s="35"/>
      <c r="F47" s="37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</row>
    <row r="48" spans="1:20" x14ac:dyDescent="0.2">
      <c r="A48" s="16"/>
      <c r="B48" s="166" t="s">
        <v>256</v>
      </c>
      <c r="C48" s="16"/>
      <c r="D48" s="17"/>
      <c r="E48" s="38"/>
      <c r="F48" s="16"/>
      <c r="G48" s="16"/>
      <c r="H48" s="18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</row>
    <row r="49" spans="1:26" x14ac:dyDescent="0.2">
      <c r="A49" s="16"/>
      <c r="B49" s="19" t="s">
        <v>255</v>
      </c>
      <c r="C49" s="36"/>
      <c r="D49" s="17"/>
      <c r="E49" s="16"/>
      <c r="F49" s="19"/>
      <c r="G49" s="39"/>
      <c r="H49" s="18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</row>
    <row r="50" spans="1:26" ht="12.75" thickBot="1" x14ac:dyDescent="0.25">
      <c r="A50" s="16"/>
      <c r="B50" s="35"/>
      <c r="C50" s="36"/>
      <c r="D50" s="17"/>
      <c r="E50" s="39"/>
      <c r="F50" s="19"/>
      <c r="G50" s="39"/>
      <c r="H50" s="18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</row>
    <row r="51" spans="1:26" ht="12.6" customHeight="1" x14ac:dyDescent="0.2">
      <c r="A51" s="16"/>
      <c r="B51" s="549" t="s">
        <v>196</v>
      </c>
      <c r="C51" s="550"/>
      <c r="D51" s="550"/>
      <c r="E51" s="550"/>
      <c r="F51" s="550"/>
      <c r="G51" s="550"/>
      <c r="H51" s="550"/>
      <c r="I51" s="550"/>
      <c r="J51" s="550"/>
      <c r="K51" s="550"/>
      <c r="L51" s="550"/>
      <c r="M51" s="550"/>
      <c r="N51" s="550"/>
      <c r="O51" s="550"/>
      <c r="P51" s="550"/>
      <c r="Q51" s="550"/>
      <c r="R51" s="550"/>
      <c r="S51" s="551"/>
      <c r="T51" s="182"/>
    </row>
    <row r="52" spans="1:26" s="13" customFormat="1" ht="12.6" customHeight="1" x14ac:dyDescent="0.2">
      <c r="A52" s="30"/>
      <c r="B52" s="534" t="s">
        <v>190</v>
      </c>
      <c r="C52" s="535"/>
      <c r="D52" s="533" t="s">
        <v>104</v>
      </c>
      <c r="E52" s="535" t="str">
        <f>E12</f>
        <v>Fecha</v>
      </c>
      <c r="F52" s="535"/>
      <c r="G52" s="535"/>
      <c r="H52" s="535"/>
      <c r="I52" s="535"/>
      <c r="J52" s="535"/>
      <c r="K52" s="535"/>
      <c r="L52" s="535"/>
      <c r="M52" s="535"/>
      <c r="N52" s="535"/>
      <c r="O52" s="535"/>
      <c r="P52" s="535"/>
      <c r="Q52" s="535"/>
      <c r="R52" s="535"/>
      <c r="S52" s="539"/>
      <c r="T52" s="183"/>
    </row>
    <row r="53" spans="1:26" ht="12.75" customHeight="1" x14ac:dyDescent="0.2">
      <c r="A53" s="16"/>
      <c r="B53" s="534"/>
      <c r="C53" s="535"/>
      <c r="D53" s="533"/>
      <c r="E53" s="31">
        <f>'A.2.4. Cálculo PM10 y VM'!$E12</f>
        <v>0</v>
      </c>
      <c r="F53" s="31">
        <f>'A.2.4. Cálculo PM10 y VM'!$E13</f>
        <v>0</v>
      </c>
      <c r="G53" s="31">
        <f>'A.2.4. Cálculo PM10 y VM'!$E14</f>
        <v>0</v>
      </c>
      <c r="H53" s="31">
        <f>'A.2.4. Cálculo PM10 y VM'!$E15</f>
        <v>0</v>
      </c>
      <c r="I53" s="31">
        <f>'A.2.4. Cálculo PM10 y VM'!$E16</f>
        <v>0</v>
      </c>
      <c r="J53" s="31" t="e">
        <f>'A.2.4. Cálculo PM10 y VM'!$E17</f>
        <v>#REF!</v>
      </c>
      <c r="K53" s="31" t="e">
        <f>'A.2.4. Cálculo PM10 y VM'!$E18</f>
        <v>#REF!</v>
      </c>
      <c r="L53" s="31" t="e">
        <f>'A.2.4. Cálculo PM10 y VM'!$E19</f>
        <v>#REF!</v>
      </c>
      <c r="M53" s="31" t="e">
        <f>'A.2.4. Cálculo PM10 y VM'!$E20</f>
        <v>#REF!</v>
      </c>
      <c r="N53" s="31" t="e">
        <f>'A.2.4. Cálculo PM10 y VM'!$E21</f>
        <v>#REF!</v>
      </c>
      <c r="O53" s="31" t="e">
        <f>'A.2.4. Cálculo PM10 y VM'!$E22</f>
        <v>#REF!</v>
      </c>
      <c r="P53" s="31" t="e">
        <f>'A.2.4. Cálculo PM10 y VM'!$E23</f>
        <v>#REF!</v>
      </c>
      <c r="Q53" s="31" t="e">
        <f>'A.2.4. Cálculo PM10 y VM'!$E24</f>
        <v>#REF!</v>
      </c>
      <c r="R53" s="31" t="e">
        <f>'A.2.4. Cálculo PM10 y VM'!$E25</f>
        <v>#REF!</v>
      </c>
      <c r="S53" s="150" t="e">
        <f>'A.2.4. Cálculo PM10 y VM'!$E26</f>
        <v>#REF!</v>
      </c>
      <c r="T53" s="182"/>
    </row>
    <row r="54" spans="1:26" s="13" customFormat="1" ht="13.5" x14ac:dyDescent="0.2">
      <c r="A54" s="30"/>
      <c r="B54" s="532" t="s">
        <v>187</v>
      </c>
      <c r="C54" s="533"/>
      <c r="D54" s="533"/>
      <c r="E54" s="40" t="e">
        <f>'A.2.4. Cálculo PM10 y VM'!K12</f>
        <v>#DIV/0!</v>
      </c>
      <c r="F54" s="40" t="e">
        <f>'A.2.4. Cálculo PM10 y VM'!K13</f>
        <v>#DIV/0!</v>
      </c>
      <c r="G54" s="40" t="e">
        <f>'A.2.4. Cálculo PM10 y VM'!K14</f>
        <v>#DIV/0!</v>
      </c>
      <c r="H54" s="40" t="e">
        <f>'A.2.4. Cálculo PM10 y VM'!K15</f>
        <v>#DIV/0!</v>
      </c>
      <c r="I54" s="40" t="e">
        <f>'A.2.4. Cálculo PM10 y VM'!K16</f>
        <v>#DIV/0!</v>
      </c>
      <c r="J54" s="40" t="e">
        <f>'A.2.4. Cálculo PM10 y VM'!#REF!</f>
        <v>#REF!</v>
      </c>
      <c r="K54" s="40" t="e">
        <f>'A.2.4. Cálculo PM10 y VM'!#REF!</f>
        <v>#REF!</v>
      </c>
      <c r="L54" s="40" t="e">
        <f>'A.2.4. Cálculo PM10 y VM'!#REF!</f>
        <v>#REF!</v>
      </c>
      <c r="M54" s="40" t="e">
        <f>'A.2.4. Cálculo PM10 y VM'!#REF!</f>
        <v>#REF!</v>
      </c>
      <c r="N54" s="40" t="e">
        <f>'A.2.4. Cálculo PM10 y VM'!#REF!</f>
        <v>#REF!</v>
      </c>
      <c r="O54" s="40" t="e">
        <f>'A.2.4. Cálculo PM10 y VM'!#REF!</f>
        <v>#REF!</v>
      </c>
      <c r="P54" s="40" t="e">
        <f>'A.2.4. Cálculo PM10 y VM'!#REF!</f>
        <v>#REF!</v>
      </c>
      <c r="Q54" s="40" t="e">
        <f>'A.2.4. Cálculo PM10 y VM'!#REF!</f>
        <v>#REF!</v>
      </c>
      <c r="R54" s="40" t="e">
        <f>'A.2.4. Cálculo PM10 y VM'!#REF!</f>
        <v>#REF!</v>
      </c>
      <c r="S54" s="158" t="e">
        <f>'A.2.4. Cálculo PM10 y VM'!#REF!</f>
        <v>#REF!</v>
      </c>
      <c r="T54" s="183"/>
      <c r="V54" s="195" t="s">
        <v>231</v>
      </c>
      <c r="W54" s="195" t="s">
        <v>215</v>
      </c>
      <c r="X54" s="195" t="s">
        <v>232</v>
      </c>
      <c r="Y54" s="195" t="s">
        <v>233</v>
      </c>
    </row>
    <row r="55" spans="1:26" ht="13.5" x14ac:dyDescent="0.2">
      <c r="A55" s="16"/>
      <c r="B55" s="151" t="s">
        <v>101</v>
      </c>
      <c r="C55" s="32" t="s">
        <v>100</v>
      </c>
      <c r="D55" s="33" t="s">
        <v>135</v>
      </c>
      <c r="E55" s="41" t="e">
        <f>IF(ISNUMBER(FIND("&lt;",E14)),"N.D.",PRODUCT(E14,1/E$54))</f>
        <v>#DIV/0!</v>
      </c>
      <c r="F55" s="41" t="e">
        <f t="shared" ref="F55:I55" si="0">IF(ISNUMBER(FIND("&lt;",F14)),"N.D.",PRODUCT(F14,1/F$54))</f>
        <v>#DIV/0!</v>
      </c>
      <c r="G55" s="41" t="e">
        <f t="shared" si="0"/>
        <v>#DIV/0!</v>
      </c>
      <c r="H55" s="41" t="e">
        <f t="shared" si="0"/>
        <v>#DIV/0!</v>
      </c>
      <c r="I55" s="41" t="e">
        <f t="shared" si="0"/>
        <v>#DIV/0!</v>
      </c>
      <c r="J55" s="41" t="e">
        <f t="shared" ref="J55:S55" si="1">IF(ISNUMBER(FIND("&lt;",J14)),"N.D.",PRODUCT(J14,1/J$54))</f>
        <v>#REF!</v>
      </c>
      <c r="K55" s="41" t="e">
        <f t="shared" si="1"/>
        <v>#REF!</v>
      </c>
      <c r="L55" s="41" t="e">
        <f t="shared" si="1"/>
        <v>#REF!</v>
      </c>
      <c r="M55" s="41" t="e">
        <f t="shared" si="1"/>
        <v>#REF!</v>
      </c>
      <c r="N55" s="41" t="e">
        <f t="shared" si="1"/>
        <v>#REF!</v>
      </c>
      <c r="O55" s="41" t="e">
        <f t="shared" si="1"/>
        <v>#REF!</v>
      </c>
      <c r="P55" s="41" t="e">
        <f t="shared" si="1"/>
        <v>#REF!</v>
      </c>
      <c r="Q55" s="41" t="e">
        <f t="shared" si="1"/>
        <v>#REF!</v>
      </c>
      <c r="R55" s="41" t="e">
        <f t="shared" si="1"/>
        <v>#REF!</v>
      </c>
      <c r="S55" s="159" t="e">
        <f t="shared" si="1"/>
        <v>#REF!</v>
      </c>
      <c r="T55" s="182"/>
      <c r="V55" s="210"/>
      <c r="W55" s="210"/>
      <c r="X55" s="210"/>
    </row>
    <row r="56" spans="1:26" ht="13.5" x14ac:dyDescent="0.2">
      <c r="A56" s="16"/>
      <c r="B56" s="151" t="s">
        <v>79</v>
      </c>
      <c r="C56" s="32" t="s">
        <v>78</v>
      </c>
      <c r="D56" s="33" t="s">
        <v>135</v>
      </c>
      <c r="E56" s="41" t="e">
        <f t="shared" ref="E56:I56" si="2">IF(ISNUMBER(FIND("&lt;",E15)),"N.D.",PRODUCT(E15,1/E$54))</f>
        <v>#DIV/0!</v>
      </c>
      <c r="F56" s="41" t="e">
        <f t="shared" si="2"/>
        <v>#DIV/0!</v>
      </c>
      <c r="G56" s="41" t="e">
        <f t="shared" si="2"/>
        <v>#DIV/0!</v>
      </c>
      <c r="H56" s="41" t="e">
        <f t="shared" si="2"/>
        <v>#DIV/0!</v>
      </c>
      <c r="I56" s="41" t="e">
        <f t="shared" si="2"/>
        <v>#DIV/0!</v>
      </c>
      <c r="J56" s="41" t="e">
        <f t="shared" ref="J56:S56" si="3">IF(ISNUMBER(FIND("&lt;",J15)),"N.D.",PRODUCT(J15,1/J$54))</f>
        <v>#REF!</v>
      </c>
      <c r="K56" s="41" t="e">
        <f t="shared" si="3"/>
        <v>#REF!</v>
      </c>
      <c r="L56" s="41" t="e">
        <f t="shared" si="3"/>
        <v>#REF!</v>
      </c>
      <c r="M56" s="41" t="e">
        <f t="shared" si="3"/>
        <v>#REF!</v>
      </c>
      <c r="N56" s="41" t="e">
        <f t="shared" si="3"/>
        <v>#REF!</v>
      </c>
      <c r="O56" s="41" t="e">
        <f t="shared" si="3"/>
        <v>#REF!</v>
      </c>
      <c r="P56" s="41" t="e">
        <f t="shared" si="3"/>
        <v>#REF!</v>
      </c>
      <c r="Q56" s="41" t="e">
        <f t="shared" si="3"/>
        <v>#REF!</v>
      </c>
      <c r="R56" s="41" t="e">
        <f t="shared" si="3"/>
        <v>#REF!</v>
      </c>
      <c r="S56" s="159" t="e">
        <f t="shared" si="3"/>
        <v>#REF!</v>
      </c>
      <c r="T56" s="182"/>
      <c r="V56" s="210"/>
      <c r="W56" s="210"/>
      <c r="X56" s="210"/>
    </row>
    <row r="57" spans="1:26" ht="13.5" x14ac:dyDescent="0.2">
      <c r="A57" s="16"/>
      <c r="B57" s="151" t="s">
        <v>147</v>
      </c>
      <c r="C57" s="32" t="s">
        <v>99</v>
      </c>
      <c r="D57" s="33" t="s">
        <v>135</v>
      </c>
      <c r="E57" s="41" t="e">
        <f t="shared" ref="E57:I57" si="4">IF(ISNUMBER(FIND("&lt;",E16)),"N.D.",PRODUCT(E16,1/E$54))</f>
        <v>#DIV/0!</v>
      </c>
      <c r="F57" s="41" t="e">
        <f t="shared" si="4"/>
        <v>#DIV/0!</v>
      </c>
      <c r="G57" s="41" t="e">
        <f t="shared" si="4"/>
        <v>#DIV/0!</v>
      </c>
      <c r="H57" s="41" t="e">
        <f t="shared" si="4"/>
        <v>#DIV/0!</v>
      </c>
      <c r="I57" s="41" t="e">
        <f t="shared" si="4"/>
        <v>#DIV/0!</v>
      </c>
      <c r="J57" s="41" t="e">
        <f t="shared" ref="J57:S57" si="5">IF(ISNUMBER(FIND("&lt;",J16)),"N.D.",PRODUCT(J16,1/J$54))</f>
        <v>#REF!</v>
      </c>
      <c r="K57" s="41" t="e">
        <f t="shared" si="5"/>
        <v>#REF!</v>
      </c>
      <c r="L57" s="41" t="e">
        <f t="shared" si="5"/>
        <v>#REF!</v>
      </c>
      <c r="M57" s="41" t="e">
        <f t="shared" si="5"/>
        <v>#REF!</v>
      </c>
      <c r="N57" s="41" t="e">
        <f t="shared" si="5"/>
        <v>#REF!</v>
      </c>
      <c r="O57" s="41" t="e">
        <f t="shared" si="5"/>
        <v>#REF!</v>
      </c>
      <c r="P57" s="41" t="e">
        <f t="shared" si="5"/>
        <v>#REF!</v>
      </c>
      <c r="Q57" s="41" t="e">
        <f t="shared" si="5"/>
        <v>#REF!</v>
      </c>
      <c r="R57" s="41" t="e">
        <f t="shared" si="5"/>
        <v>#REF!</v>
      </c>
      <c r="S57" s="159" t="e">
        <f t="shared" si="5"/>
        <v>#REF!</v>
      </c>
      <c r="T57" s="182"/>
      <c r="V57" s="210"/>
      <c r="W57" s="210"/>
      <c r="X57" s="210"/>
    </row>
    <row r="58" spans="1:26" ht="13.5" x14ac:dyDescent="0.2">
      <c r="A58" s="16"/>
      <c r="B58" s="151" t="s">
        <v>98</v>
      </c>
      <c r="C58" s="32" t="s">
        <v>97</v>
      </c>
      <c r="D58" s="33" t="s">
        <v>135</v>
      </c>
      <c r="E58" s="41" t="e">
        <f t="shared" ref="E58:I58" si="6">IF(ISNUMBER(FIND("&lt;",E17)),"N.D.",PRODUCT(E17,1/E$54))</f>
        <v>#DIV/0!</v>
      </c>
      <c r="F58" s="41" t="e">
        <f t="shared" si="6"/>
        <v>#DIV/0!</v>
      </c>
      <c r="G58" s="41" t="e">
        <f t="shared" si="6"/>
        <v>#DIV/0!</v>
      </c>
      <c r="H58" s="41" t="e">
        <f t="shared" si="6"/>
        <v>#DIV/0!</v>
      </c>
      <c r="I58" s="41" t="e">
        <f t="shared" si="6"/>
        <v>#DIV/0!</v>
      </c>
      <c r="J58" s="41" t="e">
        <f t="shared" ref="J58:S58" si="7">IF(ISNUMBER(FIND("&lt;",J17)),"N.D.",PRODUCT(J17,1/J$54))</f>
        <v>#REF!</v>
      </c>
      <c r="K58" s="41" t="e">
        <f t="shared" si="7"/>
        <v>#REF!</v>
      </c>
      <c r="L58" s="41" t="e">
        <f t="shared" si="7"/>
        <v>#REF!</v>
      </c>
      <c r="M58" s="41" t="e">
        <f t="shared" si="7"/>
        <v>#REF!</v>
      </c>
      <c r="N58" s="41" t="e">
        <f t="shared" si="7"/>
        <v>#REF!</v>
      </c>
      <c r="O58" s="41" t="e">
        <f t="shared" si="7"/>
        <v>#REF!</v>
      </c>
      <c r="P58" s="41" t="e">
        <f t="shared" si="7"/>
        <v>#REF!</v>
      </c>
      <c r="Q58" s="41" t="e">
        <f t="shared" si="7"/>
        <v>#REF!</v>
      </c>
      <c r="R58" s="41" t="e">
        <f t="shared" si="7"/>
        <v>#REF!</v>
      </c>
      <c r="S58" s="159" t="e">
        <f t="shared" si="7"/>
        <v>#REF!</v>
      </c>
      <c r="T58" s="182"/>
      <c r="V58" s="210"/>
      <c r="W58" s="210"/>
      <c r="X58" s="210"/>
    </row>
    <row r="59" spans="1:26" ht="13.5" x14ac:dyDescent="0.2">
      <c r="A59" s="16"/>
      <c r="B59" s="151" t="s">
        <v>96</v>
      </c>
      <c r="C59" s="32" t="s">
        <v>95</v>
      </c>
      <c r="D59" s="33" t="s">
        <v>135</v>
      </c>
      <c r="E59" s="41" t="str">
        <f t="shared" ref="E59:I59" si="8">IF(ISNUMBER(FIND("&lt;",E18)),"N.D.",PRODUCT(E18,1/E$54))</f>
        <v>N.D.</v>
      </c>
      <c r="F59" s="41" t="str">
        <f t="shared" si="8"/>
        <v>N.D.</v>
      </c>
      <c r="G59" s="41" t="str">
        <f t="shared" si="8"/>
        <v>N.D.</v>
      </c>
      <c r="H59" s="41" t="str">
        <f t="shared" si="8"/>
        <v>N.D.</v>
      </c>
      <c r="I59" s="41" t="str">
        <f t="shared" si="8"/>
        <v>N.D.</v>
      </c>
      <c r="J59" s="41" t="e">
        <f t="shared" ref="J59:S59" si="9">IF(ISNUMBER(FIND("&lt;",J18)),"N.D.",PRODUCT(J18,1/J$54))</f>
        <v>#REF!</v>
      </c>
      <c r="K59" s="41" t="e">
        <f t="shared" si="9"/>
        <v>#REF!</v>
      </c>
      <c r="L59" s="41" t="e">
        <f t="shared" si="9"/>
        <v>#REF!</v>
      </c>
      <c r="M59" s="41" t="e">
        <f t="shared" si="9"/>
        <v>#REF!</v>
      </c>
      <c r="N59" s="41" t="e">
        <f t="shared" si="9"/>
        <v>#REF!</v>
      </c>
      <c r="O59" s="41" t="e">
        <f t="shared" si="9"/>
        <v>#REF!</v>
      </c>
      <c r="P59" s="41" t="e">
        <f t="shared" si="9"/>
        <v>#REF!</v>
      </c>
      <c r="Q59" s="41" t="e">
        <f t="shared" si="9"/>
        <v>#REF!</v>
      </c>
      <c r="R59" s="41" t="e">
        <f t="shared" si="9"/>
        <v>#REF!</v>
      </c>
      <c r="S59" s="159" t="e">
        <f t="shared" si="9"/>
        <v>#REF!</v>
      </c>
      <c r="T59" s="182"/>
      <c r="V59" s="210"/>
      <c r="W59" s="210"/>
      <c r="X59" s="210"/>
    </row>
    <row r="60" spans="1:26" ht="13.5" x14ac:dyDescent="0.2">
      <c r="A60" s="16"/>
      <c r="B60" s="151" t="s">
        <v>106</v>
      </c>
      <c r="C60" s="32" t="s">
        <v>118</v>
      </c>
      <c r="D60" s="33" t="s">
        <v>135</v>
      </c>
      <c r="E60" s="41" t="e">
        <f t="shared" ref="E60:I60" si="10">IF(ISNUMBER(FIND("&lt;",E19)),"N.D.",PRODUCT(E19,1/E$54))</f>
        <v>#DIV/0!</v>
      </c>
      <c r="F60" s="41" t="e">
        <f t="shared" si="10"/>
        <v>#DIV/0!</v>
      </c>
      <c r="G60" s="41" t="e">
        <f t="shared" si="10"/>
        <v>#DIV/0!</v>
      </c>
      <c r="H60" s="41" t="e">
        <f t="shared" si="10"/>
        <v>#DIV/0!</v>
      </c>
      <c r="I60" s="41" t="e">
        <f t="shared" si="10"/>
        <v>#DIV/0!</v>
      </c>
      <c r="J60" s="41" t="e">
        <f t="shared" ref="J60:S60" si="11">IF(ISNUMBER(FIND("&lt;",J19)),"N.D.",PRODUCT(J19,1/J$54))</f>
        <v>#REF!</v>
      </c>
      <c r="K60" s="41" t="e">
        <f t="shared" si="11"/>
        <v>#REF!</v>
      </c>
      <c r="L60" s="41" t="e">
        <f t="shared" si="11"/>
        <v>#REF!</v>
      </c>
      <c r="M60" s="41" t="e">
        <f t="shared" si="11"/>
        <v>#REF!</v>
      </c>
      <c r="N60" s="41" t="e">
        <f t="shared" si="11"/>
        <v>#REF!</v>
      </c>
      <c r="O60" s="41" t="e">
        <f t="shared" si="11"/>
        <v>#REF!</v>
      </c>
      <c r="P60" s="41" t="e">
        <f t="shared" si="11"/>
        <v>#REF!</v>
      </c>
      <c r="Q60" s="41" t="e">
        <f t="shared" si="11"/>
        <v>#REF!</v>
      </c>
      <c r="R60" s="41" t="e">
        <f t="shared" si="11"/>
        <v>#REF!</v>
      </c>
      <c r="S60" s="159" t="e">
        <f t="shared" si="11"/>
        <v>#REF!</v>
      </c>
      <c r="T60" s="182"/>
      <c r="V60" s="210"/>
      <c r="W60" s="210"/>
      <c r="X60" s="210"/>
    </row>
    <row r="61" spans="1:26" ht="13.5" x14ac:dyDescent="0.2">
      <c r="A61" s="16"/>
      <c r="B61" s="151" t="s">
        <v>107</v>
      </c>
      <c r="C61" s="32" t="s">
        <v>119</v>
      </c>
      <c r="D61" s="33" t="s">
        <v>135</v>
      </c>
      <c r="E61" s="41" t="e">
        <f t="shared" ref="E61:I61" si="12">IF(ISNUMBER(FIND("&lt;",E20)),"N.D.",PRODUCT(E20,1/E$54))</f>
        <v>#DIV/0!</v>
      </c>
      <c r="F61" s="41" t="e">
        <f t="shared" si="12"/>
        <v>#DIV/0!</v>
      </c>
      <c r="G61" s="41" t="e">
        <f t="shared" si="12"/>
        <v>#DIV/0!</v>
      </c>
      <c r="H61" s="41" t="e">
        <f t="shared" si="12"/>
        <v>#DIV/0!</v>
      </c>
      <c r="I61" s="41" t="e">
        <f t="shared" si="12"/>
        <v>#DIV/0!</v>
      </c>
      <c r="J61" s="41" t="e">
        <f t="shared" ref="J61:S61" si="13">IF(ISNUMBER(FIND("&lt;",J20)),"N.D.",PRODUCT(J20,1/J$54))</f>
        <v>#REF!</v>
      </c>
      <c r="K61" s="41" t="e">
        <f t="shared" si="13"/>
        <v>#REF!</v>
      </c>
      <c r="L61" s="41" t="e">
        <f t="shared" si="13"/>
        <v>#REF!</v>
      </c>
      <c r="M61" s="41" t="e">
        <f t="shared" si="13"/>
        <v>#REF!</v>
      </c>
      <c r="N61" s="41" t="e">
        <f t="shared" si="13"/>
        <v>#REF!</v>
      </c>
      <c r="O61" s="41" t="e">
        <f t="shared" si="13"/>
        <v>#REF!</v>
      </c>
      <c r="P61" s="41" t="e">
        <f t="shared" si="13"/>
        <v>#REF!</v>
      </c>
      <c r="Q61" s="41" t="e">
        <f t="shared" si="13"/>
        <v>#REF!</v>
      </c>
      <c r="R61" s="41" t="e">
        <f t="shared" si="13"/>
        <v>#REF!</v>
      </c>
      <c r="S61" s="159" t="e">
        <f t="shared" si="13"/>
        <v>#REF!</v>
      </c>
      <c r="T61" s="182"/>
      <c r="V61" s="210"/>
      <c r="W61" s="210"/>
      <c r="X61" s="210"/>
    </row>
    <row r="62" spans="1:26" ht="13.5" x14ac:dyDescent="0.2">
      <c r="A62" s="16"/>
      <c r="B62" s="151" t="s">
        <v>94</v>
      </c>
      <c r="C62" s="32" t="s">
        <v>93</v>
      </c>
      <c r="D62" s="33" t="s">
        <v>135</v>
      </c>
      <c r="E62" s="41" t="e">
        <f t="shared" ref="E62:I62" si="14">IF(ISNUMBER(FIND("&lt;",E21)),"N.D.",PRODUCT(E21,1/E$54))</f>
        <v>#DIV/0!</v>
      </c>
      <c r="F62" s="41" t="e">
        <f t="shared" si="14"/>
        <v>#DIV/0!</v>
      </c>
      <c r="G62" s="41" t="e">
        <f t="shared" si="14"/>
        <v>#DIV/0!</v>
      </c>
      <c r="H62" s="41" t="e">
        <f t="shared" si="14"/>
        <v>#DIV/0!</v>
      </c>
      <c r="I62" s="41" t="e">
        <f t="shared" si="14"/>
        <v>#DIV/0!</v>
      </c>
      <c r="J62" s="41" t="e">
        <f t="shared" ref="J62:S62" si="15">IF(ISNUMBER(FIND("&lt;",J21)),"N.D.",PRODUCT(J21,1/J$54))</f>
        <v>#REF!</v>
      </c>
      <c r="K62" s="41" t="e">
        <f t="shared" si="15"/>
        <v>#REF!</v>
      </c>
      <c r="L62" s="41" t="e">
        <f t="shared" si="15"/>
        <v>#REF!</v>
      </c>
      <c r="M62" s="41" t="e">
        <f t="shared" si="15"/>
        <v>#REF!</v>
      </c>
      <c r="N62" s="41" t="e">
        <f t="shared" si="15"/>
        <v>#REF!</v>
      </c>
      <c r="O62" s="41" t="e">
        <f t="shared" si="15"/>
        <v>#REF!</v>
      </c>
      <c r="P62" s="41" t="e">
        <f t="shared" si="15"/>
        <v>#REF!</v>
      </c>
      <c r="Q62" s="41" t="e">
        <f t="shared" si="15"/>
        <v>#REF!</v>
      </c>
      <c r="R62" s="41" t="e">
        <f t="shared" si="15"/>
        <v>#REF!</v>
      </c>
      <c r="S62" s="159" t="e">
        <f t="shared" si="15"/>
        <v>#REF!</v>
      </c>
      <c r="T62" s="182"/>
      <c r="V62" s="210">
        <v>0.05</v>
      </c>
      <c r="W62" s="211" t="e">
        <f>AVERAGE(E62:I62)</f>
        <v>#DIV/0!</v>
      </c>
      <c r="X62" s="9" t="e">
        <f t="shared" ref="X62" si="16">IF(W62&gt;V62,"Supera","No Supera")</f>
        <v>#DIV/0!</v>
      </c>
      <c r="Y62" s="11">
        <f>COUNTIF(E62:J62,"&gt;0,05")</f>
        <v>0</v>
      </c>
      <c r="Z62" s="212" t="e">
        <f>W62/V62</f>
        <v>#DIV/0!</v>
      </c>
    </row>
    <row r="63" spans="1:26" ht="13.5" x14ac:dyDescent="0.2">
      <c r="A63" s="16"/>
      <c r="B63" s="151" t="s">
        <v>108</v>
      </c>
      <c r="C63" s="32" t="s">
        <v>121</v>
      </c>
      <c r="D63" s="33" t="s">
        <v>135</v>
      </c>
      <c r="E63" s="41" t="e">
        <f t="shared" ref="E63:I63" si="17">IF(ISNUMBER(FIND("&lt;",E22)),"N.D.",PRODUCT(E22,1/E$54))</f>
        <v>#DIV/0!</v>
      </c>
      <c r="F63" s="41" t="e">
        <f t="shared" si="17"/>
        <v>#DIV/0!</v>
      </c>
      <c r="G63" s="41" t="e">
        <f t="shared" si="17"/>
        <v>#DIV/0!</v>
      </c>
      <c r="H63" s="41" t="e">
        <f t="shared" si="17"/>
        <v>#DIV/0!</v>
      </c>
      <c r="I63" s="41" t="e">
        <f t="shared" si="17"/>
        <v>#DIV/0!</v>
      </c>
      <c r="J63" s="41" t="e">
        <f t="shared" ref="J63:S63" si="18">IF(ISNUMBER(FIND("&lt;",J22)),"N.D.",PRODUCT(J22,1/J$54))</f>
        <v>#REF!</v>
      </c>
      <c r="K63" s="41" t="e">
        <f t="shared" si="18"/>
        <v>#REF!</v>
      </c>
      <c r="L63" s="41" t="e">
        <f t="shared" si="18"/>
        <v>#REF!</v>
      </c>
      <c r="M63" s="41" t="e">
        <f t="shared" si="18"/>
        <v>#REF!</v>
      </c>
      <c r="N63" s="41" t="e">
        <f t="shared" si="18"/>
        <v>#REF!</v>
      </c>
      <c r="O63" s="41" t="e">
        <f t="shared" si="18"/>
        <v>#REF!</v>
      </c>
      <c r="P63" s="41" t="e">
        <f t="shared" si="18"/>
        <v>#REF!</v>
      </c>
      <c r="Q63" s="41" t="e">
        <f t="shared" si="18"/>
        <v>#REF!</v>
      </c>
      <c r="R63" s="41" t="e">
        <f t="shared" si="18"/>
        <v>#REF!</v>
      </c>
      <c r="S63" s="159" t="e">
        <f t="shared" si="18"/>
        <v>#REF!</v>
      </c>
      <c r="T63" s="182"/>
      <c r="V63" s="210"/>
      <c r="W63" s="211"/>
      <c r="X63" s="210"/>
    </row>
    <row r="64" spans="1:26" ht="13.5" x14ac:dyDescent="0.2">
      <c r="A64" s="16"/>
      <c r="B64" s="151" t="s">
        <v>92</v>
      </c>
      <c r="C64" s="32" t="s">
        <v>91</v>
      </c>
      <c r="D64" s="33" t="s">
        <v>135</v>
      </c>
      <c r="E64" s="41" t="e">
        <f t="shared" ref="E64:I64" si="19">IF(ISNUMBER(FIND("&lt;",E23)),"N.D.",PRODUCT(E23,1/E$54))</f>
        <v>#DIV/0!</v>
      </c>
      <c r="F64" s="41" t="e">
        <f t="shared" si="19"/>
        <v>#DIV/0!</v>
      </c>
      <c r="G64" s="41" t="e">
        <f t="shared" si="19"/>
        <v>#DIV/0!</v>
      </c>
      <c r="H64" s="41" t="e">
        <f t="shared" si="19"/>
        <v>#DIV/0!</v>
      </c>
      <c r="I64" s="41" t="e">
        <f t="shared" si="19"/>
        <v>#DIV/0!</v>
      </c>
      <c r="J64" s="41" t="e">
        <f t="shared" ref="J64:S64" si="20">IF(ISNUMBER(FIND("&lt;",J23)),"N.D.",PRODUCT(J23,1/J$54))</f>
        <v>#REF!</v>
      </c>
      <c r="K64" s="41" t="e">
        <f t="shared" si="20"/>
        <v>#REF!</v>
      </c>
      <c r="L64" s="41" t="e">
        <f t="shared" si="20"/>
        <v>#REF!</v>
      </c>
      <c r="M64" s="41" t="e">
        <f t="shared" si="20"/>
        <v>#REF!</v>
      </c>
      <c r="N64" s="41" t="e">
        <f t="shared" si="20"/>
        <v>#REF!</v>
      </c>
      <c r="O64" s="41" t="e">
        <f t="shared" si="20"/>
        <v>#REF!</v>
      </c>
      <c r="P64" s="41" t="e">
        <f t="shared" si="20"/>
        <v>#REF!</v>
      </c>
      <c r="Q64" s="41" t="e">
        <f t="shared" si="20"/>
        <v>#REF!</v>
      </c>
      <c r="R64" s="41" t="e">
        <f t="shared" si="20"/>
        <v>#REF!</v>
      </c>
      <c r="S64" s="159" t="e">
        <f t="shared" si="20"/>
        <v>#REF!</v>
      </c>
      <c r="T64" s="182"/>
      <c r="V64" s="210"/>
      <c r="W64" s="210"/>
      <c r="X64" s="210"/>
    </row>
    <row r="65" spans="1:26" ht="13.5" x14ac:dyDescent="0.2">
      <c r="A65" s="16"/>
      <c r="B65" s="151" t="s">
        <v>88</v>
      </c>
      <c r="C65" s="32" t="s">
        <v>87</v>
      </c>
      <c r="D65" s="33" t="s">
        <v>135</v>
      </c>
      <c r="E65" s="41" t="e">
        <f t="shared" ref="E65:I65" si="21">IF(ISNUMBER(FIND("&lt;",E24)),"N.D.",PRODUCT(E24,1/E$54))</f>
        <v>#DIV/0!</v>
      </c>
      <c r="F65" s="41" t="e">
        <f t="shared" si="21"/>
        <v>#DIV/0!</v>
      </c>
      <c r="G65" s="41" t="e">
        <f t="shared" si="21"/>
        <v>#DIV/0!</v>
      </c>
      <c r="H65" s="41" t="e">
        <f t="shared" si="21"/>
        <v>#DIV/0!</v>
      </c>
      <c r="I65" s="41" t="e">
        <f t="shared" si="21"/>
        <v>#DIV/0!</v>
      </c>
      <c r="J65" s="41" t="e">
        <f t="shared" ref="J65:S65" si="22">IF(ISNUMBER(FIND("&lt;",J24)),"N.D.",PRODUCT(J24,1/J$54))</f>
        <v>#REF!</v>
      </c>
      <c r="K65" s="41" t="e">
        <f t="shared" si="22"/>
        <v>#REF!</v>
      </c>
      <c r="L65" s="41" t="e">
        <f t="shared" si="22"/>
        <v>#REF!</v>
      </c>
      <c r="M65" s="41" t="e">
        <f t="shared" si="22"/>
        <v>#REF!</v>
      </c>
      <c r="N65" s="41" t="e">
        <f t="shared" si="22"/>
        <v>#REF!</v>
      </c>
      <c r="O65" s="41" t="e">
        <f t="shared" si="22"/>
        <v>#REF!</v>
      </c>
      <c r="P65" s="41" t="e">
        <f t="shared" si="22"/>
        <v>#REF!</v>
      </c>
      <c r="Q65" s="41" t="e">
        <f t="shared" si="22"/>
        <v>#REF!</v>
      </c>
      <c r="R65" s="41" t="e">
        <f t="shared" si="22"/>
        <v>#REF!</v>
      </c>
      <c r="S65" s="159" t="e">
        <f t="shared" si="22"/>
        <v>#REF!</v>
      </c>
      <c r="T65" s="182"/>
      <c r="V65" s="210"/>
      <c r="W65" s="210"/>
      <c r="X65" s="210"/>
    </row>
    <row r="66" spans="1:26" ht="13.5" x14ac:dyDescent="0.2">
      <c r="A66" s="16"/>
      <c r="B66" s="151" t="s">
        <v>90</v>
      </c>
      <c r="C66" s="32" t="s">
        <v>89</v>
      </c>
      <c r="D66" s="33" t="s">
        <v>135</v>
      </c>
      <c r="E66" s="41" t="str">
        <f t="shared" ref="E66:I66" si="23">IF(ISNUMBER(FIND("&lt;",E25)),"N.D.",PRODUCT(E25,1/E$54))</f>
        <v>N.D.</v>
      </c>
      <c r="F66" s="41" t="str">
        <f t="shared" si="23"/>
        <v>N.D.</v>
      </c>
      <c r="G66" s="41" t="str">
        <f t="shared" si="23"/>
        <v>N.D.</v>
      </c>
      <c r="H66" s="41" t="str">
        <f t="shared" si="23"/>
        <v>N.D.</v>
      </c>
      <c r="I66" s="41" t="str">
        <f t="shared" si="23"/>
        <v>N.D.</v>
      </c>
      <c r="J66" s="41" t="e">
        <f t="shared" ref="J66:S66" si="24">IF(ISNUMBER(FIND("&lt;",J25)),"N.D.",PRODUCT(J25,1/J$54))</f>
        <v>#REF!</v>
      </c>
      <c r="K66" s="41" t="e">
        <f t="shared" si="24"/>
        <v>#REF!</v>
      </c>
      <c r="L66" s="41" t="e">
        <f t="shared" si="24"/>
        <v>#REF!</v>
      </c>
      <c r="M66" s="41" t="e">
        <f t="shared" si="24"/>
        <v>#REF!</v>
      </c>
      <c r="N66" s="41" t="e">
        <f t="shared" si="24"/>
        <v>#REF!</v>
      </c>
      <c r="O66" s="41" t="e">
        <f t="shared" si="24"/>
        <v>#REF!</v>
      </c>
      <c r="P66" s="41" t="e">
        <f t="shared" si="24"/>
        <v>#REF!</v>
      </c>
      <c r="Q66" s="41" t="e">
        <f t="shared" si="24"/>
        <v>#REF!</v>
      </c>
      <c r="R66" s="41" t="e">
        <f t="shared" si="24"/>
        <v>#REF!</v>
      </c>
      <c r="S66" s="159" t="e">
        <f t="shared" si="24"/>
        <v>#REF!</v>
      </c>
      <c r="T66" s="182"/>
      <c r="V66" s="210"/>
      <c r="W66" s="210"/>
      <c r="X66" s="210"/>
    </row>
    <row r="67" spans="1:26" ht="13.5" x14ac:dyDescent="0.2">
      <c r="A67" s="16"/>
      <c r="B67" s="151" t="s">
        <v>109</v>
      </c>
      <c r="C67" s="32" t="s">
        <v>122</v>
      </c>
      <c r="D67" s="33" t="s">
        <v>135</v>
      </c>
      <c r="E67" s="41" t="e">
        <f t="shared" ref="E67:I67" si="25">IF(ISNUMBER(FIND("&lt;",E26)),"N.D.",PRODUCT(E26,1/E$54))</f>
        <v>#DIV/0!</v>
      </c>
      <c r="F67" s="41" t="e">
        <f t="shared" si="25"/>
        <v>#DIV/0!</v>
      </c>
      <c r="G67" s="41" t="e">
        <f t="shared" si="25"/>
        <v>#DIV/0!</v>
      </c>
      <c r="H67" s="41" t="e">
        <f t="shared" si="25"/>
        <v>#DIV/0!</v>
      </c>
      <c r="I67" s="41" t="e">
        <f t="shared" si="25"/>
        <v>#DIV/0!</v>
      </c>
      <c r="J67" s="41" t="e">
        <f t="shared" ref="J67:S67" si="26">IF(ISNUMBER(FIND("&lt;",J26)),"N.D.",PRODUCT(J26,1/J$54))</f>
        <v>#REF!</v>
      </c>
      <c r="K67" s="41" t="e">
        <f t="shared" si="26"/>
        <v>#REF!</v>
      </c>
      <c r="L67" s="41" t="e">
        <f t="shared" si="26"/>
        <v>#REF!</v>
      </c>
      <c r="M67" s="41" t="e">
        <f t="shared" si="26"/>
        <v>#REF!</v>
      </c>
      <c r="N67" s="41" t="e">
        <f t="shared" si="26"/>
        <v>#REF!</v>
      </c>
      <c r="O67" s="41" t="e">
        <f t="shared" si="26"/>
        <v>#REF!</v>
      </c>
      <c r="P67" s="41" t="e">
        <f t="shared" si="26"/>
        <v>#REF!</v>
      </c>
      <c r="Q67" s="41" t="e">
        <f t="shared" si="26"/>
        <v>#REF!</v>
      </c>
      <c r="R67" s="41" t="e">
        <f t="shared" si="26"/>
        <v>#REF!</v>
      </c>
      <c r="S67" s="159" t="e">
        <f t="shared" si="26"/>
        <v>#REF!</v>
      </c>
      <c r="T67" s="182"/>
      <c r="V67" s="210"/>
      <c r="W67" s="210"/>
      <c r="X67" s="210"/>
    </row>
    <row r="68" spans="1:26" ht="13.5" x14ac:dyDescent="0.2">
      <c r="A68" s="16"/>
      <c r="B68" s="151" t="s">
        <v>110</v>
      </c>
      <c r="C68" s="32" t="s">
        <v>123</v>
      </c>
      <c r="D68" s="33" t="s">
        <v>135</v>
      </c>
      <c r="E68" s="41" t="e">
        <f t="shared" ref="E68:I68" si="27">IF(ISNUMBER(FIND("&lt;",E27)),"N.D.",PRODUCT(E27,1/E$54))</f>
        <v>#DIV/0!</v>
      </c>
      <c r="F68" s="41" t="e">
        <f t="shared" si="27"/>
        <v>#DIV/0!</v>
      </c>
      <c r="G68" s="41" t="e">
        <f t="shared" si="27"/>
        <v>#DIV/0!</v>
      </c>
      <c r="H68" s="41" t="e">
        <f t="shared" si="27"/>
        <v>#DIV/0!</v>
      </c>
      <c r="I68" s="41" t="e">
        <f t="shared" si="27"/>
        <v>#DIV/0!</v>
      </c>
      <c r="J68" s="41" t="e">
        <f t="shared" ref="J68:S68" si="28">IF(ISNUMBER(FIND("&lt;",J27)),"N.D.",PRODUCT(J27,1/J$54))</f>
        <v>#REF!</v>
      </c>
      <c r="K68" s="41" t="e">
        <f t="shared" si="28"/>
        <v>#REF!</v>
      </c>
      <c r="L68" s="41" t="e">
        <f t="shared" si="28"/>
        <v>#REF!</v>
      </c>
      <c r="M68" s="41" t="e">
        <f t="shared" si="28"/>
        <v>#REF!</v>
      </c>
      <c r="N68" s="41" t="e">
        <f t="shared" si="28"/>
        <v>#REF!</v>
      </c>
      <c r="O68" s="41" t="e">
        <f t="shared" si="28"/>
        <v>#REF!</v>
      </c>
      <c r="P68" s="41" t="e">
        <f t="shared" si="28"/>
        <v>#REF!</v>
      </c>
      <c r="Q68" s="41" t="e">
        <f t="shared" si="28"/>
        <v>#REF!</v>
      </c>
      <c r="R68" s="41" t="e">
        <f t="shared" si="28"/>
        <v>#REF!</v>
      </c>
      <c r="S68" s="159" t="e">
        <f t="shared" si="28"/>
        <v>#REF!</v>
      </c>
      <c r="T68" s="182"/>
      <c r="V68" s="210"/>
      <c r="W68" s="210"/>
      <c r="X68" s="210"/>
    </row>
    <row r="69" spans="1:26" ht="13.5" x14ac:dyDescent="0.2">
      <c r="A69" s="16"/>
      <c r="B69" s="151" t="s">
        <v>148</v>
      </c>
      <c r="C69" s="32" t="s">
        <v>120</v>
      </c>
      <c r="D69" s="33" t="s">
        <v>135</v>
      </c>
      <c r="E69" s="41" t="e">
        <f t="shared" ref="E69:I69" si="29">IF(ISNUMBER(FIND("&lt;",E28)),"N.D.",PRODUCT(E28,1/E$54))</f>
        <v>#DIV/0!</v>
      </c>
      <c r="F69" s="41" t="e">
        <f t="shared" si="29"/>
        <v>#DIV/0!</v>
      </c>
      <c r="G69" s="41" t="e">
        <f t="shared" si="29"/>
        <v>#DIV/0!</v>
      </c>
      <c r="H69" s="41" t="e">
        <f t="shared" si="29"/>
        <v>#DIV/0!</v>
      </c>
      <c r="I69" s="41" t="e">
        <f t="shared" si="29"/>
        <v>#DIV/0!</v>
      </c>
      <c r="J69" s="41" t="e">
        <f t="shared" ref="J69:S69" si="30">IF(ISNUMBER(FIND("&lt;",J28)),"N.D.",PRODUCT(J28,1/J$54))</f>
        <v>#REF!</v>
      </c>
      <c r="K69" s="41" t="e">
        <f t="shared" si="30"/>
        <v>#REF!</v>
      </c>
      <c r="L69" s="41" t="e">
        <f t="shared" si="30"/>
        <v>#REF!</v>
      </c>
      <c r="M69" s="41" t="e">
        <f t="shared" si="30"/>
        <v>#REF!</v>
      </c>
      <c r="N69" s="41" t="e">
        <f t="shared" si="30"/>
        <v>#REF!</v>
      </c>
      <c r="O69" s="41" t="e">
        <f t="shared" si="30"/>
        <v>#REF!</v>
      </c>
      <c r="P69" s="41" t="e">
        <f t="shared" si="30"/>
        <v>#REF!</v>
      </c>
      <c r="Q69" s="41" t="e">
        <f t="shared" si="30"/>
        <v>#REF!</v>
      </c>
      <c r="R69" s="41" t="e">
        <f t="shared" si="30"/>
        <v>#REF!</v>
      </c>
      <c r="S69" s="159" t="e">
        <f t="shared" si="30"/>
        <v>#REF!</v>
      </c>
      <c r="T69" s="182"/>
      <c r="V69" s="210"/>
      <c r="W69" s="210"/>
      <c r="X69" s="210"/>
    </row>
    <row r="70" spans="1:26" ht="13.5" x14ac:dyDescent="0.2">
      <c r="A70" s="16"/>
      <c r="B70" s="151" t="s">
        <v>111</v>
      </c>
      <c r="C70" s="32" t="s">
        <v>124</v>
      </c>
      <c r="D70" s="33" t="s">
        <v>135</v>
      </c>
      <c r="E70" s="41" t="e">
        <f t="shared" ref="E70:I70" si="31">IF(ISNUMBER(FIND("&lt;",E29)),"N.D.",PRODUCT(E29,1/E$54))</f>
        <v>#DIV/0!</v>
      </c>
      <c r="F70" s="41" t="e">
        <f t="shared" si="31"/>
        <v>#DIV/0!</v>
      </c>
      <c r="G70" s="41" t="e">
        <f t="shared" si="31"/>
        <v>#DIV/0!</v>
      </c>
      <c r="H70" s="41" t="e">
        <f t="shared" si="31"/>
        <v>#DIV/0!</v>
      </c>
      <c r="I70" s="41" t="e">
        <f t="shared" si="31"/>
        <v>#DIV/0!</v>
      </c>
      <c r="J70" s="41" t="e">
        <f t="shared" ref="J70:S70" si="32">IF(ISNUMBER(FIND("&lt;",J29)),"N.D.",PRODUCT(J29,1/J$54))</f>
        <v>#REF!</v>
      </c>
      <c r="K70" s="41" t="e">
        <f t="shared" si="32"/>
        <v>#REF!</v>
      </c>
      <c r="L70" s="41" t="e">
        <f t="shared" si="32"/>
        <v>#REF!</v>
      </c>
      <c r="M70" s="41" t="e">
        <f t="shared" si="32"/>
        <v>#REF!</v>
      </c>
      <c r="N70" s="41" t="e">
        <f t="shared" si="32"/>
        <v>#REF!</v>
      </c>
      <c r="O70" s="41" t="e">
        <f t="shared" si="32"/>
        <v>#REF!</v>
      </c>
      <c r="P70" s="41" t="e">
        <f t="shared" si="32"/>
        <v>#REF!</v>
      </c>
      <c r="Q70" s="41" t="e">
        <f t="shared" si="32"/>
        <v>#REF!</v>
      </c>
      <c r="R70" s="41" t="e">
        <f t="shared" si="32"/>
        <v>#REF!</v>
      </c>
      <c r="S70" s="159" t="e">
        <f t="shared" si="32"/>
        <v>#REF!</v>
      </c>
      <c r="T70" s="182"/>
      <c r="V70" s="210"/>
      <c r="W70" s="210"/>
      <c r="X70" s="210"/>
    </row>
    <row r="71" spans="1:26" ht="13.5" x14ac:dyDescent="0.2">
      <c r="A71" s="16"/>
      <c r="B71" s="151" t="s">
        <v>112</v>
      </c>
      <c r="C71" s="32" t="s">
        <v>125</v>
      </c>
      <c r="D71" s="33" t="s">
        <v>135</v>
      </c>
      <c r="E71" s="41" t="e">
        <f t="shared" ref="E71:I71" si="33">IF(ISNUMBER(FIND("&lt;",E30)),"N.D.",PRODUCT(E30,1/E$54))</f>
        <v>#DIV/0!</v>
      </c>
      <c r="F71" s="41" t="e">
        <f t="shared" si="33"/>
        <v>#DIV/0!</v>
      </c>
      <c r="G71" s="41" t="e">
        <f t="shared" si="33"/>
        <v>#DIV/0!</v>
      </c>
      <c r="H71" s="41" t="e">
        <f t="shared" si="33"/>
        <v>#DIV/0!</v>
      </c>
      <c r="I71" s="41" t="e">
        <f t="shared" si="33"/>
        <v>#DIV/0!</v>
      </c>
      <c r="J71" s="41" t="e">
        <f t="shared" ref="J71:S71" si="34">IF(ISNUMBER(FIND("&lt;",J30)),"N.D.",PRODUCT(J30,1/J$54))</f>
        <v>#REF!</v>
      </c>
      <c r="K71" s="41" t="e">
        <f t="shared" si="34"/>
        <v>#REF!</v>
      </c>
      <c r="L71" s="41" t="e">
        <f t="shared" si="34"/>
        <v>#REF!</v>
      </c>
      <c r="M71" s="41" t="e">
        <f t="shared" si="34"/>
        <v>#REF!</v>
      </c>
      <c r="N71" s="41" t="e">
        <f t="shared" si="34"/>
        <v>#REF!</v>
      </c>
      <c r="O71" s="41" t="e">
        <f t="shared" si="34"/>
        <v>#REF!</v>
      </c>
      <c r="P71" s="41" t="e">
        <f t="shared" si="34"/>
        <v>#REF!</v>
      </c>
      <c r="Q71" s="41" t="e">
        <f t="shared" si="34"/>
        <v>#REF!</v>
      </c>
      <c r="R71" s="41" t="e">
        <f t="shared" si="34"/>
        <v>#REF!</v>
      </c>
      <c r="S71" s="159" t="e">
        <f t="shared" si="34"/>
        <v>#REF!</v>
      </c>
      <c r="T71" s="182"/>
      <c r="V71" s="210"/>
      <c r="W71" s="210"/>
      <c r="X71" s="210"/>
    </row>
    <row r="72" spans="1:26" ht="13.5" x14ac:dyDescent="0.2">
      <c r="A72" s="16"/>
      <c r="B72" s="151" t="s">
        <v>113</v>
      </c>
      <c r="C72" s="32" t="s">
        <v>126</v>
      </c>
      <c r="D72" s="33" t="s">
        <v>135</v>
      </c>
      <c r="E72" s="41" t="e">
        <f t="shared" ref="E72:I72" si="35">IF(ISNUMBER(FIND("&lt;",E31)),"N.D.",PRODUCT(E31,1/E$54))</f>
        <v>#DIV/0!</v>
      </c>
      <c r="F72" s="41" t="e">
        <f t="shared" si="35"/>
        <v>#DIV/0!</v>
      </c>
      <c r="G72" s="41" t="e">
        <f t="shared" si="35"/>
        <v>#DIV/0!</v>
      </c>
      <c r="H72" s="41" t="e">
        <f t="shared" si="35"/>
        <v>#DIV/0!</v>
      </c>
      <c r="I72" s="41" t="e">
        <f t="shared" si="35"/>
        <v>#DIV/0!</v>
      </c>
      <c r="J72" s="41" t="e">
        <f t="shared" ref="J72:S72" si="36">IF(ISNUMBER(FIND("&lt;",J31)),"N.D.",PRODUCT(J31,1/J$54))</f>
        <v>#REF!</v>
      </c>
      <c r="K72" s="41" t="e">
        <f t="shared" si="36"/>
        <v>#REF!</v>
      </c>
      <c r="L72" s="41" t="e">
        <f t="shared" si="36"/>
        <v>#REF!</v>
      </c>
      <c r="M72" s="41" t="e">
        <f t="shared" si="36"/>
        <v>#REF!</v>
      </c>
      <c r="N72" s="41" t="e">
        <f t="shared" si="36"/>
        <v>#REF!</v>
      </c>
      <c r="O72" s="41" t="e">
        <f t="shared" si="36"/>
        <v>#REF!</v>
      </c>
      <c r="P72" s="41" t="e">
        <f t="shared" si="36"/>
        <v>#REF!</v>
      </c>
      <c r="Q72" s="41" t="e">
        <f t="shared" si="36"/>
        <v>#REF!</v>
      </c>
      <c r="R72" s="41" t="e">
        <f t="shared" si="36"/>
        <v>#REF!</v>
      </c>
      <c r="S72" s="159" t="e">
        <f t="shared" si="36"/>
        <v>#REF!</v>
      </c>
      <c r="T72" s="182"/>
      <c r="V72" s="210"/>
      <c r="W72" s="210"/>
      <c r="X72" s="210"/>
    </row>
    <row r="73" spans="1:26" ht="13.5" x14ac:dyDescent="0.2">
      <c r="A73" s="16"/>
      <c r="B73" s="151" t="s">
        <v>86</v>
      </c>
      <c r="C73" s="32" t="s">
        <v>85</v>
      </c>
      <c r="D73" s="33" t="s">
        <v>135</v>
      </c>
      <c r="E73" s="41" t="e">
        <f t="shared" ref="E73:I73" si="37">IF(ISNUMBER(FIND("&lt;",E32)),"N.D.",PRODUCT(E32,1/E$54))</f>
        <v>#DIV/0!</v>
      </c>
      <c r="F73" s="41" t="e">
        <f t="shared" si="37"/>
        <v>#DIV/0!</v>
      </c>
      <c r="G73" s="41" t="e">
        <f t="shared" si="37"/>
        <v>#DIV/0!</v>
      </c>
      <c r="H73" s="41" t="e">
        <f t="shared" si="37"/>
        <v>#DIV/0!</v>
      </c>
      <c r="I73" s="41" t="e">
        <f t="shared" si="37"/>
        <v>#DIV/0!</v>
      </c>
      <c r="J73" s="41" t="e">
        <f t="shared" ref="J73:S73" si="38">IF(ISNUMBER(FIND("&lt;",J32)),"N.D.",PRODUCT(J32,1/J$54))</f>
        <v>#REF!</v>
      </c>
      <c r="K73" s="41" t="e">
        <f t="shared" si="38"/>
        <v>#REF!</v>
      </c>
      <c r="L73" s="41" t="e">
        <f t="shared" si="38"/>
        <v>#REF!</v>
      </c>
      <c r="M73" s="41" t="e">
        <f t="shared" si="38"/>
        <v>#REF!</v>
      </c>
      <c r="N73" s="41" t="e">
        <f t="shared" si="38"/>
        <v>#REF!</v>
      </c>
      <c r="O73" s="41" t="e">
        <f t="shared" si="38"/>
        <v>#REF!</v>
      </c>
      <c r="P73" s="41" t="e">
        <f t="shared" si="38"/>
        <v>#REF!</v>
      </c>
      <c r="Q73" s="41" t="e">
        <f t="shared" si="38"/>
        <v>#REF!</v>
      </c>
      <c r="R73" s="41" t="e">
        <f t="shared" si="38"/>
        <v>#REF!</v>
      </c>
      <c r="S73" s="159" t="e">
        <f t="shared" si="38"/>
        <v>#REF!</v>
      </c>
      <c r="T73" s="182"/>
      <c r="V73" s="210"/>
      <c r="W73" s="210"/>
      <c r="X73" s="210"/>
    </row>
    <row r="74" spans="1:26" ht="13.5" x14ac:dyDescent="0.2">
      <c r="A74" s="16"/>
      <c r="B74" s="151" t="s">
        <v>69</v>
      </c>
      <c r="C74" s="32" t="s">
        <v>68</v>
      </c>
      <c r="D74" s="33" t="s">
        <v>135</v>
      </c>
      <c r="E74" s="41" t="str">
        <f t="shared" ref="E74:I74" si="39">IF(ISNUMBER(FIND("&lt;",E33)),"N.D.",PRODUCT(E33,1/E$54))</f>
        <v>N.D.</v>
      </c>
      <c r="F74" s="41" t="str">
        <f t="shared" si="39"/>
        <v>N.D.</v>
      </c>
      <c r="G74" s="41" t="e">
        <f t="shared" si="39"/>
        <v>#DIV/0!</v>
      </c>
      <c r="H74" s="41" t="str">
        <f t="shared" si="39"/>
        <v>N.D.</v>
      </c>
      <c r="I74" s="41" t="e">
        <f t="shared" si="39"/>
        <v>#DIV/0!</v>
      </c>
      <c r="J74" s="41" t="e">
        <f t="shared" ref="J74:S74" si="40">IF(ISNUMBER(FIND("&lt;",J33)),"N.D.",PRODUCT(J33,1/J$54))</f>
        <v>#REF!</v>
      </c>
      <c r="K74" s="41" t="e">
        <f t="shared" si="40"/>
        <v>#REF!</v>
      </c>
      <c r="L74" s="41" t="e">
        <f t="shared" si="40"/>
        <v>#REF!</v>
      </c>
      <c r="M74" s="41" t="e">
        <f t="shared" si="40"/>
        <v>#REF!</v>
      </c>
      <c r="N74" s="41" t="e">
        <f t="shared" si="40"/>
        <v>#REF!</v>
      </c>
      <c r="O74" s="41" t="e">
        <f t="shared" si="40"/>
        <v>#REF!</v>
      </c>
      <c r="P74" s="41" t="e">
        <f t="shared" si="40"/>
        <v>#REF!</v>
      </c>
      <c r="Q74" s="41" t="e">
        <f t="shared" si="40"/>
        <v>#REF!</v>
      </c>
      <c r="R74" s="41" t="e">
        <f t="shared" si="40"/>
        <v>#REF!</v>
      </c>
      <c r="S74" s="159" t="e">
        <f t="shared" si="40"/>
        <v>#REF!</v>
      </c>
      <c r="T74" s="182"/>
      <c r="V74" s="210"/>
      <c r="W74" s="210"/>
      <c r="X74" s="210"/>
    </row>
    <row r="75" spans="1:26" ht="13.5" x14ac:dyDescent="0.2">
      <c r="A75" s="16"/>
      <c r="B75" s="151" t="s">
        <v>84</v>
      </c>
      <c r="C75" s="32" t="s">
        <v>83</v>
      </c>
      <c r="D75" s="33" t="s">
        <v>135</v>
      </c>
      <c r="E75" s="41" t="e">
        <f t="shared" ref="E75:I75" si="41">IF(ISNUMBER(FIND("&lt;",E34)),"N.D.",PRODUCT(E34,1/E$54))</f>
        <v>#DIV/0!</v>
      </c>
      <c r="F75" s="41" t="e">
        <f t="shared" si="41"/>
        <v>#DIV/0!</v>
      </c>
      <c r="G75" s="41" t="e">
        <f t="shared" si="41"/>
        <v>#DIV/0!</v>
      </c>
      <c r="H75" s="41" t="e">
        <f t="shared" si="41"/>
        <v>#DIV/0!</v>
      </c>
      <c r="I75" s="41" t="e">
        <f t="shared" si="41"/>
        <v>#DIV/0!</v>
      </c>
      <c r="J75" s="41" t="e">
        <f t="shared" ref="J75:S75" si="42">IF(ISNUMBER(FIND("&lt;",J34)),"N.D.",PRODUCT(J34,1/J$54))</f>
        <v>#REF!</v>
      </c>
      <c r="K75" s="41" t="e">
        <f t="shared" si="42"/>
        <v>#REF!</v>
      </c>
      <c r="L75" s="41" t="e">
        <f t="shared" si="42"/>
        <v>#REF!</v>
      </c>
      <c r="M75" s="41" t="e">
        <f t="shared" si="42"/>
        <v>#REF!</v>
      </c>
      <c r="N75" s="41" t="e">
        <f t="shared" si="42"/>
        <v>#REF!</v>
      </c>
      <c r="O75" s="41" t="e">
        <f t="shared" si="42"/>
        <v>#REF!</v>
      </c>
      <c r="P75" s="41" t="e">
        <f t="shared" si="42"/>
        <v>#REF!</v>
      </c>
      <c r="Q75" s="41" t="e">
        <f t="shared" si="42"/>
        <v>#REF!</v>
      </c>
      <c r="R75" s="41" t="e">
        <f t="shared" si="42"/>
        <v>#REF!</v>
      </c>
      <c r="S75" s="159" t="e">
        <f t="shared" si="42"/>
        <v>#REF!</v>
      </c>
      <c r="T75" s="182"/>
      <c r="V75" s="210"/>
      <c r="W75" s="210"/>
      <c r="X75" s="210"/>
    </row>
    <row r="76" spans="1:26" ht="13.5" x14ac:dyDescent="0.2">
      <c r="A76" s="16"/>
      <c r="B76" s="151" t="s">
        <v>150</v>
      </c>
      <c r="C76" s="32" t="s">
        <v>82</v>
      </c>
      <c r="D76" s="33" t="s">
        <v>135</v>
      </c>
      <c r="E76" s="41" t="e">
        <f t="shared" ref="E76:I76" si="43">IF(ISNUMBER(FIND("&lt;",E35)),"N.D.",PRODUCT(E35,1/E$54))</f>
        <v>#DIV/0!</v>
      </c>
      <c r="F76" s="41" t="e">
        <f t="shared" si="43"/>
        <v>#DIV/0!</v>
      </c>
      <c r="G76" s="41" t="e">
        <f t="shared" si="43"/>
        <v>#DIV/0!</v>
      </c>
      <c r="H76" s="41" t="e">
        <f t="shared" si="43"/>
        <v>#DIV/0!</v>
      </c>
      <c r="I76" s="159" t="e">
        <f t="shared" si="43"/>
        <v>#DIV/0!</v>
      </c>
      <c r="J76" s="184" t="e">
        <f t="shared" ref="J76:S76" si="44">IF(ISNUMBER(FIND("&lt;",J35)),"N.D.",PRODUCT(J35,1/J$54))</f>
        <v>#REF!</v>
      </c>
      <c r="K76" s="41" t="e">
        <f t="shared" si="44"/>
        <v>#REF!</v>
      </c>
      <c r="L76" s="41" t="e">
        <f t="shared" si="44"/>
        <v>#REF!</v>
      </c>
      <c r="M76" s="41" t="e">
        <f t="shared" si="44"/>
        <v>#REF!</v>
      </c>
      <c r="N76" s="41" t="e">
        <f t="shared" si="44"/>
        <v>#REF!</v>
      </c>
      <c r="O76" s="41" t="e">
        <f t="shared" si="44"/>
        <v>#REF!</v>
      </c>
      <c r="P76" s="41" t="e">
        <f t="shared" si="44"/>
        <v>#REF!</v>
      </c>
      <c r="Q76" s="41" t="e">
        <f t="shared" si="44"/>
        <v>#REF!</v>
      </c>
      <c r="R76" s="41" t="e">
        <f t="shared" si="44"/>
        <v>#REF!</v>
      </c>
      <c r="S76" s="159" t="e">
        <f t="shared" si="44"/>
        <v>#REF!</v>
      </c>
      <c r="V76" s="210"/>
      <c r="W76" s="210"/>
      <c r="X76" s="210"/>
    </row>
    <row r="77" spans="1:26" ht="13.5" x14ac:dyDescent="0.2">
      <c r="A77" s="16"/>
      <c r="B77" s="151" t="s">
        <v>103</v>
      </c>
      <c r="C77" s="32" t="s">
        <v>102</v>
      </c>
      <c r="D77" s="33" t="s">
        <v>135</v>
      </c>
      <c r="E77" s="41" t="e">
        <f t="shared" ref="E77:I77" si="45">IF(ISNUMBER(FIND("&lt;",E36)),"N.D.",PRODUCT(E36,1/E$54))</f>
        <v>#DIV/0!</v>
      </c>
      <c r="F77" s="41" t="e">
        <f t="shared" si="45"/>
        <v>#DIV/0!</v>
      </c>
      <c r="G77" s="41" t="e">
        <f t="shared" si="45"/>
        <v>#DIV/0!</v>
      </c>
      <c r="H77" s="41" t="e">
        <f t="shared" si="45"/>
        <v>#DIV/0!</v>
      </c>
      <c r="I77" s="159" t="e">
        <f t="shared" si="45"/>
        <v>#DIV/0!</v>
      </c>
      <c r="J77" s="184" t="e">
        <f t="shared" ref="J77:S77" si="46">IF(ISNUMBER(FIND("&lt;",J36)),"N.D.",PRODUCT(J36,1/J$54))</f>
        <v>#REF!</v>
      </c>
      <c r="K77" s="41" t="e">
        <f t="shared" si="46"/>
        <v>#REF!</v>
      </c>
      <c r="L77" s="41" t="e">
        <f t="shared" si="46"/>
        <v>#REF!</v>
      </c>
      <c r="M77" s="41" t="e">
        <f t="shared" si="46"/>
        <v>#REF!</v>
      </c>
      <c r="N77" s="41" t="e">
        <f t="shared" si="46"/>
        <v>#REF!</v>
      </c>
      <c r="O77" s="41" t="e">
        <f t="shared" si="46"/>
        <v>#REF!</v>
      </c>
      <c r="P77" s="41" t="e">
        <f t="shared" si="46"/>
        <v>#REF!</v>
      </c>
      <c r="Q77" s="41" t="e">
        <f t="shared" si="46"/>
        <v>#REF!</v>
      </c>
      <c r="R77" s="41" t="e">
        <f t="shared" si="46"/>
        <v>#REF!</v>
      </c>
      <c r="S77" s="159" t="e">
        <f t="shared" si="46"/>
        <v>#REF!</v>
      </c>
      <c r="V77" s="210"/>
      <c r="W77" s="211"/>
      <c r="X77" s="210"/>
    </row>
    <row r="78" spans="1:26" ht="13.5" x14ac:dyDescent="0.2">
      <c r="A78" s="16"/>
      <c r="B78" s="151" t="s">
        <v>81</v>
      </c>
      <c r="C78" s="32" t="s">
        <v>80</v>
      </c>
      <c r="D78" s="33" t="s">
        <v>135</v>
      </c>
      <c r="E78" s="41" t="e">
        <f t="shared" ref="E78:I78" si="47">IF(ISNUMBER(FIND("&lt;",E37)),"N.D.",PRODUCT(E37,1/E$54))</f>
        <v>#DIV/0!</v>
      </c>
      <c r="F78" s="41" t="e">
        <f t="shared" si="47"/>
        <v>#DIV/0!</v>
      </c>
      <c r="G78" s="41" t="e">
        <f t="shared" si="47"/>
        <v>#DIV/0!</v>
      </c>
      <c r="H78" s="41" t="e">
        <f t="shared" si="47"/>
        <v>#DIV/0!</v>
      </c>
      <c r="I78" s="159" t="e">
        <f t="shared" si="47"/>
        <v>#DIV/0!</v>
      </c>
      <c r="J78" s="184" t="e">
        <f t="shared" ref="J78:S78" si="48">IF(ISNUMBER(FIND("&lt;",J37)),"N.D.",PRODUCT(J37,1/J$54))</f>
        <v>#REF!</v>
      </c>
      <c r="K78" s="41" t="e">
        <f t="shared" si="48"/>
        <v>#REF!</v>
      </c>
      <c r="L78" s="41" t="e">
        <f t="shared" si="48"/>
        <v>#REF!</v>
      </c>
      <c r="M78" s="41" t="e">
        <f t="shared" si="48"/>
        <v>#REF!</v>
      </c>
      <c r="N78" s="41" t="e">
        <f t="shared" si="48"/>
        <v>#REF!</v>
      </c>
      <c r="O78" s="41" t="e">
        <f t="shared" si="48"/>
        <v>#REF!</v>
      </c>
      <c r="P78" s="41" t="e">
        <f t="shared" si="48"/>
        <v>#REF!</v>
      </c>
      <c r="Q78" s="41" t="e">
        <f t="shared" si="48"/>
        <v>#REF!</v>
      </c>
      <c r="R78" s="41" t="e">
        <f t="shared" si="48"/>
        <v>#REF!</v>
      </c>
      <c r="S78" s="159" t="e">
        <f t="shared" si="48"/>
        <v>#REF!</v>
      </c>
      <c r="V78" s="210">
        <v>1.5</v>
      </c>
      <c r="W78" s="211" t="e">
        <f>AVERAGE(E78:I78)</f>
        <v>#DIV/0!</v>
      </c>
      <c r="X78" s="9" t="e">
        <f t="shared" ref="X78" si="49">IF(W78&gt;V78,"Supera","No Supera")</f>
        <v>#DIV/0!</v>
      </c>
      <c r="Y78" s="11">
        <f>COUNTIF(E78:J78,"&gt;1,5")</f>
        <v>0</v>
      </c>
      <c r="Z78" s="212" t="e">
        <f>W78/V78</f>
        <v>#DIV/0!</v>
      </c>
    </row>
    <row r="79" spans="1:26" ht="13.5" x14ac:dyDescent="0.2">
      <c r="A79" s="16"/>
      <c r="B79" s="151" t="s">
        <v>114</v>
      </c>
      <c r="C79" s="32" t="s">
        <v>127</v>
      </c>
      <c r="D79" s="33" t="s">
        <v>135</v>
      </c>
      <c r="E79" s="41" t="e">
        <f t="shared" ref="E79:I79" si="50">IF(ISNUMBER(FIND("&lt;",E38)),"N.D.",PRODUCT(E38,1/E$54))</f>
        <v>#DIV/0!</v>
      </c>
      <c r="F79" s="41" t="e">
        <f t="shared" si="50"/>
        <v>#DIV/0!</v>
      </c>
      <c r="G79" s="41" t="e">
        <f t="shared" si="50"/>
        <v>#DIV/0!</v>
      </c>
      <c r="H79" s="41" t="e">
        <f t="shared" si="50"/>
        <v>#DIV/0!</v>
      </c>
      <c r="I79" s="159" t="e">
        <f t="shared" si="50"/>
        <v>#DIV/0!</v>
      </c>
      <c r="J79" s="184" t="e">
        <f t="shared" ref="J79:S79" si="51">IF(ISNUMBER(FIND("&lt;",J38)),"N.D.",PRODUCT(J38,1/J$54))</f>
        <v>#REF!</v>
      </c>
      <c r="K79" s="41" t="e">
        <f t="shared" si="51"/>
        <v>#REF!</v>
      </c>
      <c r="L79" s="41" t="e">
        <f t="shared" si="51"/>
        <v>#REF!</v>
      </c>
      <c r="M79" s="41" t="e">
        <f t="shared" si="51"/>
        <v>#REF!</v>
      </c>
      <c r="N79" s="41" t="e">
        <f t="shared" si="51"/>
        <v>#REF!</v>
      </c>
      <c r="O79" s="41" t="e">
        <f t="shared" si="51"/>
        <v>#REF!</v>
      </c>
      <c r="P79" s="41" t="e">
        <f t="shared" si="51"/>
        <v>#REF!</v>
      </c>
      <c r="Q79" s="41" t="e">
        <f t="shared" si="51"/>
        <v>#REF!</v>
      </c>
      <c r="R79" s="41" t="e">
        <f t="shared" si="51"/>
        <v>#REF!</v>
      </c>
      <c r="S79" s="159" t="e">
        <f t="shared" si="51"/>
        <v>#REF!</v>
      </c>
    </row>
    <row r="80" spans="1:26" ht="13.5" x14ac:dyDescent="0.2">
      <c r="A80" s="16"/>
      <c r="B80" s="151" t="s">
        <v>77</v>
      </c>
      <c r="C80" s="32" t="s">
        <v>76</v>
      </c>
      <c r="D80" s="33" t="s">
        <v>135</v>
      </c>
      <c r="E80" s="41" t="e">
        <f t="shared" ref="E80:I80" si="52">IF(ISNUMBER(FIND("&lt;",E39)),"N.D.",PRODUCT(E39,1/E$54))</f>
        <v>#DIV/0!</v>
      </c>
      <c r="F80" s="41" t="e">
        <f t="shared" si="52"/>
        <v>#DIV/0!</v>
      </c>
      <c r="G80" s="41" t="e">
        <f t="shared" si="52"/>
        <v>#DIV/0!</v>
      </c>
      <c r="H80" s="41" t="e">
        <f t="shared" si="52"/>
        <v>#DIV/0!</v>
      </c>
      <c r="I80" s="159" t="e">
        <f t="shared" si="52"/>
        <v>#DIV/0!</v>
      </c>
      <c r="J80" s="184" t="e">
        <f t="shared" ref="J80:S80" si="53">IF(ISNUMBER(FIND("&lt;",J39)),"N.D.",PRODUCT(J39,1/J$54))</f>
        <v>#REF!</v>
      </c>
      <c r="K80" s="41" t="e">
        <f t="shared" si="53"/>
        <v>#REF!</v>
      </c>
      <c r="L80" s="41" t="e">
        <f t="shared" si="53"/>
        <v>#REF!</v>
      </c>
      <c r="M80" s="41" t="e">
        <f t="shared" si="53"/>
        <v>#REF!</v>
      </c>
      <c r="N80" s="41" t="e">
        <f t="shared" si="53"/>
        <v>#REF!</v>
      </c>
      <c r="O80" s="41" t="e">
        <f t="shared" si="53"/>
        <v>#REF!</v>
      </c>
      <c r="P80" s="41" t="e">
        <f t="shared" si="53"/>
        <v>#REF!</v>
      </c>
      <c r="Q80" s="41" t="e">
        <f t="shared" si="53"/>
        <v>#REF!</v>
      </c>
      <c r="R80" s="41" t="e">
        <f t="shared" si="53"/>
        <v>#REF!</v>
      </c>
      <c r="S80" s="159" t="e">
        <f t="shared" si="53"/>
        <v>#REF!</v>
      </c>
    </row>
    <row r="81" spans="1:19" ht="13.5" x14ac:dyDescent="0.2">
      <c r="A81" s="16"/>
      <c r="B81" s="151" t="s">
        <v>115</v>
      </c>
      <c r="C81" s="32" t="s">
        <v>128</v>
      </c>
      <c r="D81" s="33" t="s">
        <v>135</v>
      </c>
      <c r="E81" s="41" t="e">
        <f t="shared" ref="E81:I81" si="54">IF(ISNUMBER(FIND("&lt;",E40)),"N.D.",PRODUCT(E40,1/E$54))</f>
        <v>#DIV/0!</v>
      </c>
      <c r="F81" s="41" t="e">
        <f t="shared" si="54"/>
        <v>#DIV/0!</v>
      </c>
      <c r="G81" s="41" t="e">
        <f t="shared" si="54"/>
        <v>#DIV/0!</v>
      </c>
      <c r="H81" s="41" t="e">
        <f t="shared" si="54"/>
        <v>#DIV/0!</v>
      </c>
      <c r="I81" s="159" t="e">
        <f t="shared" si="54"/>
        <v>#DIV/0!</v>
      </c>
      <c r="J81" s="184" t="e">
        <f t="shared" ref="J81:S81" si="55">IF(ISNUMBER(FIND("&lt;",J40)),"N.D.",PRODUCT(J40,1/J$54))</f>
        <v>#REF!</v>
      </c>
      <c r="K81" s="41" t="e">
        <f t="shared" si="55"/>
        <v>#REF!</v>
      </c>
      <c r="L81" s="41" t="e">
        <f t="shared" si="55"/>
        <v>#REF!</v>
      </c>
      <c r="M81" s="41" t="e">
        <f t="shared" si="55"/>
        <v>#REF!</v>
      </c>
      <c r="N81" s="41" t="e">
        <f t="shared" si="55"/>
        <v>#REF!</v>
      </c>
      <c r="O81" s="41" t="e">
        <f t="shared" si="55"/>
        <v>#REF!</v>
      </c>
      <c r="P81" s="41" t="e">
        <f t="shared" si="55"/>
        <v>#REF!</v>
      </c>
      <c r="Q81" s="41" t="e">
        <f t="shared" si="55"/>
        <v>#REF!</v>
      </c>
      <c r="R81" s="41" t="e">
        <f t="shared" si="55"/>
        <v>#REF!</v>
      </c>
      <c r="S81" s="159" t="e">
        <f t="shared" si="55"/>
        <v>#REF!</v>
      </c>
    </row>
    <row r="82" spans="1:19" ht="13.5" x14ac:dyDescent="0.2">
      <c r="A82" s="16"/>
      <c r="B82" s="151" t="s">
        <v>116</v>
      </c>
      <c r="C82" s="32" t="s">
        <v>129</v>
      </c>
      <c r="D82" s="33" t="s">
        <v>135</v>
      </c>
      <c r="E82" s="41" t="e">
        <f t="shared" ref="E82:I82" si="56">IF(ISNUMBER(FIND("&lt;",E41)),"N.D.",PRODUCT(E41,1/E$54))</f>
        <v>#DIV/0!</v>
      </c>
      <c r="F82" s="41" t="e">
        <f t="shared" si="56"/>
        <v>#DIV/0!</v>
      </c>
      <c r="G82" s="41" t="e">
        <f t="shared" si="56"/>
        <v>#DIV/0!</v>
      </c>
      <c r="H82" s="41" t="e">
        <f t="shared" si="56"/>
        <v>#DIV/0!</v>
      </c>
      <c r="I82" s="159" t="e">
        <f t="shared" si="56"/>
        <v>#DIV/0!</v>
      </c>
      <c r="J82" s="184" t="e">
        <f t="shared" ref="J82:S82" si="57">IF(ISNUMBER(FIND("&lt;",J41)),"N.D.",PRODUCT(J41,1/J$54))</f>
        <v>#REF!</v>
      </c>
      <c r="K82" s="41" t="e">
        <f t="shared" si="57"/>
        <v>#REF!</v>
      </c>
      <c r="L82" s="41" t="e">
        <f t="shared" si="57"/>
        <v>#REF!</v>
      </c>
      <c r="M82" s="41" t="e">
        <f t="shared" si="57"/>
        <v>#REF!</v>
      </c>
      <c r="N82" s="41" t="e">
        <f t="shared" si="57"/>
        <v>#REF!</v>
      </c>
      <c r="O82" s="41" t="e">
        <f t="shared" si="57"/>
        <v>#REF!</v>
      </c>
      <c r="P82" s="41" t="e">
        <f t="shared" si="57"/>
        <v>#REF!</v>
      </c>
      <c r="Q82" s="41" t="e">
        <f t="shared" si="57"/>
        <v>#REF!</v>
      </c>
      <c r="R82" s="41" t="e">
        <f t="shared" si="57"/>
        <v>#REF!</v>
      </c>
      <c r="S82" s="159" t="e">
        <f t="shared" si="57"/>
        <v>#REF!</v>
      </c>
    </row>
    <row r="83" spans="1:19" ht="13.5" x14ac:dyDescent="0.2">
      <c r="A83" s="16"/>
      <c r="B83" s="151" t="s">
        <v>75</v>
      </c>
      <c r="C83" s="32" t="s">
        <v>74</v>
      </c>
      <c r="D83" s="33" t="s">
        <v>135</v>
      </c>
      <c r="E83" s="41" t="e">
        <f t="shared" ref="E83:I83" si="58">IF(ISNUMBER(FIND("&lt;",E42)),"N.D.",PRODUCT(E42,1/E$54))</f>
        <v>#DIV/0!</v>
      </c>
      <c r="F83" s="41" t="str">
        <f t="shared" si="58"/>
        <v>N.D.</v>
      </c>
      <c r="G83" s="41" t="str">
        <f t="shared" si="58"/>
        <v>N.D.</v>
      </c>
      <c r="H83" s="41" t="e">
        <f t="shared" si="58"/>
        <v>#DIV/0!</v>
      </c>
      <c r="I83" s="159" t="e">
        <f t="shared" si="58"/>
        <v>#DIV/0!</v>
      </c>
      <c r="J83" s="184" t="e">
        <f t="shared" ref="J83:S83" si="59">IF(ISNUMBER(FIND("&lt;",J42)),"N.D.",PRODUCT(J42,1/J$54))</f>
        <v>#REF!</v>
      </c>
      <c r="K83" s="41" t="e">
        <f t="shared" si="59"/>
        <v>#REF!</v>
      </c>
      <c r="L83" s="41" t="e">
        <f t="shared" si="59"/>
        <v>#REF!</v>
      </c>
      <c r="M83" s="41" t="e">
        <f t="shared" si="59"/>
        <v>#REF!</v>
      </c>
      <c r="N83" s="41" t="e">
        <f t="shared" si="59"/>
        <v>#REF!</v>
      </c>
      <c r="O83" s="41" t="e">
        <f t="shared" si="59"/>
        <v>#REF!</v>
      </c>
      <c r="P83" s="41" t="e">
        <f t="shared" si="59"/>
        <v>#REF!</v>
      </c>
      <c r="Q83" s="41" t="e">
        <f t="shared" si="59"/>
        <v>#REF!</v>
      </c>
      <c r="R83" s="41" t="e">
        <f t="shared" si="59"/>
        <v>#REF!</v>
      </c>
      <c r="S83" s="159" t="e">
        <f t="shared" si="59"/>
        <v>#REF!</v>
      </c>
    </row>
    <row r="84" spans="1:19" ht="13.5" x14ac:dyDescent="0.2">
      <c r="A84" s="16"/>
      <c r="B84" s="151" t="s">
        <v>117</v>
      </c>
      <c r="C84" s="32" t="s">
        <v>130</v>
      </c>
      <c r="D84" s="33" t="s">
        <v>135</v>
      </c>
      <c r="E84" s="41" t="e">
        <f t="shared" ref="E84:I84" si="60">IF(ISNUMBER(FIND("&lt;",E43)),"N.D.",PRODUCT(E43,1/E$54))</f>
        <v>#DIV/0!</v>
      </c>
      <c r="F84" s="41" t="e">
        <f t="shared" si="60"/>
        <v>#DIV/0!</v>
      </c>
      <c r="G84" s="41" t="e">
        <f t="shared" si="60"/>
        <v>#DIV/0!</v>
      </c>
      <c r="H84" s="41" t="e">
        <f t="shared" si="60"/>
        <v>#DIV/0!</v>
      </c>
      <c r="I84" s="159" t="e">
        <f t="shared" si="60"/>
        <v>#DIV/0!</v>
      </c>
      <c r="J84" s="184" t="e">
        <f t="shared" ref="J84:S84" si="61">IF(ISNUMBER(FIND("&lt;",J43)),"N.D.",PRODUCT(J43,1/J$54))</f>
        <v>#REF!</v>
      </c>
      <c r="K84" s="41" t="e">
        <f t="shared" si="61"/>
        <v>#REF!</v>
      </c>
      <c r="L84" s="41" t="e">
        <f t="shared" si="61"/>
        <v>#REF!</v>
      </c>
      <c r="M84" s="41" t="e">
        <f t="shared" si="61"/>
        <v>#REF!</v>
      </c>
      <c r="N84" s="41" t="e">
        <f t="shared" si="61"/>
        <v>#REF!</v>
      </c>
      <c r="O84" s="41" t="e">
        <f t="shared" si="61"/>
        <v>#REF!</v>
      </c>
      <c r="P84" s="41" t="e">
        <f t="shared" si="61"/>
        <v>#REF!</v>
      </c>
      <c r="Q84" s="41" t="e">
        <f t="shared" si="61"/>
        <v>#REF!</v>
      </c>
      <c r="R84" s="41" t="e">
        <f t="shared" si="61"/>
        <v>#REF!</v>
      </c>
      <c r="S84" s="159" t="e">
        <f t="shared" si="61"/>
        <v>#REF!</v>
      </c>
    </row>
    <row r="85" spans="1:19" ht="13.5" x14ac:dyDescent="0.2">
      <c r="A85" s="16"/>
      <c r="B85" s="151" t="s">
        <v>194</v>
      </c>
      <c r="C85" s="32" t="s">
        <v>195</v>
      </c>
      <c r="D85" s="33" t="s">
        <v>135</v>
      </c>
      <c r="E85" s="41" t="str">
        <f t="shared" ref="E85:I85" si="62">IF(ISNUMBER(FIND("&lt;",E44)),"N.D.",PRODUCT(E44,1/E$54))</f>
        <v>N.D.</v>
      </c>
      <c r="F85" s="41" t="str">
        <f t="shared" si="62"/>
        <v>N.D.</v>
      </c>
      <c r="G85" s="41" t="str">
        <f t="shared" si="62"/>
        <v>N.D.</v>
      </c>
      <c r="H85" s="41" t="str">
        <f t="shared" si="62"/>
        <v>N.D.</v>
      </c>
      <c r="I85" s="159" t="e">
        <f t="shared" si="62"/>
        <v>#DIV/0!</v>
      </c>
      <c r="J85" s="184"/>
      <c r="K85" s="41"/>
      <c r="L85" s="41"/>
      <c r="M85" s="41"/>
      <c r="N85" s="41"/>
      <c r="O85" s="41"/>
      <c r="P85" s="41"/>
      <c r="Q85" s="41"/>
      <c r="R85" s="41"/>
      <c r="S85" s="159"/>
    </row>
    <row r="86" spans="1:19" ht="13.5" x14ac:dyDescent="0.2">
      <c r="A86" s="16"/>
      <c r="B86" s="151" t="s">
        <v>73</v>
      </c>
      <c r="C86" s="32" t="s">
        <v>72</v>
      </c>
      <c r="D86" s="33" t="s">
        <v>135</v>
      </c>
      <c r="E86" s="41" t="e">
        <f t="shared" ref="E86:I86" si="63">IF(ISNUMBER(FIND("&lt;",E45)),"N.D.",PRODUCT(E45,1/E$54))</f>
        <v>#DIV/0!</v>
      </c>
      <c r="F86" s="41" t="e">
        <f t="shared" si="63"/>
        <v>#DIV/0!</v>
      </c>
      <c r="G86" s="41" t="e">
        <f t="shared" si="63"/>
        <v>#DIV/0!</v>
      </c>
      <c r="H86" s="41" t="e">
        <f t="shared" si="63"/>
        <v>#DIV/0!</v>
      </c>
      <c r="I86" s="159" t="e">
        <f t="shared" si="63"/>
        <v>#DIV/0!</v>
      </c>
      <c r="J86" s="184" t="e">
        <f t="shared" ref="J86:S86" si="64">IF(ISNUMBER(FIND("&lt;",J45)),"N.D.",PRODUCT(J45,1/J$54))</f>
        <v>#REF!</v>
      </c>
      <c r="K86" s="41" t="e">
        <f t="shared" si="64"/>
        <v>#REF!</v>
      </c>
      <c r="L86" s="41" t="e">
        <f t="shared" si="64"/>
        <v>#REF!</v>
      </c>
      <c r="M86" s="41" t="e">
        <f t="shared" si="64"/>
        <v>#REF!</v>
      </c>
      <c r="N86" s="41" t="e">
        <f t="shared" si="64"/>
        <v>#REF!</v>
      </c>
      <c r="O86" s="41" t="e">
        <f t="shared" si="64"/>
        <v>#REF!</v>
      </c>
      <c r="P86" s="41" t="e">
        <f t="shared" si="64"/>
        <v>#REF!</v>
      </c>
      <c r="Q86" s="41" t="e">
        <f t="shared" si="64"/>
        <v>#REF!</v>
      </c>
      <c r="R86" s="41" t="e">
        <f t="shared" si="64"/>
        <v>#REF!</v>
      </c>
      <c r="S86" s="159" t="e">
        <f t="shared" si="64"/>
        <v>#REF!</v>
      </c>
    </row>
    <row r="87" spans="1:19" ht="14.25" thickBot="1" x14ac:dyDescent="0.25">
      <c r="A87" s="16"/>
      <c r="B87" s="153" t="s">
        <v>71</v>
      </c>
      <c r="C87" s="154" t="s">
        <v>70</v>
      </c>
      <c r="D87" s="155" t="s">
        <v>135</v>
      </c>
      <c r="E87" s="160" t="e">
        <f t="shared" ref="E87:I87" si="65">IF(ISNUMBER(FIND("&lt;",E46)),"N.D.",PRODUCT(E46,1/E$54))</f>
        <v>#DIV/0!</v>
      </c>
      <c r="F87" s="160" t="e">
        <f t="shared" si="65"/>
        <v>#DIV/0!</v>
      </c>
      <c r="G87" s="160" t="e">
        <f t="shared" si="65"/>
        <v>#DIV/0!</v>
      </c>
      <c r="H87" s="160" t="e">
        <f t="shared" si="65"/>
        <v>#DIV/0!</v>
      </c>
      <c r="I87" s="161" t="e">
        <f t="shared" si="65"/>
        <v>#DIV/0!</v>
      </c>
      <c r="J87" s="185" t="e">
        <f t="shared" ref="J87:S87" si="66">IF(ISNUMBER(FIND("&lt;",J46)),"N.D.",PRODUCT(J46,1/J$54))</f>
        <v>#REF!</v>
      </c>
      <c r="K87" s="160" t="e">
        <f t="shared" si="66"/>
        <v>#REF!</v>
      </c>
      <c r="L87" s="160" t="e">
        <f t="shared" si="66"/>
        <v>#REF!</v>
      </c>
      <c r="M87" s="160" t="e">
        <f t="shared" si="66"/>
        <v>#REF!</v>
      </c>
      <c r="N87" s="160" t="e">
        <f t="shared" si="66"/>
        <v>#REF!</v>
      </c>
      <c r="O87" s="160" t="e">
        <f t="shared" si="66"/>
        <v>#REF!</v>
      </c>
      <c r="P87" s="160" t="e">
        <f t="shared" si="66"/>
        <v>#REF!</v>
      </c>
      <c r="Q87" s="160" t="e">
        <f t="shared" si="66"/>
        <v>#REF!</v>
      </c>
      <c r="R87" s="160" t="e">
        <f t="shared" si="66"/>
        <v>#REF!</v>
      </c>
      <c r="S87" s="161" t="e">
        <f t="shared" si="66"/>
        <v>#REF!</v>
      </c>
    </row>
    <row r="88" spans="1:19" ht="6.75" customHeight="1" x14ac:dyDescent="0.2">
      <c r="A88" s="16"/>
      <c r="B88" s="35"/>
      <c r="C88" s="36"/>
      <c r="D88" s="17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</row>
    <row r="89" spans="1:19" x14ac:dyDescent="0.2">
      <c r="A89" s="16"/>
      <c r="B89" s="43" t="s">
        <v>133</v>
      </c>
      <c r="C89" s="16" t="s">
        <v>134</v>
      </c>
      <c r="D89" s="17"/>
      <c r="E89" s="16"/>
      <c r="F89" s="16"/>
      <c r="G89" s="44"/>
      <c r="H89" s="44"/>
      <c r="I89" s="44"/>
      <c r="J89" s="44"/>
      <c r="K89" s="44"/>
      <c r="L89" s="44"/>
      <c r="M89" s="44"/>
      <c r="N89" s="44"/>
      <c r="O89" s="44"/>
      <c r="P89" s="44"/>
      <c r="Q89" s="44"/>
      <c r="R89" s="44"/>
      <c r="S89" s="44"/>
    </row>
    <row r="90" spans="1:19" x14ac:dyDescent="0.2">
      <c r="A90" s="16"/>
      <c r="B90" s="17"/>
      <c r="C90" s="17"/>
      <c r="D90" s="17"/>
      <c r="E90" s="16"/>
      <c r="F90" s="16"/>
      <c r="G90" s="16"/>
      <c r="H90" s="18"/>
      <c r="I90" s="16"/>
      <c r="J90" s="16"/>
      <c r="K90" s="16"/>
      <c r="L90" s="16"/>
      <c r="M90" s="16"/>
      <c r="N90" s="16"/>
      <c r="O90" s="16"/>
      <c r="P90" s="16"/>
      <c r="Q90" s="16"/>
      <c r="R90" s="16"/>
      <c r="S90" s="16"/>
    </row>
  </sheetData>
  <mergeCells count="14">
    <mergeCell ref="E2:S5"/>
    <mergeCell ref="E7:S7"/>
    <mergeCell ref="B51:S51"/>
    <mergeCell ref="E52:S52"/>
    <mergeCell ref="B7:D7"/>
    <mergeCell ref="B52:C53"/>
    <mergeCell ref="D52:D53"/>
    <mergeCell ref="B9:D9"/>
    <mergeCell ref="G9:H9"/>
    <mergeCell ref="B54:D54"/>
    <mergeCell ref="B12:C13"/>
    <mergeCell ref="D12:D13"/>
    <mergeCell ref="B11:S11"/>
    <mergeCell ref="E12:S12"/>
  </mergeCells>
  <printOptions horizontalCentered="1"/>
  <pageMargins left="0.78740157480314965" right="0.78740157480314965" top="0.78740157480314965" bottom="0.78740157480314965" header="0.31496062992125984" footer="0.31496062992125984"/>
  <pageSetup paperSize="9" scale="77" fitToHeight="0" orientation="portrait" r:id="rId1"/>
  <rowBreaks count="1" manualBreakCount="1">
    <brk id="49" max="19" man="1"/>
  </rowBreaks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P55"/>
  <sheetViews>
    <sheetView workbookViewId="0"/>
  </sheetViews>
  <sheetFormatPr baseColWidth="10" defaultColWidth="11.42578125" defaultRowHeight="12.75" x14ac:dyDescent="0.2"/>
  <cols>
    <col min="1" max="1" width="2.28515625" style="1" customWidth="1"/>
    <col min="2" max="2" width="4.28515625" style="1" customWidth="1"/>
    <col min="3" max="3" width="9.42578125" style="1" customWidth="1"/>
    <col min="4" max="4" width="10.5703125" style="1" customWidth="1"/>
    <col min="5" max="6" width="15.28515625" style="1" customWidth="1"/>
    <col min="7" max="7" width="9.28515625" style="1" customWidth="1"/>
    <col min="8" max="8" width="12.28515625" style="1" customWidth="1"/>
    <col min="9" max="9" width="10.7109375" style="1" customWidth="1"/>
    <col min="10" max="10" width="9.140625" style="1" customWidth="1"/>
    <col min="11" max="11" width="10.7109375" style="1" customWidth="1"/>
    <col min="12" max="13" width="13.7109375" style="1" customWidth="1"/>
    <col min="14" max="14" width="2.140625" style="1" customWidth="1"/>
    <col min="15" max="16384" width="11.42578125" style="1"/>
  </cols>
  <sheetData>
    <row r="1" spans="1:16" s="5" customFormat="1" ht="13.5" thickBot="1" x14ac:dyDescent="0.25">
      <c r="A1" s="73"/>
      <c r="B1" s="73"/>
      <c r="C1" s="73"/>
      <c r="D1" s="73"/>
      <c r="E1" s="73"/>
      <c r="F1" s="74"/>
      <c r="G1" s="73"/>
      <c r="H1" s="73"/>
      <c r="I1" s="73"/>
      <c r="J1" s="73"/>
      <c r="K1" s="73"/>
      <c r="L1" s="73"/>
      <c r="M1" s="73"/>
      <c r="N1" s="85"/>
    </row>
    <row r="2" spans="1:16" s="5" customFormat="1" ht="12.75" customHeight="1" x14ac:dyDescent="0.2">
      <c r="A2" s="73"/>
      <c r="B2" s="517"/>
      <c r="C2" s="518"/>
      <c r="D2" s="518"/>
      <c r="E2" s="522" t="s">
        <v>222</v>
      </c>
      <c r="F2" s="523"/>
      <c r="G2" s="523"/>
      <c r="H2" s="523"/>
      <c r="I2" s="523"/>
      <c r="J2" s="523"/>
      <c r="K2" s="523"/>
      <c r="L2" s="523"/>
      <c r="M2" s="524"/>
      <c r="N2" s="85"/>
    </row>
    <row r="3" spans="1:16" s="5" customFormat="1" ht="12.75" customHeight="1" x14ac:dyDescent="0.2">
      <c r="A3" s="73"/>
      <c r="B3" s="519"/>
      <c r="C3" s="477"/>
      <c r="D3" s="477"/>
      <c r="E3" s="525"/>
      <c r="F3" s="486"/>
      <c r="G3" s="486"/>
      <c r="H3" s="486"/>
      <c r="I3" s="486"/>
      <c r="J3" s="486"/>
      <c r="K3" s="486"/>
      <c r="L3" s="486"/>
      <c r="M3" s="526"/>
      <c r="N3" s="85"/>
    </row>
    <row r="4" spans="1:16" s="5" customFormat="1" ht="12.75" customHeight="1" x14ac:dyDescent="0.2">
      <c r="A4" s="73"/>
      <c r="B4" s="519"/>
      <c r="C4" s="477"/>
      <c r="D4" s="477"/>
      <c r="E4" s="525"/>
      <c r="F4" s="486"/>
      <c r="G4" s="486"/>
      <c r="H4" s="486"/>
      <c r="I4" s="486"/>
      <c r="J4" s="486"/>
      <c r="K4" s="486"/>
      <c r="L4" s="486"/>
      <c r="M4" s="526"/>
      <c r="N4" s="85"/>
    </row>
    <row r="5" spans="1:16" s="5" customFormat="1" ht="13.5" customHeight="1" thickBot="1" x14ac:dyDescent="0.25">
      <c r="A5" s="73"/>
      <c r="B5" s="520"/>
      <c r="C5" s="521"/>
      <c r="D5" s="521"/>
      <c r="E5" s="527"/>
      <c r="F5" s="528"/>
      <c r="G5" s="528"/>
      <c r="H5" s="528"/>
      <c r="I5" s="528"/>
      <c r="J5" s="528"/>
      <c r="K5" s="528"/>
      <c r="L5" s="528"/>
      <c r="M5" s="529"/>
      <c r="N5" s="85"/>
    </row>
    <row r="6" spans="1:16" s="5" customFormat="1" ht="13.15" customHeight="1" x14ac:dyDescent="0.2">
      <c r="A6" s="73"/>
      <c r="B6" s="73"/>
      <c r="C6" s="73"/>
      <c r="D6" s="73"/>
      <c r="E6" s="73"/>
      <c r="F6" s="74"/>
      <c r="G6" s="73"/>
      <c r="H6" s="73"/>
      <c r="I6" s="73"/>
      <c r="J6" s="73"/>
      <c r="K6" s="73"/>
      <c r="L6" s="73"/>
      <c r="M6" s="73"/>
      <c r="N6" s="85"/>
    </row>
    <row r="7" spans="1:16" s="3" customFormat="1" ht="30.6" customHeight="1" x14ac:dyDescent="0.2">
      <c r="A7" s="104"/>
      <c r="B7" s="95" t="s">
        <v>32</v>
      </c>
      <c r="C7" s="95"/>
      <c r="D7" s="95"/>
      <c r="E7" s="505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F7" s="505"/>
      <c r="G7" s="505"/>
      <c r="H7" s="505"/>
      <c r="I7" s="505"/>
      <c r="J7" s="505"/>
      <c r="K7" s="505"/>
      <c r="L7" s="505"/>
      <c r="M7" s="505"/>
      <c r="N7" s="59"/>
    </row>
    <row r="8" spans="1:16" s="3" customFormat="1" ht="9.6" customHeight="1" x14ac:dyDescent="0.2">
      <c r="A8" s="59"/>
      <c r="B8" s="139"/>
      <c r="C8" s="139"/>
      <c r="D8" s="139"/>
      <c r="E8" s="141"/>
      <c r="F8" s="141"/>
      <c r="G8" s="141"/>
      <c r="H8" s="141"/>
      <c r="I8" s="141"/>
      <c r="J8" s="141"/>
      <c r="K8" s="141"/>
      <c r="L8" s="141"/>
      <c r="M8" s="141"/>
      <c r="N8" s="59"/>
    </row>
    <row r="9" spans="1:16" s="3" customFormat="1" ht="15.6" customHeight="1" x14ac:dyDescent="0.2">
      <c r="A9" s="104"/>
      <c r="B9" s="413" t="s">
        <v>236</v>
      </c>
      <c r="C9" s="413"/>
      <c r="D9" s="413"/>
      <c r="E9" s="401" t="str">
        <f>+'A.2.4. Cálculo PM10 y VM'!E9:F9</f>
        <v>CA-VMP-6</v>
      </c>
      <c r="F9" s="401"/>
      <c r="G9" s="138"/>
      <c r="H9" s="413" t="s">
        <v>189</v>
      </c>
      <c r="I9" s="413"/>
      <c r="J9" s="401" t="str">
        <f>+'A.2.3. Flujo promedio'!H9</f>
        <v>0001-7-2020-411</v>
      </c>
      <c r="K9" s="401"/>
      <c r="L9" s="401"/>
      <c r="M9" s="401"/>
      <c r="N9" s="59"/>
    </row>
    <row r="10" spans="1:16" ht="13.15" customHeight="1" thickBot="1" x14ac:dyDescent="0.25">
      <c r="A10" s="75"/>
      <c r="B10" s="75"/>
      <c r="C10" s="75"/>
      <c r="D10" s="75"/>
      <c r="E10" s="75"/>
      <c r="F10" s="75"/>
      <c r="G10" s="76"/>
      <c r="H10" s="75"/>
      <c r="I10" s="75"/>
      <c r="J10" s="47"/>
      <c r="K10" s="75"/>
      <c r="L10" s="75"/>
      <c r="M10" s="75"/>
      <c r="N10" s="47"/>
    </row>
    <row r="11" spans="1:16" ht="42.75" customHeight="1" x14ac:dyDescent="0.2">
      <c r="A11" s="47"/>
      <c r="B11" s="86" t="s">
        <v>24</v>
      </c>
      <c r="C11" s="87" t="s">
        <v>2</v>
      </c>
      <c r="D11" s="174" t="s">
        <v>31</v>
      </c>
      <c r="E11" s="87" t="s">
        <v>27</v>
      </c>
      <c r="F11" s="87" t="s">
        <v>28</v>
      </c>
      <c r="G11" s="171" t="s">
        <v>29</v>
      </c>
      <c r="H11" s="187" t="s">
        <v>197</v>
      </c>
      <c r="I11" s="187" t="s">
        <v>201</v>
      </c>
      <c r="J11" s="187" t="s">
        <v>198</v>
      </c>
      <c r="K11" s="187" t="s">
        <v>199</v>
      </c>
      <c r="L11" s="187" t="s">
        <v>200</v>
      </c>
      <c r="M11" s="188" t="s">
        <v>235</v>
      </c>
      <c r="N11" s="47"/>
    </row>
    <row r="12" spans="1:16" x14ac:dyDescent="0.2">
      <c r="A12" s="47"/>
      <c r="B12" s="81">
        <v>1</v>
      </c>
      <c r="C12" s="553" t="s">
        <v>202</v>
      </c>
      <c r="D12" s="68">
        <f>'A.2.4. Cálculo PM10 y VM'!D12</f>
        <v>431014</v>
      </c>
      <c r="E12" s="196">
        <f>'A.2.4. Cálculo PM10 y VM'!E12</f>
        <v>0</v>
      </c>
      <c r="F12" s="82">
        <f>'A.2.4. Cálculo PM10 y VM'!F12</f>
        <v>0</v>
      </c>
      <c r="G12" s="170">
        <f>(F12-E12)*60*24</f>
        <v>0</v>
      </c>
      <c r="H12" s="89" t="e">
        <f>'A.2.1. Promedio meteorologia'!$F$42</f>
        <v>#DIV/0!</v>
      </c>
      <c r="I12" s="89" t="e">
        <f>'A.2.1. Promedio meteorologia'!$E$42</f>
        <v>#DIV/0!</v>
      </c>
      <c r="J12" s="169" t="e">
        <f>'A.2.3. Flujo promedio'!E28</f>
        <v>#DIV/0!</v>
      </c>
      <c r="K12" s="189" t="e">
        <f>'A.2.3. Flujo promedio'!I28</f>
        <v>#DIV/0!</v>
      </c>
      <c r="L12" s="190" t="e">
        <f>+K12*G12</f>
        <v>#DIV/0!</v>
      </c>
      <c r="M12" s="192" t="e">
        <f>((K12*(I12/760)*(283.15/(H12+273.15))*G12))</f>
        <v>#DIV/0!</v>
      </c>
      <c r="N12" s="47"/>
      <c r="P12" s="186"/>
    </row>
    <row r="13" spans="1:16" x14ac:dyDescent="0.2">
      <c r="A13" s="47"/>
      <c r="B13" s="81">
        <v>2</v>
      </c>
      <c r="C13" s="509"/>
      <c r="D13" s="68">
        <f>'A.2.4. Cálculo PM10 y VM'!D13</f>
        <v>431015</v>
      </c>
      <c r="E13" s="82">
        <f>'A.2.4. Cálculo PM10 y VM'!E13</f>
        <v>0</v>
      </c>
      <c r="F13" s="82">
        <f>'A.2.4. Cálculo PM10 y VM'!F13</f>
        <v>0</v>
      </c>
      <c r="G13" s="170">
        <f t="shared" ref="G13:G26" si="0">(F13-E13)*60*24</f>
        <v>0</v>
      </c>
      <c r="H13" s="89" t="e">
        <f>'A.2.1. Promedio meteorologia'!$F$70</f>
        <v>#DIV/0!</v>
      </c>
      <c r="I13" s="89" t="e">
        <f>'A.2.1. Promedio meteorologia'!$E$70</f>
        <v>#DIV/0!</v>
      </c>
      <c r="J13" s="169" t="e">
        <f>'A.2.3. Flujo promedio'!E36</f>
        <v>#DIV/0!</v>
      </c>
      <c r="K13" s="189" t="e">
        <f>'A.2.3. Flujo promedio'!I36</f>
        <v>#DIV/0!</v>
      </c>
      <c r="L13" s="190" t="e">
        <f t="shared" ref="L13:L15" si="1">+K13*G13</f>
        <v>#DIV/0!</v>
      </c>
      <c r="M13" s="192" t="e">
        <f t="shared" ref="M13:M14" si="2">((K13*(I13/760)*(283.15/(H13+273.15))*G13))</f>
        <v>#DIV/0!</v>
      </c>
      <c r="N13" s="47"/>
      <c r="P13" s="186"/>
    </row>
    <row r="14" spans="1:16" x14ac:dyDescent="0.2">
      <c r="A14" s="47"/>
      <c r="B14" s="81">
        <v>3</v>
      </c>
      <c r="C14" s="509"/>
      <c r="D14" s="68">
        <f>'A.2.4. Cálculo PM10 y VM'!D14</f>
        <v>431016</v>
      </c>
      <c r="E14" s="82">
        <f>'A.2.4. Cálculo PM10 y VM'!E14</f>
        <v>0</v>
      </c>
      <c r="F14" s="82">
        <f>'A.2.4. Cálculo PM10 y VM'!F14</f>
        <v>0</v>
      </c>
      <c r="G14" s="170">
        <f t="shared" si="0"/>
        <v>0</v>
      </c>
      <c r="H14" s="89" t="e">
        <f>'A.2.1. Promedio meteorologia'!$F$98</f>
        <v>#DIV/0!</v>
      </c>
      <c r="I14" s="89" t="e">
        <f>'A.2.1. Promedio meteorologia'!$E$98</f>
        <v>#DIV/0!</v>
      </c>
      <c r="J14" s="169" t="e">
        <f>'A.2.3. Flujo promedio'!E44</f>
        <v>#DIV/0!</v>
      </c>
      <c r="K14" s="189" t="e">
        <f>'A.2.3. Flujo promedio'!I44</f>
        <v>#DIV/0!</v>
      </c>
      <c r="L14" s="190" t="e">
        <f t="shared" si="1"/>
        <v>#DIV/0!</v>
      </c>
      <c r="M14" s="192" t="e">
        <f t="shared" si="2"/>
        <v>#DIV/0!</v>
      </c>
      <c r="N14" s="47"/>
      <c r="P14" s="186"/>
    </row>
    <row r="15" spans="1:16" x14ac:dyDescent="0.2">
      <c r="A15" s="47"/>
      <c r="B15" s="81">
        <v>4</v>
      </c>
      <c r="C15" s="509"/>
      <c r="D15" s="68">
        <f>'A.2.4. Cálculo PM10 y VM'!D15</f>
        <v>431017</v>
      </c>
      <c r="E15" s="82">
        <f>'A.2.4. Cálculo PM10 y VM'!E15</f>
        <v>0</v>
      </c>
      <c r="F15" s="82">
        <f>'A.2.4. Cálculo PM10 y VM'!F15</f>
        <v>0</v>
      </c>
      <c r="G15" s="170">
        <f t="shared" si="0"/>
        <v>0</v>
      </c>
      <c r="H15" s="89" t="e">
        <f>'A.2.1. Promedio meteorologia'!$F$126</f>
        <v>#DIV/0!</v>
      </c>
      <c r="I15" s="89" t="e">
        <f>'A.2.1. Promedio meteorologia'!$E$126</f>
        <v>#DIV/0!</v>
      </c>
      <c r="J15" s="169" t="e">
        <f>'A.2.3. Flujo promedio'!E52</f>
        <v>#DIV/0!</v>
      </c>
      <c r="K15" s="189" t="e">
        <f>'A.2.3. Flujo promedio'!I52</f>
        <v>#DIV/0!</v>
      </c>
      <c r="L15" s="190" t="e">
        <f t="shared" si="1"/>
        <v>#DIV/0!</v>
      </c>
      <c r="M15" s="192" t="e">
        <f>((K15*(I15/760)*(283.15/(H15+273.15))*G15))</f>
        <v>#DIV/0!</v>
      </c>
      <c r="N15" s="47"/>
      <c r="P15" s="186"/>
    </row>
    <row r="16" spans="1:16" ht="13.5" thickBot="1" x14ac:dyDescent="0.25">
      <c r="A16" s="47"/>
      <c r="B16" s="81">
        <v>5</v>
      </c>
      <c r="C16" s="509"/>
      <c r="D16" s="68">
        <f>'A.2.4. Cálculo PM10 y VM'!D16</f>
        <v>431018</v>
      </c>
      <c r="E16" s="82">
        <f>'A.2.4. Cálculo PM10 y VM'!E16</f>
        <v>0</v>
      </c>
      <c r="F16" s="82">
        <f>'A.2.4. Cálculo PM10 y VM'!F16</f>
        <v>0</v>
      </c>
      <c r="G16" s="172">
        <f t="shared" si="0"/>
        <v>0</v>
      </c>
      <c r="H16" s="89" t="e">
        <f>'A.2.1. Promedio meteorologia'!$F$154</f>
        <v>#DIV/0!</v>
      </c>
      <c r="I16" s="89" t="e">
        <f>'A.2.1. Promedio meteorologia'!$E$154</f>
        <v>#DIV/0!</v>
      </c>
      <c r="J16" s="169" t="e">
        <f>'A.2.3. Flujo promedio'!E60</f>
        <v>#DIV/0!</v>
      </c>
      <c r="K16" s="189" t="e">
        <f>'A.2.3. Flujo promedio'!I60</f>
        <v>#DIV/0!</v>
      </c>
      <c r="L16" s="191" t="e">
        <f>+K16*G16</f>
        <v>#DIV/0!</v>
      </c>
      <c r="M16" s="192" t="e">
        <f>((K16*(I16/760)*(283.15/(H16+273.15))*G16))</f>
        <v>#DIV/0!</v>
      </c>
      <c r="N16" s="47"/>
      <c r="P16" s="186"/>
    </row>
    <row r="17" spans="1:14" ht="13.5" hidden="1" thickBot="1" x14ac:dyDescent="0.25">
      <c r="A17" s="47"/>
      <c r="B17" s="81">
        <v>6</v>
      </c>
      <c r="C17" s="509"/>
      <c r="D17" s="68"/>
      <c r="E17" s="82"/>
      <c r="F17" s="82"/>
      <c r="G17" s="462">
        <f t="shared" si="0"/>
        <v>0</v>
      </c>
      <c r="H17" s="463"/>
      <c r="I17" s="91"/>
      <c r="J17" s="503"/>
      <c r="K17" s="504">
        <v>23.51</v>
      </c>
      <c r="L17" s="177"/>
      <c r="M17" s="90" t="str">
        <f t="shared" ref="M17:M26" si="3">IF(L17="","",L17/K17)</f>
        <v/>
      </c>
      <c r="N17" s="47"/>
    </row>
    <row r="18" spans="1:14" ht="13.5" hidden="1" thickBot="1" x14ac:dyDescent="0.25">
      <c r="A18" s="47"/>
      <c r="B18" s="81">
        <v>7</v>
      </c>
      <c r="C18" s="509"/>
      <c r="D18" s="68"/>
      <c r="E18" s="82"/>
      <c r="F18" s="82"/>
      <c r="G18" s="460">
        <f t="shared" si="0"/>
        <v>0</v>
      </c>
      <c r="H18" s="461"/>
      <c r="I18" s="91"/>
      <c r="J18" s="503"/>
      <c r="K18" s="504">
        <v>23.51</v>
      </c>
      <c r="L18" s="84"/>
      <c r="M18" s="90" t="str">
        <f t="shared" si="3"/>
        <v/>
      </c>
      <c r="N18" s="47"/>
    </row>
    <row r="19" spans="1:14" ht="13.5" hidden="1" thickBot="1" x14ac:dyDescent="0.25">
      <c r="A19" s="47"/>
      <c r="B19" s="81">
        <v>8</v>
      </c>
      <c r="C19" s="509"/>
      <c r="D19" s="68"/>
      <c r="E19" s="82"/>
      <c r="F19" s="82"/>
      <c r="G19" s="460">
        <f t="shared" si="0"/>
        <v>0</v>
      </c>
      <c r="H19" s="461"/>
      <c r="I19" s="91"/>
      <c r="J19" s="503"/>
      <c r="K19" s="504">
        <v>23.52</v>
      </c>
      <c r="L19" s="84"/>
      <c r="M19" s="90" t="str">
        <f t="shared" si="3"/>
        <v/>
      </c>
      <c r="N19" s="47"/>
    </row>
    <row r="20" spans="1:14" ht="13.5" hidden="1" thickBot="1" x14ac:dyDescent="0.25">
      <c r="A20" s="47"/>
      <c r="B20" s="81">
        <v>9</v>
      </c>
      <c r="C20" s="509"/>
      <c r="D20" s="68"/>
      <c r="E20" s="82"/>
      <c r="F20" s="82"/>
      <c r="G20" s="460">
        <f t="shared" si="0"/>
        <v>0</v>
      </c>
      <c r="H20" s="461"/>
      <c r="I20" s="91"/>
      <c r="J20" s="503"/>
      <c r="K20" s="504"/>
      <c r="L20" s="84"/>
      <c r="M20" s="90" t="str">
        <f t="shared" si="3"/>
        <v/>
      </c>
      <c r="N20" s="47"/>
    </row>
    <row r="21" spans="1:14" ht="13.5" hidden="1" thickBot="1" x14ac:dyDescent="0.25">
      <c r="A21" s="47"/>
      <c r="B21" s="81">
        <v>10</v>
      </c>
      <c r="C21" s="509"/>
      <c r="D21" s="68"/>
      <c r="E21" s="82"/>
      <c r="F21" s="82"/>
      <c r="G21" s="460">
        <f t="shared" si="0"/>
        <v>0</v>
      </c>
      <c r="H21" s="461"/>
      <c r="I21" s="91"/>
      <c r="J21" s="503"/>
      <c r="K21" s="504"/>
      <c r="L21" s="84"/>
      <c r="M21" s="90" t="str">
        <f t="shared" si="3"/>
        <v/>
      </c>
      <c r="N21" s="47"/>
    </row>
    <row r="22" spans="1:14" ht="13.5" hidden="1" thickBot="1" x14ac:dyDescent="0.25">
      <c r="A22" s="47"/>
      <c r="B22" s="81">
        <v>11</v>
      </c>
      <c r="C22" s="509"/>
      <c r="D22" s="68"/>
      <c r="E22" s="82"/>
      <c r="F22" s="82"/>
      <c r="G22" s="460">
        <f t="shared" si="0"/>
        <v>0</v>
      </c>
      <c r="H22" s="461"/>
      <c r="I22" s="91"/>
      <c r="J22" s="503"/>
      <c r="K22" s="504"/>
      <c r="L22" s="84"/>
      <c r="M22" s="90" t="str">
        <f t="shared" si="3"/>
        <v/>
      </c>
      <c r="N22" s="47"/>
    </row>
    <row r="23" spans="1:14" ht="13.5" hidden="1" thickBot="1" x14ac:dyDescent="0.25">
      <c r="A23" s="47"/>
      <c r="B23" s="81">
        <v>12</v>
      </c>
      <c r="C23" s="509"/>
      <c r="D23" s="68"/>
      <c r="E23" s="82"/>
      <c r="F23" s="82"/>
      <c r="G23" s="460">
        <f t="shared" si="0"/>
        <v>0</v>
      </c>
      <c r="H23" s="461"/>
      <c r="I23" s="91"/>
      <c r="J23" s="503"/>
      <c r="K23" s="504"/>
      <c r="L23" s="84"/>
      <c r="M23" s="90" t="str">
        <f t="shared" si="3"/>
        <v/>
      </c>
      <c r="N23" s="47"/>
    </row>
    <row r="24" spans="1:14" ht="13.5" hidden="1" thickBot="1" x14ac:dyDescent="0.25">
      <c r="A24" s="47"/>
      <c r="B24" s="81">
        <v>13</v>
      </c>
      <c r="C24" s="509"/>
      <c r="D24" s="68"/>
      <c r="E24" s="82"/>
      <c r="F24" s="82"/>
      <c r="G24" s="460">
        <f t="shared" si="0"/>
        <v>0</v>
      </c>
      <c r="H24" s="461"/>
      <c r="I24" s="91"/>
      <c r="J24" s="503"/>
      <c r="K24" s="504"/>
      <c r="L24" s="84"/>
      <c r="M24" s="90" t="str">
        <f t="shared" si="3"/>
        <v/>
      </c>
      <c r="N24" s="47"/>
    </row>
    <row r="25" spans="1:14" ht="13.5" hidden="1" thickBot="1" x14ac:dyDescent="0.25">
      <c r="A25" s="47"/>
      <c r="B25" s="81">
        <v>14</v>
      </c>
      <c r="C25" s="509"/>
      <c r="D25" s="68"/>
      <c r="E25" s="82"/>
      <c r="F25" s="82"/>
      <c r="G25" s="460">
        <f t="shared" si="0"/>
        <v>0</v>
      </c>
      <c r="H25" s="461"/>
      <c r="I25" s="91"/>
      <c r="J25" s="503"/>
      <c r="K25" s="504"/>
      <c r="L25" s="84"/>
      <c r="M25" s="90" t="str">
        <f t="shared" si="3"/>
        <v/>
      </c>
      <c r="N25" s="47"/>
    </row>
    <row r="26" spans="1:14" ht="13.5" hidden="1" thickBot="1" x14ac:dyDescent="0.25">
      <c r="A26" s="47"/>
      <c r="B26" s="143">
        <v>15</v>
      </c>
      <c r="C26" s="510"/>
      <c r="D26" s="144"/>
      <c r="E26" s="145"/>
      <c r="F26" s="145"/>
      <c r="G26" s="499">
        <f t="shared" si="0"/>
        <v>0</v>
      </c>
      <c r="H26" s="500"/>
      <c r="I26" s="149"/>
      <c r="J26" s="530"/>
      <c r="K26" s="531"/>
      <c r="L26" s="147"/>
      <c r="M26" s="148" t="str">
        <f t="shared" si="3"/>
        <v/>
      </c>
      <c r="N26" s="47"/>
    </row>
    <row r="27" spans="1:14" ht="13.5" thickBot="1" x14ac:dyDescent="0.25">
      <c r="A27" s="75"/>
      <c r="B27" s="176"/>
      <c r="C27" s="176"/>
      <c r="D27" s="180"/>
      <c r="E27" s="176"/>
      <c r="F27" s="176"/>
      <c r="G27" s="75"/>
      <c r="H27" s="176"/>
      <c r="I27" s="176"/>
      <c r="J27" s="180"/>
      <c r="K27" s="176"/>
      <c r="L27" s="75"/>
      <c r="M27" s="176"/>
      <c r="N27" s="47"/>
    </row>
    <row r="28" spans="1:14" x14ac:dyDescent="0.2">
      <c r="A28" s="45"/>
      <c r="B28" s="511" t="s">
        <v>13</v>
      </c>
      <c r="C28" s="512"/>
      <c r="D28" s="512"/>
      <c r="E28" s="512"/>
      <c r="F28" s="512"/>
      <c r="G28" s="512"/>
      <c r="H28" s="512"/>
      <c r="I28" s="512"/>
      <c r="J28" s="512"/>
      <c r="K28" s="512"/>
      <c r="L28" s="512"/>
      <c r="M28" s="513"/>
      <c r="N28" s="47"/>
    </row>
    <row r="29" spans="1:14" ht="48" customHeight="1" thickBot="1" x14ac:dyDescent="0.25">
      <c r="A29" s="45"/>
      <c r="B29" s="514" t="s">
        <v>225</v>
      </c>
      <c r="C29" s="515"/>
      <c r="D29" s="515"/>
      <c r="E29" s="515"/>
      <c r="F29" s="515"/>
      <c r="G29" s="515"/>
      <c r="H29" s="515"/>
      <c r="I29" s="515"/>
      <c r="J29" s="515"/>
      <c r="K29" s="515"/>
      <c r="L29" s="515"/>
      <c r="M29" s="516"/>
      <c r="N29" s="47"/>
    </row>
    <row r="30" spans="1:14" ht="11.25" customHeight="1" x14ac:dyDescent="0.2">
      <c r="A30" s="45"/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7"/>
    </row>
    <row r="31" spans="1:14" x14ac:dyDescent="0.2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</row>
    <row r="32" spans="1:14" x14ac:dyDescent="0.2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</row>
    <row r="33" spans="1:13" x14ac:dyDescent="0.2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</row>
    <row r="34" spans="1:13" x14ac:dyDescent="0.2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</row>
    <row r="35" spans="1:13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</row>
    <row r="36" spans="1:13" x14ac:dyDescent="0.2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</row>
    <row r="37" spans="1:13" x14ac:dyDescent="0.2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</row>
    <row r="38" spans="1:13" x14ac:dyDescent="0.2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</row>
    <row r="39" spans="1:13" x14ac:dyDescent="0.2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</row>
    <row r="40" spans="1:13" x14ac:dyDescent="0.2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</row>
    <row r="41" spans="1:13" x14ac:dyDescent="0.2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</row>
    <row r="42" spans="1:13" x14ac:dyDescent="0.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</row>
    <row r="43" spans="1:13" x14ac:dyDescent="0.2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</row>
    <row r="44" spans="1:13" x14ac:dyDescent="0.2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</row>
    <row r="45" spans="1:13" x14ac:dyDescent="0.2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</row>
    <row r="46" spans="1:13" x14ac:dyDescent="0.2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</row>
    <row r="47" spans="1:13" x14ac:dyDescent="0.2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</row>
    <row r="48" spans="1:13" x14ac:dyDescent="0.2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</row>
    <row r="49" spans="1:13" x14ac:dyDescent="0.2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</row>
    <row r="50" spans="1:13" x14ac:dyDescent="0.2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</row>
    <row r="51" spans="1:13" x14ac:dyDescent="0.2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</row>
    <row r="52" spans="1:13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</row>
    <row r="53" spans="1:13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</row>
    <row r="54" spans="1:13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</row>
    <row r="55" spans="1:13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</row>
  </sheetData>
  <mergeCells count="30">
    <mergeCell ref="G17:H17"/>
    <mergeCell ref="J17:K17"/>
    <mergeCell ref="C12:C26"/>
    <mergeCell ref="B2:D5"/>
    <mergeCell ref="E2:M5"/>
    <mergeCell ref="E7:M7"/>
    <mergeCell ref="B9:D9"/>
    <mergeCell ref="E9:F9"/>
    <mergeCell ref="H9:I9"/>
    <mergeCell ref="J9:M9"/>
    <mergeCell ref="G18:H18"/>
    <mergeCell ref="J18:K18"/>
    <mergeCell ref="G19:H19"/>
    <mergeCell ref="J19:K19"/>
    <mergeCell ref="G20:H20"/>
    <mergeCell ref="J20:K20"/>
    <mergeCell ref="G21:H21"/>
    <mergeCell ref="J21:K21"/>
    <mergeCell ref="G22:H22"/>
    <mergeCell ref="J22:K22"/>
    <mergeCell ref="G23:H23"/>
    <mergeCell ref="J23:K23"/>
    <mergeCell ref="B28:M28"/>
    <mergeCell ref="B29:M29"/>
    <mergeCell ref="G24:H24"/>
    <mergeCell ref="J24:K24"/>
    <mergeCell ref="G25:H25"/>
    <mergeCell ref="J25:K25"/>
    <mergeCell ref="G26:H26"/>
    <mergeCell ref="J26:K26"/>
  </mergeCells>
  <pageMargins left="0.9055118110236221" right="0.9055118110236221" top="0.74803149606299213" bottom="0.74803149606299213" header="0.31496062992125984" footer="0.31496062992125984"/>
  <pageSetup paperSize="9" scale="9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K47"/>
  <sheetViews>
    <sheetView showGridLines="0" view="pageBreakPreview" topLeftCell="A10" zoomScale="60" zoomScaleNormal="60" workbookViewId="0">
      <selection activeCell="A44" sqref="A44:XFD44"/>
    </sheetView>
  </sheetViews>
  <sheetFormatPr baseColWidth="10" defaultColWidth="11.42578125" defaultRowHeight="12.75" x14ac:dyDescent="0.2"/>
  <cols>
    <col min="1" max="1" width="2.140625" style="299" customWidth="1"/>
    <col min="2" max="2" width="17.5703125" style="299" customWidth="1"/>
    <col min="3" max="4" width="6.7109375" style="299" bestFit="1" customWidth="1"/>
    <col min="5" max="5" width="5.7109375" style="299" bestFit="1" customWidth="1"/>
    <col min="6" max="6" width="7" style="299" customWidth="1"/>
    <col min="7" max="7" width="6.5703125" style="299" customWidth="1"/>
    <col min="8" max="8" width="6.42578125" style="299" customWidth="1"/>
    <col min="9" max="9" width="5.5703125" style="299" bestFit="1" customWidth="1"/>
    <col min="10" max="14" width="6.7109375" style="299" bestFit="1" customWidth="1"/>
    <col min="15" max="15" width="6.42578125" style="299" bestFit="1" customWidth="1"/>
    <col min="16" max="16" width="5.7109375" style="299" bestFit="1" customWidth="1"/>
    <col min="17" max="17" width="6.5703125" style="299" customWidth="1"/>
    <col min="18" max="18" width="5.7109375" style="299" bestFit="1" customWidth="1"/>
    <col min="19" max="19" width="6.42578125" style="299" bestFit="1" customWidth="1"/>
    <col min="20" max="20" width="5.85546875" style="299" bestFit="1" customWidth="1"/>
    <col min="21" max="21" width="6.42578125" style="299" bestFit="1" customWidth="1"/>
    <col min="22" max="22" width="6.5703125" style="299" customWidth="1"/>
    <col min="23" max="23" width="6.42578125" style="299" bestFit="1" customWidth="1"/>
    <col min="24" max="24" width="6.7109375" style="299" customWidth="1"/>
    <col min="25" max="25" width="6.85546875" style="299" customWidth="1"/>
    <col min="26" max="26" width="6.42578125" style="299" bestFit="1" customWidth="1"/>
    <col min="27" max="27" width="6.28515625" style="299" customWidth="1"/>
    <col min="28" max="28" width="7.28515625" style="299" customWidth="1"/>
    <col min="29" max="29" width="6.7109375" style="299" bestFit="1" customWidth="1"/>
    <col min="30" max="30" width="6.42578125" style="299" bestFit="1" customWidth="1"/>
    <col min="31" max="32" width="6.42578125" style="299" customWidth="1"/>
    <col min="33" max="33" width="6.28515625" style="299" customWidth="1"/>
    <col min="34" max="16384" width="11.42578125" style="299"/>
  </cols>
  <sheetData>
    <row r="1" spans="2:33" s="284" customFormat="1" ht="15.75" customHeight="1" x14ac:dyDescent="0.2"/>
    <row r="2" spans="2:33" s="284" customFormat="1" ht="15.75" customHeight="1" x14ac:dyDescent="0.2">
      <c r="B2" s="360"/>
      <c r="C2" s="360"/>
      <c r="D2" s="360"/>
      <c r="E2" s="360"/>
      <c r="F2" s="361" t="s">
        <v>345</v>
      </c>
      <c r="G2" s="361"/>
      <c r="H2" s="361"/>
      <c r="I2" s="361"/>
      <c r="J2" s="361"/>
      <c r="K2" s="361"/>
      <c r="L2" s="361"/>
      <c r="M2" s="361"/>
      <c r="N2" s="361"/>
      <c r="O2" s="361"/>
      <c r="P2" s="361"/>
      <c r="Q2" s="361"/>
      <c r="R2" s="361"/>
      <c r="S2" s="361"/>
      <c r="T2" s="361"/>
      <c r="U2" s="361"/>
      <c r="V2" s="361"/>
      <c r="W2" s="361"/>
      <c r="X2" s="361"/>
      <c r="Y2" s="361"/>
      <c r="Z2" s="361"/>
      <c r="AA2" s="361"/>
      <c r="AB2" s="361"/>
      <c r="AC2" s="361"/>
      <c r="AD2" s="361"/>
      <c r="AE2" s="361"/>
      <c r="AF2" s="361"/>
      <c r="AG2" s="361"/>
    </row>
    <row r="3" spans="2:33" s="284" customFormat="1" ht="15.75" customHeight="1" x14ac:dyDescent="0.2">
      <c r="B3" s="360"/>
      <c r="C3" s="360"/>
      <c r="D3" s="360"/>
      <c r="E3" s="360"/>
      <c r="F3" s="361"/>
      <c r="G3" s="361"/>
      <c r="H3" s="361"/>
      <c r="I3" s="361"/>
      <c r="J3" s="361"/>
      <c r="K3" s="361"/>
      <c r="L3" s="361"/>
      <c r="M3" s="361"/>
      <c r="N3" s="361"/>
      <c r="O3" s="361"/>
      <c r="P3" s="361"/>
      <c r="Q3" s="361"/>
      <c r="R3" s="361"/>
      <c r="S3" s="361"/>
      <c r="T3" s="361"/>
      <c r="U3" s="361"/>
      <c r="V3" s="361"/>
      <c r="W3" s="361"/>
      <c r="X3" s="361"/>
      <c r="Y3" s="361"/>
      <c r="Z3" s="361"/>
      <c r="AA3" s="361"/>
      <c r="AB3" s="361"/>
      <c r="AC3" s="361"/>
      <c r="AD3" s="361"/>
      <c r="AE3" s="361"/>
      <c r="AF3" s="361"/>
      <c r="AG3" s="361"/>
    </row>
    <row r="4" spans="2:33" s="284" customFormat="1" ht="15.75" customHeight="1" x14ac:dyDescent="0.2">
      <c r="B4" s="360"/>
      <c r="C4" s="360"/>
      <c r="D4" s="360"/>
      <c r="E4" s="360"/>
      <c r="F4" s="361"/>
      <c r="G4" s="361"/>
      <c r="H4" s="361"/>
      <c r="I4" s="361"/>
      <c r="J4" s="361"/>
      <c r="K4" s="361"/>
      <c r="L4" s="361"/>
      <c r="M4" s="361"/>
      <c r="N4" s="361"/>
      <c r="O4" s="361"/>
      <c r="P4" s="361"/>
      <c r="Q4" s="361"/>
      <c r="R4" s="361"/>
      <c r="S4" s="361"/>
      <c r="T4" s="361"/>
      <c r="U4" s="361"/>
      <c r="V4" s="361"/>
      <c r="W4" s="361"/>
      <c r="X4" s="361"/>
      <c r="Y4" s="361"/>
      <c r="Z4" s="361"/>
      <c r="AA4" s="361"/>
      <c r="AB4" s="361"/>
      <c r="AC4" s="361"/>
      <c r="AD4" s="361"/>
      <c r="AE4" s="361"/>
      <c r="AF4" s="361"/>
      <c r="AG4" s="361"/>
    </row>
    <row r="5" spans="2:33" s="284" customFormat="1" ht="11.25" customHeight="1" x14ac:dyDescent="0.2">
      <c r="B5" s="285"/>
      <c r="C5" s="285"/>
      <c r="D5" s="285"/>
      <c r="E5" s="285"/>
      <c r="F5" s="279"/>
      <c r="G5" s="279"/>
      <c r="H5" s="279"/>
      <c r="I5" s="279"/>
      <c r="J5" s="279"/>
      <c r="K5" s="279"/>
      <c r="L5" s="279"/>
      <c r="M5" s="279"/>
      <c r="N5" s="279"/>
      <c r="O5" s="279"/>
      <c r="P5" s="279"/>
      <c r="Q5" s="279"/>
      <c r="R5" s="279"/>
      <c r="S5" s="279"/>
      <c r="T5" s="279"/>
      <c r="U5" s="279"/>
      <c r="V5" s="279"/>
      <c r="W5" s="279"/>
      <c r="X5" s="279"/>
      <c r="Y5" s="279"/>
      <c r="Z5" s="279"/>
      <c r="AA5" s="279"/>
      <c r="AB5" s="279"/>
      <c r="AC5" s="279"/>
      <c r="AD5" s="279"/>
      <c r="AE5" s="279"/>
      <c r="AF5" s="279"/>
      <c r="AG5" s="279"/>
    </row>
    <row r="6" spans="2:33" s="284" customFormat="1" ht="27.6" customHeight="1" x14ac:dyDescent="0.2">
      <c r="B6" s="362" t="s">
        <v>188</v>
      </c>
      <c r="C6" s="362"/>
      <c r="D6" s="286"/>
      <c r="E6" s="286"/>
      <c r="F6" s="255" t="str">
        <f>'PM10_CA-ILO-01'!F6</f>
        <v>Evaluación de seguimiento de la calidad del aire en la I.E. Francisco Bolognesi, distrito Ilo, provincia Ilo, departamento Moquegua, en octubre 2022</v>
      </c>
      <c r="G6" s="280"/>
      <c r="H6" s="280"/>
      <c r="I6" s="280"/>
      <c r="J6" s="280"/>
      <c r="K6" s="280"/>
      <c r="L6" s="280"/>
      <c r="M6" s="280"/>
      <c r="N6" s="280"/>
      <c r="O6" s="280"/>
      <c r="P6" s="280"/>
      <c r="Q6" s="280"/>
      <c r="R6" s="280"/>
      <c r="S6" s="280"/>
      <c r="T6" s="280"/>
      <c r="U6" s="280"/>
      <c r="V6" s="280"/>
      <c r="W6" s="280"/>
      <c r="X6" s="280"/>
      <c r="Y6" s="280"/>
      <c r="Z6" s="280"/>
      <c r="AA6" s="280"/>
      <c r="AB6" s="280"/>
      <c r="AC6" s="280"/>
      <c r="AD6" s="280"/>
      <c r="AE6" s="280"/>
      <c r="AF6" s="280"/>
      <c r="AG6" s="280"/>
    </row>
    <row r="7" spans="2:33" s="284" customFormat="1" ht="8.25" customHeight="1" x14ac:dyDescent="0.2">
      <c r="B7" s="287"/>
      <c r="C7" s="287"/>
      <c r="D7" s="287"/>
      <c r="E7" s="287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s="284" customFormat="1" ht="15.75" customHeight="1" x14ac:dyDescent="0.2">
      <c r="B8" s="286" t="s">
        <v>236</v>
      </c>
      <c r="C8" s="286"/>
      <c r="D8" s="286"/>
      <c r="E8" s="286"/>
      <c r="F8" s="255" t="s">
        <v>310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88" t="s">
        <v>189</v>
      </c>
      <c r="R8" s="286"/>
      <c r="S8" s="286"/>
      <c r="T8" s="286"/>
      <c r="U8" s="286"/>
      <c r="V8" s="259"/>
      <c r="W8" s="255"/>
      <c r="X8" s="255"/>
      <c r="Y8" s="255"/>
      <c r="Z8" s="255"/>
      <c r="AA8" s="255"/>
      <c r="AB8" s="255"/>
      <c r="AC8" s="255"/>
      <c r="AD8" s="255"/>
      <c r="AE8" s="255"/>
      <c r="AF8" s="255"/>
      <c r="AG8" s="255"/>
    </row>
    <row r="9" spans="2:33" s="284" customFormat="1" ht="7.5" customHeight="1" x14ac:dyDescent="0.2">
      <c r="B9" s="287"/>
      <c r="C9" s="287"/>
      <c r="D9" s="287"/>
      <c r="E9" s="287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s="284" customFormat="1" ht="15.75" customHeight="1" x14ac:dyDescent="0.2">
      <c r="B10" s="363" t="s">
        <v>217</v>
      </c>
      <c r="C10" s="363"/>
      <c r="D10" s="363"/>
      <c r="E10" s="363"/>
      <c r="F10" s="363"/>
      <c r="G10" s="363"/>
      <c r="H10" s="363"/>
      <c r="I10" s="363"/>
      <c r="J10" s="363"/>
      <c r="K10" s="363"/>
      <c r="L10" s="363"/>
      <c r="M10" s="363"/>
      <c r="N10" s="363"/>
      <c r="O10" s="363"/>
      <c r="P10" s="363"/>
      <c r="Q10" s="363"/>
      <c r="R10" s="363"/>
      <c r="S10" s="363"/>
      <c r="T10" s="363"/>
      <c r="U10" s="363"/>
      <c r="V10" s="363"/>
      <c r="W10" s="363"/>
      <c r="X10" s="363"/>
      <c r="Y10" s="363"/>
      <c r="Z10" s="363"/>
      <c r="AA10" s="363"/>
      <c r="AB10" s="363"/>
      <c r="AC10" s="363"/>
      <c r="AD10" s="363"/>
      <c r="AE10" s="363"/>
      <c r="AF10" s="363"/>
      <c r="AG10" s="363"/>
    </row>
    <row r="11" spans="2:33" s="284" customFormat="1" ht="7.5" customHeight="1" x14ac:dyDescent="0.2">
      <c r="B11" s="287"/>
      <c r="C11" s="287"/>
      <c r="D11" s="287"/>
      <c r="E11" s="287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s="284" customFormat="1" ht="15.75" customHeight="1" x14ac:dyDescent="0.2">
      <c r="B12" s="286" t="s">
        <v>33</v>
      </c>
      <c r="C12" s="286"/>
      <c r="D12" s="286"/>
      <c r="E12" s="286"/>
      <c r="F12" s="255" t="s">
        <v>258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286" t="s">
        <v>8</v>
      </c>
      <c r="R12" s="286"/>
      <c r="S12" s="286"/>
      <c r="T12" s="286"/>
      <c r="U12" s="286"/>
      <c r="V12" s="281" t="s">
        <v>311</v>
      </c>
      <c r="W12" s="255"/>
      <c r="X12" s="255"/>
      <c r="Y12" s="255"/>
      <c r="Z12" s="255"/>
      <c r="AA12" s="255"/>
      <c r="AB12" s="255"/>
      <c r="AC12" s="255"/>
      <c r="AD12" s="255"/>
      <c r="AE12" s="255"/>
      <c r="AF12" s="255"/>
      <c r="AG12" s="255"/>
    </row>
    <row r="13" spans="2:33" s="284" customFormat="1" ht="7.5" customHeight="1" x14ac:dyDescent="0.2">
      <c r="B13" s="287"/>
      <c r="C13" s="287"/>
      <c r="D13" s="287"/>
      <c r="E13" s="287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s="284" customFormat="1" ht="15.75" customHeight="1" x14ac:dyDescent="0.2">
      <c r="B14" s="286" t="s">
        <v>9</v>
      </c>
      <c r="C14" s="286"/>
      <c r="D14" s="286"/>
      <c r="E14" s="286"/>
      <c r="F14" s="255" t="s">
        <v>306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286" t="s">
        <v>10</v>
      </c>
      <c r="R14" s="286"/>
      <c r="S14" s="286"/>
      <c r="T14" s="286"/>
      <c r="U14" s="286"/>
      <c r="V14" s="364" t="s">
        <v>312</v>
      </c>
      <c r="W14" s="364"/>
      <c r="X14" s="255"/>
      <c r="Y14" s="255"/>
      <c r="Z14" s="255"/>
      <c r="AA14" s="255"/>
      <c r="AB14" s="255"/>
      <c r="AC14" s="255"/>
      <c r="AD14" s="255"/>
      <c r="AE14" s="255"/>
      <c r="AF14" s="255"/>
      <c r="AG14" s="255"/>
    </row>
    <row r="15" spans="2:33" s="284" customFormat="1" ht="11.25" customHeight="1" x14ac:dyDescent="0.2">
      <c r="B15" s="285"/>
      <c r="C15" s="285"/>
      <c r="D15" s="285"/>
      <c r="E15" s="285"/>
      <c r="F15" s="279"/>
      <c r="G15" s="279"/>
      <c r="H15" s="279"/>
      <c r="I15" s="279"/>
      <c r="J15" s="279"/>
      <c r="K15" s="279"/>
      <c r="L15" s="279"/>
      <c r="M15" s="279"/>
      <c r="N15" s="279"/>
      <c r="O15" s="279"/>
      <c r="P15" s="279"/>
      <c r="Q15" s="279"/>
      <c r="R15" s="279"/>
      <c r="S15" s="279"/>
      <c r="T15" s="279"/>
      <c r="U15" s="279"/>
      <c r="V15" s="279"/>
      <c r="W15" s="279"/>
      <c r="X15" s="279"/>
      <c r="Y15" s="279"/>
      <c r="Z15" s="279"/>
      <c r="AA15" s="279"/>
      <c r="AB15" s="279"/>
      <c r="AC15" s="279"/>
      <c r="AD15" s="279"/>
      <c r="AE15" s="279"/>
      <c r="AF15" s="279"/>
      <c r="AG15" s="279"/>
    </row>
    <row r="16" spans="2:33" s="284" customFormat="1" ht="29.45" customHeight="1" x14ac:dyDescent="0.2">
      <c r="B16" s="289" t="s">
        <v>257</v>
      </c>
      <c r="C16" s="290">
        <v>1</v>
      </c>
      <c r="D16" s="290">
        <v>2</v>
      </c>
      <c r="E16" s="290">
        <v>3</v>
      </c>
      <c r="F16" s="290">
        <v>4</v>
      </c>
      <c r="G16" s="290">
        <v>5</v>
      </c>
      <c r="H16" s="290">
        <v>6</v>
      </c>
      <c r="I16" s="290">
        <v>7</v>
      </c>
      <c r="J16" s="290">
        <v>8</v>
      </c>
      <c r="K16" s="290">
        <v>9</v>
      </c>
      <c r="L16" s="290">
        <v>10</v>
      </c>
      <c r="M16" s="290">
        <v>11</v>
      </c>
      <c r="N16" s="290">
        <v>12</v>
      </c>
      <c r="O16" s="290">
        <v>13</v>
      </c>
      <c r="P16" s="290">
        <v>14</v>
      </c>
      <c r="Q16" s="290">
        <v>15</v>
      </c>
      <c r="R16" s="290">
        <v>16</v>
      </c>
      <c r="S16" s="290">
        <v>17</v>
      </c>
      <c r="T16" s="290">
        <v>18</v>
      </c>
      <c r="U16" s="290">
        <v>19</v>
      </c>
      <c r="V16" s="290">
        <v>20</v>
      </c>
      <c r="W16" s="290">
        <v>21</v>
      </c>
      <c r="X16" s="290">
        <v>22</v>
      </c>
      <c r="Y16" s="290">
        <v>23</v>
      </c>
      <c r="Z16" s="290">
        <v>24</v>
      </c>
      <c r="AA16" s="290">
        <v>25</v>
      </c>
      <c r="AB16" s="290">
        <v>26</v>
      </c>
      <c r="AC16" s="290">
        <v>27</v>
      </c>
      <c r="AD16" s="290">
        <v>28</v>
      </c>
      <c r="AE16" s="290">
        <v>29</v>
      </c>
      <c r="AF16" s="290">
        <v>30</v>
      </c>
      <c r="AG16" s="290">
        <v>31</v>
      </c>
    </row>
    <row r="17" spans="2:33" s="293" customFormat="1" x14ac:dyDescent="0.2">
      <c r="B17" s="291">
        <v>0</v>
      </c>
      <c r="C17" s="292" t="s">
        <v>369</v>
      </c>
      <c r="D17" s="292" t="s">
        <v>369</v>
      </c>
      <c r="E17" s="292" t="s">
        <v>369</v>
      </c>
      <c r="F17" s="292" t="s">
        <v>369</v>
      </c>
      <c r="G17" s="292" t="s">
        <v>369</v>
      </c>
      <c r="H17" s="292" t="s">
        <v>369</v>
      </c>
      <c r="I17" s="292" t="s">
        <v>369</v>
      </c>
      <c r="J17" s="292" t="s">
        <v>369</v>
      </c>
      <c r="K17" s="292" t="s">
        <v>369</v>
      </c>
      <c r="L17" s="292" t="s">
        <v>369</v>
      </c>
      <c r="M17" s="292" t="s">
        <v>369</v>
      </c>
      <c r="N17" s="292" t="s">
        <v>369</v>
      </c>
      <c r="O17" s="292" t="s">
        <v>369</v>
      </c>
      <c r="P17" s="292" t="s">
        <v>369</v>
      </c>
      <c r="Q17" s="292" t="s">
        <v>369</v>
      </c>
      <c r="R17" s="292" t="s">
        <v>369</v>
      </c>
      <c r="S17" s="292" t="s">
        <v>369</v>
      </c>
      <c r="T17" s="292" t="s">
        <v>369</v>
      </c>
      <c r="U17" s="292" t="s">
        <v>369</v>
      </c>
      <c r="V17" s="292" t="s">
        <v>369</v>
      </c>
      <c r="W17" s="292" t="s">
        <v>369</v>
      </c>
      <c r="X17" s="292" t="s">
        <v>368</v>
      </c>
      <c r="Y17" s="292" t="s">
        <v>368</v>
      </c>
      <c r="Z17" s="292" t="s">
        <v>368</v>
      </c>
      <c r="AA17" s="292" t="s">
        <v>368</v>
      </c>
      <c r="AB17" s="292" t="s">
        <v>368</v>
      </c>
      <c r="AC17" s="292" t="s">
        <v>368</v>
      </c>
      <c r="AD17" s="292" t="s">
        <v>368</v>
      </c>
      <c r="AE17" s="292" t="s">
        <v>368</v>
      </c>
      <c r="AF17" s="292" t="s">
        <v>368</v>
      </c>
      <c r="AG17" s="292" t="s">
        <v>368</v>
      </c>
    </row>
    <row r="18" spans="2:33" s="293" customFormat="1" x14ac:dyDescent="0.2">
      <c r="B18" s="291">
        <v>4.1666666666666664E-2</v>
      </c>
      <c r="C18" s="292" t="s">
        <v>369</v>
      </c>
      <c r="D18" s="292" t="s">
        <v>369</v>
      </c>
      <c r="E18" s="292" t="s">
        <v>369</v>
      </c>
      <c r="F18" s="292" t="s">
        <v>369</v>
      </c>
      <c r="G18" s="292" t="s">
        <v>369</v>
      </c>
      <c r="H18" s="292" t="s">
        <v>369</v>
      </c>
      <c r="I18" s="292" t="s">
        <v>369</v>
      </c>
      <c r="J18" s="292" t="s">
        <v>369</v>
      </c>
      <c r="K18" s="292" t="s">
        <v>369</v>
      </c>
      <c r="L18" s="292" t="s">
        <v>369</v>
      </c>
      <c r="M18" s="292" t="s">
        <v>369</v>
      </c>
      <c r="N18" s="292" t="s">
        <v>369</v>
      </c>
      <c r="O18" s="292" t="s">
        <v>369</v>
      </c>
      <c r="P18" s="292" t="s">
        <v>369</v>
      </c>
      <c r="Q18" s="292" t="s">
        <v>369</v>
      </c>
      <c r="R18" s="292" t="s">
        <v>369</v>
      </c>
      <c r="S18" s="292" t="s">
        <v>369</v>
      </c>
      <c r="T18" s="292" t="s">
        <v>369</v>
      </c>
      <c r="U18" s="292" t="s">
        <v>369</v>
      </c>
      <c r="V18" s="292" t="s">
        <v>369</v>
      </c>
      <c r="W18" s="292" t="s">
        <v>369</v>
      </c>
      <c r="X18" s="292" t="s">
        <v>368</v>
      </c>
      <c r="Y18" s="292" t="s">
        <v>368</v>
      </c>
      <c r="Z18" s="292" t="s">
        <v>368</v>
      </c>
      <c r="AA18" s="292" t="s">
        <v>368</v>
      </c>
      <c r="AB18" s="292" t="s">
        <v>368</v>
      </c>
      <c r="AC18" s="292" t="s">
        <v>368</v>
      </c>
      <c r="AD18" s="292" t="s">
        <v>368</v>
      </c>
      <c r="AE18" s="292" t="s">
        <v>368</v>
      </c>
      <c r="AF18" s="292" t="s">
        <v>368</v>
      </c>
      <c r="AG18" s="292" t="s">
        <v>368</v>
      </c>
    </row>
    <row r="19" spans="2:33" s="293" customFormat="1" x14ac:dyDescent="0.2">
      <c r="B19" s="291">
        <v>8.3333333333333329E-2</v>
      </c>
      <c r="C19" s="292" t="s">
        <v>369</v>
      </c>
      <c r="D19" s="292" t="s">
        <v>369</v>
      </c>
      <c r="E19" s="292" t="s">
        <v>369</v>
      </c>
      <c r="F19" s="292" t="s">
        <v>369</v>
      </c>
      <c r="G19" s="292" t="s">
        <v>369</v>
      </c>
      <c r="H19" s="292" t="s">
        <v>369</v>
      </c>
      <c r="I19" s="292" t="s">
        <v>369</v>
      </c>
      <c r="J19" s="292" t="s">
        <v>369</v>
      </c>
      <c r="K19" s="292" t="s">
        <v>369</v>
      </c>
      <c r="L19" s="292" t="s">
        <v>369</v>
      </c>
      <c r="M19" s="292" t="s">
        <v>369</v>
      </c>
      <c r="N19" s="292" t="s">
        <v>369</v>
      </c>
      <c r="O19" s="292" t="s">
        <v>369</v>
      </c>
      <c r="P19" s="292" t="s">
        <v>369</v>
      </c>
      <c r="Q19" s="292" t="s">
        <v>369</v>
      </c>
      <c r="R19" s="292" t="s">
        <v>369</v>
      </c>
      <c r="S19" s="292" t="s">
        <v>369</v>
      </c>
      <c r="T19" s="292" t="s">
        <v>369</v>
      </c>
      <c r="U19" s="292" t="s">
        <v>369</v>
      </c>
      <c r="V19" s="292" t="s">
        <v>369</v>
      </c>
      <c r="W19" s="292" t="s">
        <v>369</v>
      </c>
      <c r="X19" s="292" t="s">
        <v>368</v>
      </c>
      <c r="Y19" s="292" t="s">
        <v>368</v>
      </c>
      <c r="Z19" s="292" t="s">
        <v>368</v>
      </c>
      <c r="AA19" s="292" t="s">
        <v>368</v>
      </c>
      <c r="AB19" s="292" t="s">
        <v>368</v>
      </c>
      <c r="AC19" s="292" t="s">
        <v>368</v>
      </c>
      <c r="AD19" s="292" t="s">
        <v>368</v>
      </c>
      <c r="AE19" s="292" t="s">
        <v>368</v>
      </c>
      <c r="AF19" s="292" t="s">
        <v>368</v>
      </c>
      <c r="AG19" s="292" t="s">
        <v>368</v>
      </c>
    </row>
    <row r="20" spans="2:33" s="293" customFormat="1" x14ac:dyDescent="0.2">
      <c r="B20" s="291">
        <v>0.125</v>
      </c>
      <c r="C20" s="292" t="s">
        <v>369</v>
      </c>
      <c r="D20" s="292" t="s">
        <v>369</v>
      </c>
      <c r="E20" s="292" t="s">
        <v>369</v>
      </c>
      <c r="F20" s="292" t="s">
        <v>369</v>
      </c>
      <c r="G20" s="292" t="s">
        <v>369</v>
      </c>
      <c r="H20" s="292" t="s">
        <v>369</v>
      </c>
      <c r="I20" s="292" t="s">
        <v>369</v>
      </c>
      <c r="J20" s="292" t="s">
        <v>369</v>
      </c>
      <c r="K20" s="292" t="s">
        <v>369</v>
      </c>
      <c r="L20" s="292" t="s">
        <v>369</v>
      </c>
      <c r="M20" s="292" t="s">
        <v>369</v>
      </c>
      <c r="N20" s="292" t="s">
        <v>369</v>
      </c>
      <c r="O20" s="292" t="s">
        <v>369</v>
      </c>
      <c r="P20" s="292" t="s">
        <v>369</v>
      </c>
      <c r="Q20" s="292" t="s">
        <v>369</v>
      </c>
      <c r="R20" s="292" t="s">
        <v>369</v>
      </c>
      <c r="S20" s="292" t="s">
        <v>369</v>
      </c>
      <c r="T20" s="292" t="s">
        <v>369</v>
      </c>
      <c r="U20" s="292" t="s">
        <v>369</v>
      </c>
      <c r="V20" s="292" t="s">
        <v>369</v>
      </c>
      <c r="W20" s="292" t="s">
        <v>369</v>
      </c>
      <c r="X20" s="292" t="s">
        <v>368</v>
      </c>
      <c r="Y20" s="292" t="s">
        <v>368</v>
      </c>
      <c r="Z20" s="292" t="s">
        <v>368</v>
      </c>
      <c r="AA20" s="292" t="s">
        <v>368</v>
      </c>
      <c r="AB20" s="292" t="s">
        <v>368</v>
      </c>
      <c r="AC20" s="292" t="s">
        <v>368</v>
      </c>
      <c r="AD20" s="292" t="s">
        <v>368</v>
      </c>
      <c r="AE20" s="292" t="s">
        <v>368</v>
      </c>
      <c r="AF20" s="292" t="s">
        <v>368</v>
      </c>
      <c r="AG20" s="292" t="s">
        <v>368</v>
      </c>
    </row>
    <row r="21" spans="2:33" s="293" customFormat="1" x14ac:dyDescent="0.2">
      <c r="B21" s="291">
        <v>0.16666666666666666</v>
      </c>
      <c r="C21" s="292" t="s">
        <v>369</v>
      </c>
      <c r="D21" s="292" t="s">
        <v>369</v>
      </c>
      <c r="E21" s="292" t="s">
        <v>369</v>
      </c>
      <c r="F21" s="292" t="s">
        <v>369</v>
      </c>
      <c r="G21" s="292" t="s">
        <v>369</v>
      </c>
      <c r="H21" s="292" t="s">
        <v>369</v>
      </c>
      <c r="I21" s="292" t="s">
        <v>369</v>
      </c>
      <c r="J21" s="292" t="s">
        <v>369</v>
      </c>
      <c r="K21" s="292" t="s">
        <v>369</v>
      </c>
      <c r="L21" s="292" t="s">
        <v>369</v>
      </c>
      <c r="M21" s="292" t="s">
        <v>369</v>
      </c>
      <c r="N21" s="292" t="s">
        <v>369</v>
      </c>
      <c r="O21" s="292" t="s">
        <v>369</v>
      </c>
      <c r="P21" s="292" t="s">
        <v>369</v>
      </c>
      <c r="Q21" s="292" t="s">
        <v>369</v>
      </c>
      <c r="R21" s="292" t="s">
        <v>369</v>
      </c>
      <c r="S21" s="292" t="s">
        <v>369</v>
      </c>
      <c r="T21" s="292" t="s">
        <v>369</v>
      </c>
      <c r="U21" s="292" t="s">
        <v>369</v>
      </c>
      <c r="V21" s="292" t="s">
        <v>369</v>
      </c>
      <c r="W21" s="292" t="s">
        <v>369</v>
      </c>
      <c r="X21" s="292" t="s">
        <v>368</v>
      </c>
      <c r="Y21" s="292" t="s">
        <v>368</v>
      </c>
      <c r="Z21" s="292" t="s">
        <v>368</v>
      </c>
      <c r="AA21" s="292" t="s">
        <v>368</v>
      </c>
      <c r="AB21" s="292" t="s">
        <v>368</v>
      </c>
      <c r="AC21" s="292" t="s">
        <v>368</v>
      </c>
      <c r="AD21" s="292" t="s">
        <v>368</v>
      </c>
      <c r="AE21" s="292" t="s">
        <v>368</v>
      </c>
      <c r="AF21" s="292" t="s">
        <v>368</v>
      </c>
      <c r="AG21" s="292" t="s">
        <v>368</v>
      </c>
    </row>
    <row r="22" spans="2:33" s="293" customFormat="1" x14ac:dyDescent="0.2">
      <c r="B22" s="291">
        <v>0.20833333333333334</v>
      </c>
      <c r="C22" s="292" t="s">
        <v>369</v>
      </c>
      <c r="D22" s="292" t="s">
        <v>369</v>
      </c>
      <c r="E22" s="292" t="s">
        <v>369</v>
      </c>
      <c r="F22" s="292" t="s">
        <v>369</v>
      </c>
      <c r="G22" s="292" t="s">
        <v>369</v>
      </c>
      <c r="H22" s="292" t="s">
        <v>369</v>
      </c>
      <c r="I22" s="292" t="s">
        <v>369</v>
      </c>
      <c r="J22" s="292" t="s">
        <v>369</v>
      </c>
      <c r="K22" s="292" t="s">
        <v>369</v>
      </c>
      <c r="L22" s="292" t="s">
        <v>369</v>
      </c>
      <c r="M22" s="292" t="s">
        <v>369</v>
      </c>
      <c r="N22" s="292" t="s">
        <v>369</v>
      </c>
      <c r="O22" s="292" t="s">
        <v>369</v>
      </c>
      <c r="P22" s="292" t="s">
        <v>369</v>
      </c>
      <c r="Q22" s="292" t="s">
        <v>369</v>
      </c>
      <c r="R22" s="292" t="s">
        <v>369</v>
      </c>
      <c r="S22" s="292" t="s">
        <v>369</v>
      </c>
      <c r="T22" s="292" t="s">
        <v>369</v>
      </c>
      <c r="U22" s="292" t="s">
        <v>369</v>
      </c>
      <c r="V22" s="292" t="s">
        <v>369</v>
      </c>
      <c r="W22" s="292" t="s">
        <v>369</v>
      </c>
      <c r="X22" s="292" t="s">
        <v>368</v>
      </c>
      <c r="Y22" s="292" t="s">
        <v>368</v>
      </c>
      <c r="Z22" s="292" t="s">
        <v>368</v>
      </c>
      <c r="AA22" s="292" t="s">
        <v>368</v>
      </c>
      <c r="AB22" s="292" t="s">
        <v>368</v>
      </c>
      <c r="AC22" s="292" t="s">
        <v>368</v>
      </c>
      <c r="AD22" s="292" t="s">
        <v>368</v>
      </c>
      <c r="AE22" s="292" t="s">
        <v>368</v>
      </c>
      <c r="AF22" s="292" t="s">
        <v>368</v>
      </c>
      <c r="AG22" s="292" t="s">
        <v>368</v>
      </c>
    </row>
    <row r="23" spans="2:33" s="293" customFormat="1" x14ac:dyDescent="0.2">
      <c r="B23" s="291">
        <v>0.25</v>
      </c>
      <c r="C23" s="292" t="s">
        <v>369</v>
      </c>
      <c r="D23" s="292" t="s">
        <v>369</v>
      </c>
      <c r="E23" s="292" t="s">
        <v>369</v>
      </c>
      <c r="F23" s="292" t="s">
        <v>369</v>
      </c>
      <c r="G23" s="292" t="s">
        <v>369</v>
      </c>
      <c r="H23" s="292" t="s">
        <v>369</v>
      </c>
      <c r="I23" s="292" t="s">
        <v>369</v>
      </c>
      <c r="J23" s="292" t="s">
        <v>369</v>
      </c>
      <c r="K23" s="292" t="s">
        <v>369</v>
      </c>
      <c r="L23" s="292" t="s">
        <v>369</v>
      </c>
      <c r="M23" s="292" t="s">
        <v>369</v>
      </c>
      <c r="N23" s="292" t="s">
        <v>369</v>
      </c>
      <c r="O23" s="292" t="s">
        <v>369</v>
      </c>
      <c r="P23" s="292" t="s">
        <v>369</v>
      </c>
      <c r="Q23" s="292" t="s">
        <v>369</v>
      </c>
      <c r="R23" s="292" t="s">
        <v>369</v>
      </c>
      <c r="S23" s="292" t="s">
        <v>369</v>
      </c>
      <c r="T23" s="292" t="s">
        <v>369</v>
      </c>
      <c r="U23" s="292" t="s">
        <v>369</v>
      </c>
      <c r="V23" s="292" t="s">
        <v>369</v>
      </c>
      <c r="W23" s="292" t="s">
        <v>369</v>
      </c>
      <c r="X23" s="292" t="s">
        <v>368</v>
      </c>
      <c r="Y23" s="292" t="s">
        <v>368</v>
      </c>
      <c r="Z23" s="292" t="s">
        <v>368</v>
      </c>
      <c r="AA23" s="292" t="s">
        <v>368</v>
      </c>
      <c r="AB23" s="292" t="s">
        <v>368</v>
      </c>
      <c r="AC23" s="292" t="s">
        <v>368</v>
      </c>
      <c r="AD23" s="292" t="s">
        <v>368</v>
      </c>
      <c r="AE23" s="292" t="s">
        <v>368</v>
      </c>
      <c r="AF23" s="292" t="s">
        <v>368</v>
      </c>
      <c r="AG23" s="292" t="s">
        <v>368</v>
      </c>
    </row>
    <row r="24" spans="2:33" s="293" customFormat="1" x14ac:dyDescent="0.2">
      <c r="B24" s="291">
        <v>0.29166666666666669</v>
      </c>
      <c r="C24" s="292" t="s">
        <v>369</v>
      </c>
      <c r="D24" s="292" t="s">
        <v>369</v>
      </c>
      <c r="E24" s="292" t="s">
        <v>369</v>
      </c>
      <c r="F24" s="292" t="s">
        <v>369</v>
      </c>
      <c r="G24" s="292" t="s">
        <v>369</v>
      </c>
      <c r="H24" s="292" t="s">
        <v>369</v>
      </c>
      <c r="I24" s="292" t="s">
        <v>369</v>
      </c>
      <c r="J24" s="292" t="s">
        <v>369</v>
      </c>
      <c r="K24" s="292" t="s">
        <v>369</v>
      </c>
      <c r="L24" s="292" t="s">
        <v>369</v>
      </c>
      <c r="M24" s="292" t="s">
        <v>369</v>
      </c>
      <c r="N24" s="292" t="s">
        <v>369</v>
      </c>
      <c r="O24" s="292" t="s">
        <v>369</v>
      </c>
      <c r="P24" s="292" t="s">
        <v>369</v>
      </c>
      <c r="Q24" s="292" t="s">
        <v>369</v>
      </c>
      <c r="R24" s="292" t="s">
        <v>369</v>
      </c>
      <c r="S24" s="292" t="s">
        <v>369</v>
      </c>
      <c r="T24" s="292" t="s">
        <v>369</v>
      </c>
      <c r="U24" s="292" t="s">
        <v>369</v>
      </c>
      <c r="V24" s="292" t="s">
        <v>369</v>
      </c>
      <c r="W24" s="292" t="s">
        <v>369</v>
      </c>
      <c r="X24" s="292" t="s">
        <v>368</v>
      </c>
      <c r="Y24" s="292" t="s">
        <v>368</v>
      </c>
      <c r="Z24" s="292" t="s">
        <v>368</v>
      </c>
      <c r="AA24" s="292" t="s">
        <v>368</v>
      </c>
      <c r="AB24" s="292" t="s">
        <v>368</v>
      </c>
      <c r="AC24" s="292" t="s">
        <v>368</v>
      </c>
      <c r="AD24" s="292" t="s">
        <v>368</v>
      </c>
      <c r="AE24" s="292" t="s">
        <v>368</v>
      </c>
      <c r="AF24" s="292" t="s">
        <v>368</v>
      </c>
      <c r="AG24" s="292" t="s">
        <v>368</v>
      </c>
    </row>
    <row r="25" spans="2:33" s="293" customFormat="1" x14ac:dyDescent="0.2">
      <c r="B25" s="291">
        <v>0.33333333333333331</v>
      </c>
      <c r="C25" s="292" t="s">
        <v>369</v>
      </c>
      <c r="D25" s="292" t="s">
        <v>369</v>
      </c>
      <c r="E25" s="292" t="s">
        <v>369</v>
      </c>
      <c r="F25" s="292" t="s">
        <v>369</v>
      </c>
      <c r="G25" s="292" t="s">
        <v>369</v>
      </c>
      <c r="H25" s="292" t="s">
        <v>369</v>
      </c>
      <c r="I25" s="292" t="s">
        <v>369</v>
      </c>
      <c r="J25" s="292" t="s">
        <v>369</v>
      </c>
      <c r="K25" s="292" t="s">
        <v>369</v>
      </c>
      <c r="L25" s="292" t="s">
        <v>369</v>
      </c>
      <c r="M25" s="292" t="s">
        <v>369</v>
      </c>
      <c r="N25" s="292" t="s">
        <v>369</v>
      </c>
      <c r="O25" s="292" t="s">
        <v>369</v>
      </c>
      <c r="P25" s="292" t="s">
        <v>369</v>
      </c>
      <c r="Q25" s="292" t="s">
        <v>369</v>
      </c>
      <c r="R25" s="292" t="s">
        <v>369</v>
      </c>
      <c r="S25" s="292" t="s">
        <v>369</v>
      </c>
      <c r="T25" s="292" t="s">
        <v>369</v>
      </c>
      <c r="U25" s="292" t="s">
        <v>369</v>
      </c>
      <c r="V25" s="292" t="s">
        <v>369</v>
      </c>
      <c r="W25" s="292" t="s">
        <v>369</v>
      </c>
      <c r="X25" s="292" t="s">
        <v>368</v>
      </c>
      <c r="Y25" s="292" t="s">
        <v>368</v>
      </c>
      <c r="Z25" s="292" t="s">
        <v>368</v>
      </c>
      <c r="AA25" s="292" t="s">
        <v>368</v>
      </c>
      <c r="AB25" s="292" t="s">
        <v>368</v>
      </c>
      <c r="AC25" s="292" t="s">
        <v>368</v>
      </c>
      <c r="AD25" s="292" t="s">
        <v>368</v>
      </c>
      <c r="AE25" s="292" t="s">
        <v>368</v>
      </c>
      <c r="AF25" s="292" t="s">
        <v>368</v>
      </c>
      <c r="AG25" s="292" t="s">
        <v>368</v>
      </c>
    </row>
    <row r="26" spans="2:33" s="293" customFormat="1" x14ac:dyDescent="0.2">
      <c r="B26" s="291">
        <v>0.375</v>
      </c>
      <c r="C26" s="292" t="s">
        <v>369</v>
      </c>
      <c r="D26" s="292" t="s">
        <v>369</v>
      </c>
      <c r="E26" s="292" t="s">
        <v>369</v>
      </c>
      <c r="F26" s="292" t="s">
        <v>369</v>
      </c>
      <c r="G26" s="292" t="s">
        <v>369</v>
      </c>
      <c r="H26" s="292" t="s">
        <v>369</v>
      </c>
      <c r="I26" s="292" t="s">
        <v>369</v>
      </c>
      <c r="J26" s="292" t="s">
        <v>369</v>
      </c>
      <c r="K26" s="292" t="s">
        <v>369</v>
      </c>
      <c r="L26" s="292" t="s">
        <v>369</v>
      </c>
      <c r="M26" s="292" t="s">
        <v>369</v>
      </c>
      <c r="N26" s="292" t="s">
        <v>369</v>
      </c>
      <c r="O26" s="292" t="s">
        <v>369</v>
      </c>
      <c r="P26" s="292" t="s">
        <v>369</v>
      </c>
      <c r="Q26" s="292" t="s">
        <v>369</v>
      </c>
      <c r="R26" s="292" t="s">
        <v>369</v>
      </c>
      <c r="S26" s="292" t="s">
        <v>369</v>
      </c>
      <c r="T26" s="292" t="s">
        <v>369</v>
      </c>
      <c r="U26" s="292" t="s">
        <v>369</v>
      </c>
      <c r="V26" s="292" t="s">
        <v>369</v>
      </c>
      <c r="W26" s="292" t="s">
        <v>369</v>
      </c>
      <c r="X26" s="292" t="s">
        <v>368</v>
      </c>
      <c r="Y26" s="292" t="s">
        <v>368</v>
      </c>
      <c r="Z26" s="292" t="s">
        <v>368</v>
      </c>
      <c r="AA26" s="292" t="s">
        <v>368</v>
      </c>
      <c r="AB26" s="292" t="s">
        <v>368</v>
      </c>
      <c r="AC26" s="292" t="s">
        <v>368</v>
      </c>
      <c r="AD26" s="292" t="s">
        <v>368</v>
      </c>
      <c r="AE26" s="292" t="s">
        <v>368</v>
      </c>
      <c r="AF26" s="292" t="s">
        <v>368</v>
      </c>
      <c r="AG26" s="292" t="s">
        <v>368</v>
      </c>
    </row>
    <row r="27" spans="2:33" s="293" customFormat="1" x14ac:dyDescent="0.2">
      <c r="B27" s="291">
        <v>0.41666666666666669</v>
      </c>
      <c r="C27" s="292" t="s">
        <v>369</v>
      </c>
      <c r="D27" s="292" t="s">
        <v>369</v>
      </c>
      <c r="E27" s="292" t="s">
        <v>369</v>
      </c>
      <c r="F27" s="292" t="s">
        <v>369</v>
      </c>
      <c r="G27" s="292" t="s">
        <v>369</v>
      </c>
      <c r="H27" s="292" t="s">
        <v>369</v>
      </c>
      <c r="I27" s="292" t="s">
        <v>369</v>
      </c>
      <c r="J27" s="292" t="s">
        <v>369</v>
      </c>
      <c r="K27" s="292" t="s">
        <v>369</v>
      </c>
      <c r="L27" s="292" t="s">
        <v>369</v>
      </c>
      <c r="M27" s="292" t="s">
        <v>369</v>
      </c>
      <c r="N27" s="292" t="s">
        <v>369</v>
      </c>
      <c r="O27" s="292" t="s">
        <v>369</v>
      </c>
      <c r="P27" s="292" t="s">
        <v>369</v>
      </c>
      <c r="Q27" s="292" t="s">
        <v>369</v>
      </c>
      <c r="R27" s="292" t="s">
        <v>369</v>
      </c>
      <c r="S27" s="292" t="s">
        <v>369</v>
      </c>
      <c r="T27" s="292" t="s">
        <v>369</v>
      </c>
      <c r="U27" s="292" t="s">
        <v>369</v>
      </c>
      <c r="V27" s="292" t="s">
        <v>369</v>
      </c>
      <c r="W27" s="292" t="s">
        <v>369</v>
      </c>
      <c r="X27" s="292" t="s">
        <v>368</v>
      </c>
      <c r="Y27" s="292" t="s">
        <v>368</v>
      </c>
      <c r="Z27" s="292" t="s">
        <v>368</v>
      </c>
      <c r="AA27" s="292" t="s">
        <v>368</v>
      </c>
      <c r="AB27" s="292" t="s">
        <v>368</v>
      </c>
      <c r="AC27" s="292" t="s">
        <v>368</v>
      </c>
      <c r="AD27" s="292" t="s">
        <v>368</v>
      </c>
      <c r="AE27" s="292" t="s">
        <v>368</v>
      </c>
      <c r="AF27" s="292" t="s">
        <v>368</v>
      </c>
      <c r="AG27" s="292" t="s">
        <v>368</v>
      </c>
    </row>
    <row r="28" spans="2:33" s="293" customFormat="1" x14ac:dyDescent="0.2">
      <c r="B28" s="291">
        <v>0.45833333333333331</v>
      </c>
      <c r="C28" s="292" t="s">
        <v>369</v>
      </c>
      <c r="D28" s="292" t="s">
        <v>369</v>
      </c>
      <c r="E28" s="292" t="s">
        <v>369</v>
      </c>
      <c r="F28" s="292" t="s">
        <v>369</v>
      </c>
      <c r="G28" s="292" t="s">
        <v>369</v>
      </c>
      <c r="H28" s="292" t="s">
        <v>369</v>
      </c>
      <c r="I28" s="292" t="s">
        <v>369</v>
      </c>
      <c r="J28" s="292" t="s">
        <v>369</v>
      </c>
      <c r="K28" s="292" t="s">
        <v>369</v>
      </c>
      <c r="L28" s="292" t="s">
        <v>369</v>
      </c>
      <c r="M28" s="292" t="s">
        <v>369</v>
      </c>
      <c r="N28" s="292" t="s">
        <v>369</v>
      </c>
      <c r="O28" s="292" t="s">
        <v>369</v>
      </c>
      <c r="P28" s="292" t="s">
        <v>369</v>
      </c>
      <c r="Q28" s="292" t="s">
        <v>369</v>
      </c>
      <c r="R28" s="292" t="s">
        <v>369</v>
      </c>
      <c r="S28" s="292" t="s">
        <v>369</v>
      </c>
      <c r="T28" s="292" t="s">
        <v>369</v>
      </c>
      <c r="U28" s="292" t="s">
        <v>369</v>
      </c>
      <c r="V28" s="292" t="s">
        <v>369</v>
      </c>
      <c r="W28" s="292" t="s">
        <v>368</v>
      </c>
      <c r="X28" s="292" t="s">
        <v>368</v>
      </c>
      <c r="Y28" s="292" t="s">
        <v>368</v>
      </c>
      <c r="Z28" s="292" t="s">
        <v>368</v>
      </c>
      <c r="AA28" s="292" t="s">
        <v>368</v>
      </c>
      <c r="AB28" s="292" t="s">
        <v>368</v>
      </c>
      <c r="AC28" s="292" t="s">
        <v>368</v>
      </c>
      <c r="AD28" s="292" t="s">
        <v>368</v>
      </c>
      <c r="AE28" s="292" t="s">
        <v>368</v>
      </c>
      <c r="AF28" s="292" t="s">
        <v>368</v>
      </c>
      <c r="AG28" s="292" t="s">
        <v>368</v>
      </c>
    </row>
    <row r="29" spans="2:33" s="293" customFormat="1" x14ac:dyDescent="0.2">
      <c r="B29" s="291">
        <v>0.5</v>
      </c>
      <c r="C29" s="292" t="s">
        <v>369</v>
      </c>
      <c r="D29" s="292" t="s">
        <v>369</v>
      </c>
      <c r="E29" s="292" t="s">
        <v>369</v>
      </c>
      <c r="F29" s="292" t="s">
        <v>369</v>
      </c>
      <c r="G29" s="292" t="s">
        <v>369</v>
      </c>
      <c r="H29" s="292" t="s">
        <v>369</v>
      </c>
      <c r="I29" s="292" t="s">
        <v>369</v>
      </c>
      <c r="J29" s="292" t="s">
        <v>369</v>
      </c>
      <c r="K29" s="292" t="s">
        <v>369</v>
      </c>
      <c r="L29" s="292" t="s">
        <v>369</v>
      </c>
      <c r="M29" s="292" t="s">
        <v>369</v>
      </c>
      <c r="N29" s="292" t="s">
        <v>369</v>
      </c>
      <c r="O29" s="292" t="s">
        <v>369</v>
      </c>
      <c r="P29" s="292" t="s">
        <v>369</v>
      </c>
      <c r="Q29" s="292" t="s">
        <v>369</v>
      </c>
      <c r="R29" s="292" t="s">
        <v>369</v>
      </c>
      <c r="S29" s="292" t="s">
        <v>369</v>
      </c>
      <c r="T29" s="292" t="s">
        <v>369</v>
      </c>
      <c r="U29" s="292" t="s">
        <v>369</v>
      </c>
      <c r="V29" s="292" t="s">
        <v>369</v>
      </c>
      <c r="W29" s="292" t="s">
        <v>368</v>
      </c>
      <c r="X29" s="292" t="s">
        <v>368</v>
      </c>
      <c r="Y29" s="292" t="s">
        <v>368</v>
      </c>
      <c r="Z29" s="292" t="s">
        <v>368</v>
      </c>
      <c r="AA29" s="292" t="s">
        <v>368</v>
      </c>
      <c r="AB29" s="292" t="s">
        <v>368</v>
      </c>
      <c r="AC29" s="292" t="s">
        <v>368</v>
      </c>
      <c r="AD29" s="292" t="s">
        <v>368</v>
      </c>
      <c r="AE29" s="292" t="s">
        <v>368</v>
      </c>
      <c r="AF29" s="292" t="s">
        <v>368</v>
      </c>
      <c r="AG29" s="292" t="s">
        <v>368</v>
      </c>
    </row>
    <row r="30" spans="2:33" s="293" customFormat="1" x14ac:dyDescent="0.2">
      <c r="B30" s="291">
        <v>0.54166666666666663</v>
      </c>
      <c r="C30" s="292" t="s">
        <v>369</v>
      </c>
      <c r="D30" s="292" t="s">
        <v>369</v>
      </c>
      <c r="E30" s="292" t="s">
        <v>369</v>
      </c>
      <c r="F30" s="292" t="s">
        <v>369</v>
      </c>
      <c r="G30" s="292" t="s">
        <v>369</v>
      </c>
      <c r="H30" s="292" t="s">
        <v>369</v>
      </c>
      <c r="I30" s="292" t="s">
        <v>369</v>
      </c>
      <c r="J30" s="292" t="s">
        <v>369</v>
      </c>
      <c r="K30" s="292" t="s">
        <v>369</v>
      </c>
      <c r="L30" s="292" t="s">
        <v>369</v>
      </c>
      <c r="M30" s="292" t="s">
        <v>369</v>
      </c>
      <c r="N30" s="292" t="s">
        <v>369</v>
      </c>
      <c r="O30" s="292" t="s">
        <v>369</v>
      </c>
      <c r="P30" s="292" t="s">
        <v>369</v>
      </c>
      <c r="Q30" s="292" t="s">
        <v>369</v>
      </c>
      <c r="R30" s="292" t="s">
        <v>369</v>
      </c>
      <c r="S30" s="292" t="s">
        <v>369</v>
      </c>
      <c r="T30" s="292" t="s">
        <v>369</v>
      </c>
      <c r="U30" s="292" t="s">
        <v>369</v>
      </c>
      <c r="V30" s="292" t="s">
        <v>369</v>
      </c>
      <c r="W30" s="292" t="s">
        <v>368</v>
      </c>
      <c r="X30" s="292" t="s">
        <v>368</v>
      </c>
      <c r="Y30" s="292" t="s">
        <v>368</v>
      </c>
      <c r="Z30" s="292" t="s">
        <v>368</v>
      </c>
      <c r="AA30" s="292" t="s">
        <v>368</v>
      </c>
      <c r="AB30" s="292" t="s">
        <v>368</v>
      </c>
      <c r="AC30" s="292" t="s">
        <v>368</v>
      </c>
      <c r="AD30" s="292" t="s">
        <v>368</v>
      </c>
      <c r="AE30" s="292" t="s">
        <v>368</v>
      </c>
      <c r="AF30" s="292" t="s">
        <v>368</v>
      </c>
      <c r="AG30" s="292" t="s">
        <v>368</v>
      </c>
    </row>
    <row r="31" spans="2:33" s="293" customFormat="1" x14ac:dyDescent="0.2">
      <c r="B31" s="291">
        <v>0.58333333333333337</v>
      </c>
      <c r="C31" s="292" t="s">
        <v>369</v>
      </c>
      <c r="D31" s="292" t="s">
        <v>369</v>
      </c>
      <c r="E31" s="292" t="s">
        <v>369</v>
      </c>
      <c r="F31" s="292" t="s">
        <v>369</v>
      </c>
      <c r="G31" s="292" t="s">
        <v>369</v>
      </c>
      <c r="H31" s="292" t="s">
        <v>369</v>
      </c>
      <c r="I31" s="292" t="s">
        <v>369</v>
      </c>
      <c r="J31" s="292" t="s">
        <v>369</v>
      </c>
      <c r="K31" s="292" t="s">
        <v>369</v>
      </c>
      <c r="L31" s="292" t="s">
        <v>369</v>
      </c>
      <c r="M31" s="292" t="s">
        <v>369</v>
      </c>
      <c r="N31" s="292" t="s">
        <v>369</v>
      </c>
      <c r="O31" s="292" t="s">
        <v>369</v>
      </c>
      <c r="P31" s="292" t="s">
        <v>369</v>
      </c>
      <c r="Q31" s="292" t="s">
        <v>369</v>
      </c>
      <c r="R31" s="292" t="s">
        <v>369</v>
      </c>
      <c r="S31" s="292" t="s">
        <v>369</v>
      </c>
      <c r="T31" s="292" t="s">
        <v>369</v>
      </c>
      <c r="U31" s="292" t="s">
        <v>369</v>
      </c>
      <c r="V31" s="292" t="s">
        <v>369</v>
      </c>
      <c r="W31" s="292" t="s">
        <v>368</v>
      </c>
      <c r="X31" s="292" t="s">
        <v>368</v>
      </c>
      <c r="Y31" s="292" t="s">
        <v>368</v>
      </c>
      <c r="Z31" s="292" t="s">
        <v>368</v>
      </c>
      <c r="AA31" s="292" t="s">
        <v>368</v>
      </c>
      <c r="AB31" s="292" t="s">
        <v>368</v>
      </c>
      <c r="AC31" s="292" t="s">
        <v>368</v>
      </c>
      <c r="AD31" s="292" t="s">
        <v>368</v>
      </c>
      <c r="AE31" s="292" t="s">
        <v>368</v>
      </c>
      <c r="AF31" s="292" t="s">
        <v>368</v>
      </c>
      <c r="AG31" s="292" t="s">
        <v>368</v>
      </c>
    </row>
    <row r="32" spans="2:33" s="293" customFormat="1" x14ac:dyDescent="0.2">
      <c r="B32" s="291">
        <v>0.625</v>
      </c>
      <c r="C32" s="292" t="s">
        <v>369</v>
      </c>
      <c r="D32" s="292" t="s">
        <v>369</v>
      </c>
      <c r="E32" s="292" t="s">
        <v>369</v>
      </c>
      <c r="F32" s="292" t="s">
        <v>369</v>
      </c>
      <c r="G32" s="292" t="s">
        <v>369</v>
      </c>
      <c r="H32" s="292" t="s">
        <v>369</v>
      </c>
      <c r="I32" s="292" t="s">
        <v>369</v>
      </c>
      <c r="J32" s="292" t="s">
        <v>369</v>
      </c>
      <c r="K32" s="292" t="s">
        <v>369</v>
      </c>
      <c r="L32" s="292" t="s">
        <v>369</v>
      </c>
      <c r="M32" s="292" t="s">
        <v>369</v>
      </c>
      <c r="N32" s="292" t="s">
        <v>369</v>
      </c>
      <c r="O32" s="292" t="s">
        <v>369</v>
      </c>
      <c r="P32" s="292" t="s">
        <v>369</v>
      </c>
      <c r="Q32" s="292" t="s">
        <v>369</v>
      </c>
      <c r="R32" s="292" t="s">
        <v>369</v>
      </c>
      <c r="S32" s="292" t="s">
        <v>369</v>
      </c>
      <c r="T32" s="292" t="s">
        <v>369</v>
      </c>
      <c r="U32" s="292" t="s">
        <v>369</v>
      </c>
      <c r="V32" s="292" t="s">
        <v>369</v>
      </c>
      <c r="W32" s="292" t="s">
        <v>368</v>
      </c>
      <c r="X32" s="292" t="s">
        <v>368</v>
      </c>
      <c r="Y32" s="292" t="s">
        <v>368</v>
      </c>
      <c r="Z32" s="292" t="s">
        <v>368</v>
      </c>
      <c r="AA32" s="292" t="s">
        <v>368</v>
      </c>
      <c r="AB32" s="292" t="s">
        <v>368</v>
      </c>
      <c r="AC32" s="292" t="s">
        <v>368</v>
      </c>
      <c r="AD32" s="292" t="s">
        <v>368</v>
      </c>
      <c r="AE32" s="292" t="s">
        <v>368</v>
      </c>
      <c r="AF32" s="292" t="s">
        <v>368</v>
      </c>
      <c r="AG32" s="292" t="s">
        <v>368</v>
      </c>
    </row>
    <row r="33" spans="2:37" s="293" customFormat="1" x14ac:dyDescent="0.2">
      <c r="B33" s="291">
        <v>0.66666666666666663</v>
      </c>
      <c r="C33" s="292" t="s">
        <v>369</v>
      </c>
      <c r="D33" s="292" t="s">
        <v>369</v>
      </c>
      <c r="E33" s="292" t="s">
        <v>369</v>
      </c>
      <c r="F33" s="292" t="s">
        <v>369</v>
      </c>
      <c r="G33" s="292" t="s">
        <v>369</v>
      </c>
      <c r="H33" s="292" t="s">
        <v>369</v>
      </c>
      <c r="I33" s="292" t="s">
        <v>369</v>
      </c>
      <c r="J33" s="292" t="s">
        <v>369</v>
      </c>
      <c r="K33" s="292" t="s">
        <v>369</v>
      </c>
      <c r="L33" s="292" t="s">
        <v>369</v>
      </c>
      <c r="M33" s="292" t="s">
        <v>369</v>
      </c>
      <c r="N33" s="292" t="s">
        <v>369</v>
      </c>
      <c r="O33" s="292" t="s">
        <v>369</v>
      </c>
      <c r="P33" s="292" t="s">
        <v>369</v>
      </c>
      <c r="Q33" s="292" t="s">
        <v>369</v>
      </c>
      <c r="R33" s="292" t="s">
        <v>369</v>
      </c>
      <c r="S33" s="292" t="s">
        <v>369</v>
      </c>
      <c r="T33" s="292" t="s">
        <v>369</v>
      </c>
      <c r="U33" s="292" t="s">
        <v>369</v>
      </c>
      <c r="V33" s="292" t="s">
        <v>369</v>
      </c>
      <c r="W33" s="292" t="s">
        <v>368</v>
      </c>
      <c r="X33" s="292" t="s">
        <v>368</v>
      </c>
      <c r="Y33" s="292" t="s">
        <v>368</v>
      </c>
      <c r="Z33" s="292" t="s">
        <v>368</v>
      </c>
      <c r="AA33" s="292" t="s">
        <v>368</v>
      </c>
      <c r="AB33" s="292" t="s">
        <v>368</v>
      </c>
      <c r="AC33" s="292" t="s">
        <v>368</v>
      </c>
      <c r="AD33" s="292" t="s">
        <v>368</v>
      </c>
      <c r="AE33" s="292" t="s">
        <v>368</v>
      </c>
      <c r="AF33" s="292" t="s">
        <v>368</v>
      </c>
      <c r="AG33" s="292" t="s">
        <v>368</v>
      </c>
    </row>
    <row r="34" spans="2:37" s="293" customFormat="1" x14ac:dyDescent="0.2">
      <c r="B34" s="291">
        <v>0.70833333333333337</v>
      </c>
      <c r="C34" s="292" t="s">
        <v>369</v>
      </c>
      <c r="D34" s="292" t="s">
        <v>369</v>
      </c>
      <c r="E34" s="292" t="s">
        <v>369</v>
      </c>
      <c r="F34" s="292" t="s">
        <v>369</v>
      </c>
      <c r="G34" s="292" t="s">
        <v>369</v>
      </c>
      <c r="H34" s="292" t="s">
        <v>369</v>
      </c>
      <c r="I34" s="292" t="s">
        <v>369</v>
      </c>
      <c r="J34" s="292" t="s">
        <v>369</v>
      </c>
      <c r="K34" s="292" t="s">
        <v>369</v>
      </c>
      <c r="L34" s="292" t="s">
        <v>369</v>
      </c>
      <c r="M34" s="292" t="s">
        <v>369</v>
      </c>
      <c r="N34" s="292" t="s">
        <v>369</v>
      </c>
      <c r="O34" s="292" t="s">
        <v>369</v>
      </c>
      <c r="P34" s="292" t="s">
        <v>369</v>
      </c>
      <c r="Q34" s="292" t="s">
        <v>369</v>
      </c>
      <c r="R34" s="292" t="s">
        <v>369</v>
      </c>
      <c r="S34" s="292" t="s">
        <v>369</v>
      </c>
      <c r="T34" s="292" t="s">
        <v>369</v>
      </c>
      <c r="U34" s="292" t="s">
        <v>369</v>
      </c>
      <c r="V34" s="292" t="s">
        <v>369</v>
      </c>
      <c r="W34" s="292" t="s">
        <v>368</v>
      </c>
      <c r="X34" s="292" t="s">
        <v>368</v>
      </c>
      <c r="Y34" s="292" t="s">
        <v>368</v>
      </c>
      <c r="Z34" s="292" t="s">
        <v>368</v>
      </c>
      <c r="AA34" s="292" t="s">
        <v>368</v>
      </c>
      <c r="AB34" s="292" t="s">
        <v>368</v>
      </c>
      <c r="AC34" s="292" t="s">
        <v>368</v>
      </c>
      <c r="AD34" s="292" t="s">
        <v>368</v>
      </c>
      <c r="AE34" s="292" t="s">
        <v>368</v>
      </c>
      <c r="AF34" s="292" t="s">
        <v>368</v>
      </c>
      <c r="AG34" s="292" t="s">
        <v>368</v>
      </c>
    </row>
    <row r="35" spans="2:37" s="293" customFormat="1" x14ac:dyDescent="0.2">
      <c r="B35" s="291">
        <v>0.75</v>
      </c>
      <c r="C35" s="292" t="s">
        <v>369</v>
      </c>
      <c r="D35" s="292" t="s">
        <v>369</v>
      </c>
      <c r="E35" s="292" t="s">
        <v>369</v>
      </c>
      <c r="F35" s="292" t="s">
        <v>369</v>
      </c>
      <c r="G35" s="292" t="s">
        <v>369</v>
      </c>
      <c r="H35" s="292" t="s">
        <v>369</v>
      </c>
      <c r="I35" s="292" t="s">
        <v>369</v>
      </c>
      <c r="J35" s="292" t="s">
        <v>369</v>
      </c>
      <c r="K35" s="292" t="s">
        <v>369</v>
      </c>
      <c r="L35" s="292" t="s">
        <v>369</v>
      </c>
      <c r="M35" s="292" t="s">
        <v>369</v>
      </c>
      <c r="N35" s="292" t="s">
        <v>369</v>
      </c>
      <c r="O35" s="292" t="s">
        <v>369</v>
      </c>
      <c r="P35" s="292" t="s">
        <v>369</v>
      </c>
      <c r="Q35" s="292" t="s">
        <v>369</v>
      </c>
      <c r="R35" s="292" t="s">
        <v>369</v>
      </c>
      <c r="S35" s="292" t="s">
        <v>369</v>
      </c>
      <c r="T35" s="292" t="s">
        <v>369</v>
      </c>
      <c r="U35" s="292" t="s">
        <v>369</v>
      </c>
      <c r="V35" s="292" t="s">
        <v>369</v>
      </c>
      <c r="W35" s="292" t="s">
        <v>368</v>
      </c>
      <c r="X35" s="292" t="s">
        <v>368</v>
      </c>
      <c r="Y35" s="292" t="s">
        <v>368</v>
      </c>
      <c r="Z35" s="292" t="s">
        <v>368</v>
      </c>
      <c r="AA35" s="292" t="s">
        <v>368</v>
      </c>
      <c r="AB35" s="292" t="s">
        <v>368</v>
      </c>
      <c r="AC35" s="292" t="s">
        <v>368</v>
      </c>
      <c r="AD35" s="292" t="s">
        <v>368</v>
      </c>
      <c r="AE35" s="292" t="s">
        <v>368</v>
      </c>
      <c r="AF35" s="292" t="s">
        <v>368</v>
      </c>
      <c r="AG35" s="292" t="s">
        <v>368</v>
      </c>
      <c r="AK35" s="295"/>
    </row>
    <row r="36" spans="2:37" s="293" customFormat="1" x14ac:dyDescent="0.2">
      <c r="B36" s="291">
        <v>0.79166666666666663</v>
      </c>
      <c r="C36" s="292" t="s">
        <v>369</v>
      </c>
      <c r="D36" s="292" t="s">
        <v>369</v>
      </c>
      <c r="E36" s="292" t="s">
        <v>369</v>
      </c>
      <c r="F36" s="292" t="s">
        <v>369</v>
      </c>
      <c r="G36" s="292" t="s">
        <v>369</v>
      </c>
      <c r="H36" s="292" t="s">
        <v>369</v>
      </c>
      <c r="I36" s="292" t="s">
        <v>369</v>
      </c>
      <c r="J36" s="292" t="s">
        <v>369</v>
      </c>
      <c r="K36" s="292" t="s">
        <v>369</v>
      </c>
      <c r="L36" s="292" t="s">
        <v>369</v>
      </c>
      <c r="M36" s="292" t="s">
        <v>369</v>
      </c>
      <c r="N36" s="292" t="s">
        <v>369</v>
      </c>
      <c r="O36" s="292" t="s">
        <v>369</v>
      </c>
      <c r="P36" s="292" t="s">
        <v>369</v>
      </c>
      <c r="Q36" s="292" t="s">
        <v>369</v>
      </c>
      <c r="R36" s="292" t="s">
        <v>369</v>
      </c>
      <c r="S36" s="292" t="s">
        <v>369</v>
      </c>
      <c r="T36" s="292" t="s">
        <v>369</v>
      </c>
      <c r="U36" s="292" t="s">
        <v>369</v>
      </c>
      <c r="V36" s="292" t="s">
        <v>369</v>
      </c>
      <c r="W36" s="292" t="s">
        <v>368</v>
      </c>
      <c r="X36" s="292" t="s">
        <v>368</v>
      </c>
      <c r="Y36" s="292" t="s">
        <v>368</v>
      </c>
      <c r="Z36" s="292" t="s">
        <v>368</v>
      </c>
      <c r="AA36" s="292" t="s">
        <v>368</v>
      </c>
      <c r="AB36" s="292" t="s">
        <v>368</v>
      </c>
      <c r="AC36" s="292" t="s">
        <v>368</v>
      </c>
      <c r="AD36" s="292" t="s">
        <v>368</v>
      </c>
      <c r="AE36" s="292" t="s">
        <v>368</v>
      </c>
      <c r="AF36" s="292" t="s">
        <v>368</v>
      </c>
      <c r="AG36" s="292" t="s">
        <v>368</v>
      </c>
      <c r="AK36" s="295"/>
    </row>
    <row r="37" spans="2:37" s="293" customFormat="1" x14ac:dyDescent="0.2">
      <c r="B37" s="291">
        <v>0.83333333333333337</v>
      </c>
      <c r="C37" s="292" t="s">
        <v>369</v>
      </c>
      <c r="D37" s="292" t="s">
        <v>369</v>
      </c>
      <c r="E37" s="292" t="s">
        <v>369</v>
      </c>
      <c r="F37" s="292" t="s">
        <v>369</v>
      </c>
      <c r="G37" s="292" t="s">
        <v>369</v>
      </c>
      <c r="H37" s="292" t="s">
        <v>369</v>
      </c>
      <c r="I37" s="292" t="s">
        <v>369</v>
      </c>
      <c r="J37" s="292" t="s">
        <v>369</v>
      </c>
      <c r="K37" s="292" t="s">
        <v>369</v>
      </c>
      <c r="L37" s="292" t="s">
        <v>369</v>
      </c>
      <c r="M37" s="292" t="s">
        <v>369</v>
      </c>
      <c r="N37" s="292" t="s">
        <v>369</v>
      </c>
      <c r="O37" s="292" t="s">
        <v>369</v>
      </c>
      <c r="P37" s="292" t="s">
        <v>369</v>
      </c>
      <c r="Q37" s="292" t="s">
        <v>369</v>
      </c>
      <c r="R37" s="292" t="s">
        <v>369</v>
      </c>
      <c r="S37" s="292" t="s">
        <v>369</v>
      </c>
      <c r="T37" s="292" t="s">
        <v>369</v>
      </c>
      <c r="U37" s="292" t="s">
        <v>369</v>
      </c>
      <c r="V37" s="292" t="s">
        <v>369</v>
      </c>
      <c r="W37" s="292" t="s">
        <v>368</v>
      </c>
      <c r="X37" s="292" t="s">
        <v>368</v>
      </c>
      <c r="Y37" s="292" t="s">
        <v>368</v>
      </c>
      <c r="Z37" s="292" t="s">
        <v>368</v>
      </c>
      <c r="AA37" s="292" t="s">
        <v>368</v>
      </c>
      <c r="AB37" s="292" t="s">
        <v>368</v>
      </c>
      <c r="AC37" s="292" t="s">
        <v>368</v>
      </c>
      <c r="AD37" s="292" t="s">
        <v>368</v>
      </c>
      <c r="AE37" s="292" t="s">
        <v>368</v>
      </c>
      <c r="AF37" s="292" t="s">
        <v>368</v>
      </c>
      <c r="AG37" s="292" t="s">
        <v>368</v>
      </c>
      <c r="AK37" s="295"/>
    </row>
    <row r="38" spans="2:37" s="293" customFormat="1" x14ac:dyDescent="0.2">
      <c r="B38" s="291">
        <v>0.875</v>
      </c>
      <c r="C38" s="292" t="s">
        <v>369</v>
      </c>
      <c r="D38" s="292" t="s">
        <v>369</v>
      </c>
      <c r="E38" s="292" t="s">
        <v>369</v>
      </c>
      <c r="F38" s="292" t="s">
        <v>369</v>
      </c>
      <c r="G38" s="292" t="s">
        <v>369</v>
      </c>
      <c r="H38" s="292" t="s">
        <v>369</v>
      </c>
      <c r="I38" s="292" t="s">
        <v>369</v>
      </c>
      <c r="J38" s="292" t="s">
        <v>369</v>
      </c>
      <c r="K38" s="292" t="s">
        <v>369</v>
      </c>
      <c r="L38" s="292" t="s">
        <v>369</v>
      </c>
      <c r="M38" s="292" t="s">
        <v>369</v>
      </c>
      <c r="N38" s="292" t="s">
        <v>369</v>
      </c>
      <c r="O38" s="292" t="s">
        <v>369</v>
      </c>
      <c r="P38" s="292" t="s">
        <v>369</v>
      </c>
      <c r="Q38" s="292" t="s">
        <v>369</v>
      </c>
      <c r="R38" s="292" t="s">
        <v>369</v>
      </c>
      <c r="S38" s="292" t="s">
        <v>369</v>
      </c>
      <c r="T38" s="292" t="s">
        <v>369</v>
      </c>
      <c r="U38" s="292" t="s">
        <v>369</v>
      </c>
      <c r="V38" s="292" t="s">
        <v>369</v>
      </c>
      <c r="W38" s="292" t="s">
        <v>368</v>
      </c>
      <c r="X38" s="292" t="s">
        <v>368</v>
      </c>
      <c r="Y38" s="292" t="s">
        <v>368</v>
      </c>
      <c r="Z38" s="292" t="s">
        <v>368</v>
      </c>
      <c r="AA38" s="292" t="s">
        <v>368</v>
      </c>
      <c r="AB38" s="292" t="s">
        <v>368</v>
      </c>
      <c r="AC38" s="292" t="s">
        <v>368</v>
      </c>
      <c r="AD38" s="292" t="s">
        <v>368</v>
      </c>
      <c r="AE38" s="292" t="s">
        <v>368</v>
      </c>
      <c r="AF38" s="292" t="s">
        <v>368</v>
      </c>
      <c r="AG38" s="292" t="s">
        <v>368</v>
      </c>
      <c r="AK38" s="295"/>
    </row>
    <row r="39" spans="2:37" s="293" customFormat="1" x14ac:dyDescent="0.2">
      <c r="B39" s="291">
        <v>0.91666666666666663</v>
      </c>
      <c r="C39" s="292" t="s">
        <v>369</v>
      </c>
      <c r="D39" s="292" t="s">
        <v>369</v>
      </c>
      <c r="E39" s="292" t="s">
        <v>369</v>
      </c>
      <c r="F39" s="292" t="s">
        <v>369</v>
      </c>
      <c r="G39" s="292" t="s">
        <v>369</v>
      </c>
      <c r="H39" s="292" t="s">
        <v>369</v>
      </c>
      <c r="I39" s="292" t="s">
        <v>369</v>
      </c>
      <c r="J39" s="292" t="s">
        <v>369</v>
      </c>
      <c r="K39" s="292" t="s">
        <v>369</v>
      </c>
      <c r="L39" s="292" t="s">
        <v>369</v>
      </c>
      <c r="M39" s="292" t="s">
        <v>369</v>
      </c>
      <c r="N39" s="292" t="s">
        <v>369</v>
      </c>
      <c r="O39" s="292" t="s">
        <v>369</v>
      </c>
      <c r="P39" s="292" t="s">
        <v>369</v>
      </c>
      <c r="Q39" s="292" t="s">
        <v>369</v>
      </c>
      <c r="R39" s="292" t="s">
        <v>369</v>
      </c>
      <c r="S39" s="292" t="s">
        <v>369</v>
      </c>
      <c r="T39" s="292" t="s">
        <v>369</v>
      </c>
      <c r="U39" s="292" t="s">
        <v>369</v>
      </c>
      <c r="V39" s="292" t="s">
        <v>369</v>
      </c>
      <c r="W39" s="292" t="s">
        <v>368</v>
      </c>
      <c r="X39" s="292" t="s">
        <v>368</v>
      </c>
      <c r="Y39" s="292" t="s">
        <v>368</v>
      </c>
      <c r="Z39" s="292" t="s">
        <v>368</v>
      </c>
      <c r="AA39" s="292" t="s">
        <v>368</v>
      </c>
      <c r="AB39" s="292" t="s">
        <v>368</v>
      </c>
      <c r="AC39" s="292" t="s">
        <v>368</v>
      </c>
      <c r="AD39" s="292" t="s">
        <v>368</v>
      </c>
      <c r="AE39" s="292" t="s">
        <v>368</v>
      </c>
      <c r="AF39" s="292" t="s">
        <v>368</v>
      </c>
      <c r="AG39" s="292" t="s">
        <v>368</v>
      </c>
    </row>
    <row r="40" spans="2:37" s="293" customFormat="1" x14ac:dyDescent="0.2">
      <c r="B40" s="291">
        <v>0.95833333333333337</v>
      </c>
      <c r="C40" s="292" t="s">
        <v>369</v>
      </c>
      <c r="D40" s="292" t="s">
        <v>369</v>
      </c>
      <c r="E40" s="292" t="s">
        <v>369</v>
      </c>
      <c r="F40" s="292" t="s">
        <v>369</v>
      </c>
      <c r="G40" s="292" t="s">
        <v>369</v>
      </c>
      <c r="H40" s="292" t="s">
        <v>369</v>
      </c>
      <c r="I40" s="292" t="s">
        <v>369</v>
      </c>
      <c r="J40" s="292" t="s">
        <v>369</v>
      </c>
      <c r="K40" s="292" t="s">
        <v>369</v>
      </c>
      <c r="L40" s="292" t="s">
        <v>369</v>
      </c>
      <c r="M40" s="292" t="s">
        <v>369</v>
      </c>
      <c r="N40" s="292" t="s">
        <v>369</v>
      </c>
      <c r="O40" s="292" t="s">
        <v>369</v>
      </c>
      <c r="P40" s="292" t="s">
        <v>369</v>
      </c>
      <c r="Q40" s="292" t="s">
        <v>369</v>
      </c>
      <c r="R40" s="292" t="s">
        <v>369</v>
      </c>
      <c r="S40" s="292" t="s">
        <v>369</v>
      </c>
      <c r="T40" s="292" t="s">
        <v>369</v>
      </c>
      <c r="U40" s="292" t="s">
        <v>369</v>
      </c>
      <c r="V40" s="292" t="s">
        <v>369</v>
      </c>
      <c r="W40" s="292" t="s">
        <v>368</v>
      </c>
      <c r="X40" s="292" t="s">
        <v>368</v>
      </c>
      <c r="Y40" s="292" t="s">
        <v>368</v>
      </c>
      <c r="Z40" s="292" t="s">
        <v>368</v>
      </c>
      <c r="AA40" s="292" t="s">
        <v>368</v>
      </c>
      <c r="AB40" s="292" t="s">
        <v>368</v>
      </c>
      <c r="AC40" s="292" t="s">
        <v>368</v>
      </c>
      <c r="AD40" s="292" t="s">
        <v>368</v>
      </c>
      <c r="AE40" s="292" t="s">
        <v>368</v>
      </c>
      <c r="AF40" s="292" t="s">
        <v>368</v>
      </c>
      <c r="AG40" s="292" t="s">
        <v>368</v>
      </c>
    </row>
    <row r="41" spans="2:37" s="297" customFormat="1" ht="33" customHeight="1" x14ac:dyDescent="0.2">
      <c r="B41" s="289" t="s">
        <v>308</v>
      </c>
      <c r="C41" s="292" t="s">
        <v>369</v>
      </c>
      <c r="D41" s="292" t="s">
        <v>369</v>
      </c>
      <c r="E41" s="292" t="s">
        <v>369</v>
      </c>
      <c r="F41" s="292" t="s">
        <v>369</v>
      </c>
      <c r="G41" s="292" t="s">
        <v>369</v>
      </c>
      <c r="H41" s="292" t="s">
        <v>369</v>
      </c>
      <c r="I41" s="292" t="s">
        <v>369</v>
      </c>
      <c r="J41" s="292" t="s">
        <v>369</v>
      </c>
      <c r="K41" s="292" t="s">
        <v>369</v>
      </c>
      <c r="L41" s="292" t="s">
        <v>369</v>
      </c>
      <c r="M41" s="292" t="s">
        <v>369</v>
      </c>
      <c r="N41" s="292" t="s">
        <v>369</v>
      </c>
      <c r="O41" s="292" t="s">
        <v>369</v>
      </c>
      <c r="P41" s="292" t="s">
        <v>369</v>
      </c>
      <c r="Q41" s="292" t="s">
        <v>369</v>
      </c>
      <c r="R41" s="292" t="s">
        <v>369</v>
      </c>
      <c r="S41" s="292" t="s">
        <v>369</v>
      </c>
      <c r="T41" s="292" t="s">
        <v>369</v>
      </c>
      <c r="U41" s="292" t="s">
        <v>369</v>
      </c>
      <c r="V41" s="292" t="s">
        <v>369</v>
      </c>
      <c r="W41" s="292" t="s">
        <v>368</v>
      </c>
      <c r="X41" s="292" t="s">
        <v>368</v>
      </c>
      <c r="Y41" s="292" t="s">
        <v>368</v>
      </c>
      <c r="Z41" s="292" t="s">
        <v>368</v>
      </c>
      <c r="AA41" s="292" t="s">
        <v>368</v>
      </c>
      <c r="AB41" s="292" t="s">
        <v>368</v>
      </c>
      <c r="AC41" s="292" t="s">
        <v>368</v>
      </c>
      <c r="AD41" s="292" t="s">
        <v>368</v>
      </c>
      <c r="AE41" s="292" t="s">
        <v>368</v>
      </c>
      <c r="AF41" s="292" t="s">
        <v>368</v>
      </c>
      <c r="AG41" s="292" t="s">
        <v>368</v>
      </c>
      <c r="AH41" s="296"/>
    </row>
    <row r="42" spans="2:37" s="297" customFormat="1" ht="27" customHeight="1" x14ac:dyDescent="0.2">
      <c r="B42" s="289" t="s">
        <v>309</v>
      </c>
      <c r="C42" s="359" t="s">
        <v>307</v>
      </c>
      <c r="D42" s="359"/>
      <c r="E42" s="359"/>
      <c r="F42" s="359"/>
      <c r="G42" s="359"/>
      <c r="H42" s="359"/>
      <c r="I42" s="359"/>
      <c r="J42" s="359"/>
      <c r="K42" s="359"/>
      <c r="L42" s="359"/>
      <c r="M42" s="359"/>
      <c r="N42" s="359"/>
      <c r="O42" s="359"/>
      <c r="P42" s="359"/>
      <c r="Q42" s="359"/>
      <c r="R42" s="359"/>
      <c r="S42" s="359"/>
      <c r="T42" s="359"/>
      <c r="U42" s="359"/>
      <c r="V42" s="359"/>
      <c r="W42" s="359"/>
      <c r="X42" s="359"/>
      <c r="Y42" s="359"/>
      <c r="Z42" s="359"/>
      <c r="AA42" s="359"/>
      <c r="AB42" s="359"/>
      <c r="AC42" s="359"/>
      <c r="AD42" s="359"/>
      <c r="AE42" s="359"/>
      <c r="AF42" s="359"/>
      <c r="AG42" s="359"/>
    </row>
    <row r="43" spans="2:37" s="284" customFormat="1" ht="13.5" customHeight="1" x14ac:dyDescent="0.2">
      <c r="B43" s="298"/>
      <c r="C43" s="299"/>
      <c r="D43" s="299"/>
      <c r="E43" s="299"/>
      <c r="F43" s="299"/>
      <c r="G43" s="299"/>
      <c r="H43" s="299"/>
      <c r="I43" s="299"/>
      <c r="J43" s="299"/>
      <c r="K43" s="299"/>
      <c r="L43" s="299"/>
      <c r="M43" s="299"/>
      <c r="N43" s="299"/>
      <c r="O43" s="299"/>
    </row>
    <row r="44" spans="2:37" s="284" customFormat="1" ht="13.5" customHeight="1" x14ac:dyDescent="0.2">
      <c r="B44" s="298" t="s">
        <v>370</v>
      </c>
      <c r="C44" s="299"/>
      <c r="D44" s="299"/>
      <c r="E44" s="299"/>
      <c r="F44" s="299"/>
      <c r="G44" s="299"/>
      <c r="H44" s="299"/>
      <c r="I44" s="299"/>
      <c r="J44" s="299"/>
      <c r="K44" s="299"/>
      <c r="L44" s="299"/>
      <c r="M44" s="299"/>
      <c r="N44" s="299"/>
      <c r="O44" s="299"/>
    </row>
    <row r="45" spans="2:37" x14ac:dyDescent="0.2">
      <c r="B45" s="298" t="s">
        <v>371</v>
      </c>
    </row>
    <row r="46" spans="2:37" ht="15" x14ac:dyDescent="0.2">
      <c r="B46" s="298"/>
      <c r="C46" s="352"/>
      <c r="D46" s="353"/>
      <c r="E46" s="352"/>
      <c r="F46" s="353"/>
      <c r="G46" s="352"/>
      <c r="H46" s="353"/>
      <c r="I46" s="352"/>
      <c r="J46" s="353"/>
      <c r="K46" s="352"/>
      <c r="L46" s="353"/>
      <c r="M46" s="352"/>
      <c r="N46" s="353"/>
      <c r="O46" s="352"/>
      <c r="P46" s="353"/>
      <c r="Q46" s="352"/>
      <c r="R46" s="353"/>
      <c r="S46" s="352"/>
      <c r="T46" s="353"/>
      <c r="U46" s="353"/>
      <c r="V46" s="353"/>
      <c r="W46" s="353"/>
      <c r="X46" s="353"/>
      <c r="Y46" s="353"/>
      <c r="Z46" s="353"/>
      <c r="AA46" s="353"/>
      <c r="AB46" s="353"/>
      <c r="AC46" s="353"/>
      <c r="AD46" s="353"/>
      <c r="AE46" s="353"/>
      <c r="AF46" s="353"/>
      <c r="AG46" s="353"/>
    </row>
    <row r="47" spans="2:37" ht="15" x14ac:dyDescent="0.2">
      <c r="C47" s="355"/>
      <c r="D47" s="356"/>
      <c r="E47" s="355"/>
      <c r="F47" s="356"/>
      <c r="G47" s="355"/>
      <c r="H47" s="356"/>
      <c r="I47" s="355"/>
      <c r="J47" s="356"/>
      <c r="K47" s="355"/>
      <c r="L47" s="356"/>
      <c r="M47" s="355"/>
      <c r="N47" s="356"/>
      <c r="O47" s="355"/>
      <c r="P47" s="356"/>
      <c r="Q47" s="355"/>
      <c r="R47" s="356"/>
      <c r="S47" s="355"/>
      <c r="T47" s="356"/>
      <c r="U47" s="356"/>
      <c r="V47" s="356"/>
      <c r="W47" s="356"/>
      <c r="X47" s="356"/>
      <c r="Y47" s="356"/>
      <c r="Z47" s="356"/>
      <c r="AA47" s="356"/>
      <c r="AB47" s="356"/>
      <c r="AC47" s="356"/>
      <c r="AD47" s="356"/>
      <c r="AE47" s="356"/>
      <c r="AF47" s="356"/>
      <c r="AG47" s="357"/>
    </row>
  </sheetData>
  <mergeCells count="6">
    <mergeCell ref="C42:AG42"/>
    <mergeCell ref="B2:E4"/>
    <mergeCell ref="F2:AG4"/>
    <mergeCell ref="B6:C6"/>
    <mergeCell ref="B10:AG10"/>
    <mergeCell ref="V14:W14"/>
  </mergeCells>
  <conditionalFormatting sqref="C46:AG46">
    <cfRule type="containsBlanks" dxfId="35" priority="25">
      <formula>LEN(TRIM(C46))=0</formula>
    </cfRule>
    <cfRule type="cellIs" dxfId="34" priority="26" operator="lessThan">
      <formula>0</formula>
    </cfRule>
    <cfRule type="cellIs" dxfId="33" priority="27" operator="greaterThan">
      <formula>3000000</formula>
    </cfRule>
    <cfRule type="cellIs" dxfId="32" priority="28" operator="between">
      <formula>0.4</formula>
      <formula>404.3</formula>
    </cfRule>
    <cfRule type="cellIs" dxfId="31" priority="29" operator="greaterThanOrEqual">
      <formula>0</formula>
    </cfRule>
    <cfRule type="cellIs" dxfId="30" priority="30" operator="lessThan">
      <formula>0.4</formula>
    </cfRule>
    <cfRule type="cellIs" dxfId="29" priority="31" operator="greaterThan">
      <formula>404.3</formula>
    </cfRule>
    <cfRule type="cellIs" dxfId="28" priority="32" operator="lessThanOrEqual">
      <formula>3000000</formula>
    </cfRule>
  </conditionalFormatting>
  <conditionalFormatting sqref="C47:AG47">
    <cfRule type="containsBlanks" dxfId="27" priority="9">
      <formula>LEN(TRIM(C47))=0</formula>
    </cfRule>
    <cfRule type="cellIs" dxfId="26" priority="10" operator="lessThan">
      <formula>0</formula>
    </cfRule>
    <cfRule type="cellIs" dxfId="25" priority="11" operator="greaterThan">
      <formula>3000000</formula>
    </cfRule>
    <cfRule type="cellIs" dxfId="24" priority="12" operator="between">
      <formula>0.4</formula>
      <formula>404.3</formula>
    </cfRule>
    <cfRule type="cellIs" dxfId="23" priority="13" operator="greaterThanOrEqual">
      <formula>0</formula>
    </cfRule>
    <cfRule type="cellIs" dxfId="22" priority="14" operator="lessThan">
      <formula>0.4</formula>
    </cfRule>
    <cfRule type="cellIs" dxfId="21" priority="15" operator="greaterThan">
      <formula>404.3</formula>
    </cfRule>
    <cfRule type="cellIs" dxfId="20" priority="16" operator="lessThanOrEqual">
      <formula>3000000</formula>
    </cfRule>
  </conditionalFormatting>
  <printOptions horizontalCentered="1" verticalCentered="1"/>
  <pageMargins left="0" right="0" top="0.74803149606299213" bottom="0.74803149606299213" header="0.31496062992125984" footer="0.31496062992125984"/>
  <pageSetup paperSize="9" scale="67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D91"/>
  <sheetViews>
    <sheetView workbookViewId="0"/>
  </sheetViews>
  <sheetFormatPr baseColWidth="10" defaultColWidth="11.42578125" defaultRowHeight="12" x14ac:dyDescent="0.2"/>
  <cols>
    <col min="1" max="1" width="2.140625" style="9" customWidth="1"/>
    <col min="2" max="2" width="10.42578125" style="10" customWidth="1"/>
    <col min="3" max="3" width="6.42578125" style="10" customWidth="1"/>
    <col min="4" max="4" width="12.7109375" style="10" customWidth="1"/>
    <col min="5" max="7" width="15.5703125" style="9" customWidth="1"/>
    <col min="8" max="8" width="15.5703125" style="11" customWidth="1"/>
    <col min="9" max="9" width="15.5703125" style="9" customWidth="1"/>
    <col min="10" max="10" width="12.7109375" style="9" hidden="1" customWidth="1"/>
    <col min="11" max="19" width="11.140625" style="9" hidden="1" customWidth="1"/>
    <col min="20" max="20" width="2.28515625" style="16" customWidth="1"/>
    <col min="21" max="24" width="11.42578125" style="9"/>
    <col min="25" max="29" width="6.7109375" style="9" customWidth="1"/>
    <col min="30" max="16384" width="11.42578125" style="9"/>
  </cols>
  <sheetData>
    <row r="1" spans="1:20" ht="12.75" thickBot="1" x14ac:dyDescent="0.25">
      <c r="A1" s="16"/>
      <c r="B1" s="17"/>
      <c r="C1" s="17"/>
      <c r="D1" s="17"/>
      <c r="E1" s="16"/>
      <c r="F1" s="16"/>
      <c r="G1" s="16"/>
      <c r="H1" s="18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</row>
    <row r="2" spans="1:20" s="12" customFormat="1" ht="12" customHeight="1" x14ac:dyDescent="0.2">
      <c r="A2" s="19"/>
      <c r="B2" s="20"/>
      <c r="C2" s="21"/>
      <c r="D2" s="21"/>
      <c r="E2" s="540" t="s">
        <v>224</v>
      </c>
      <c r="F2" s="541"/>
      <c r="G2" s="541"/>
      <c r="H2" s="541"/>
      <c r="I2" s="541"/>
      <c r="J2" s="541"/>
      <c r="K2" s="541"/>
      <c r="L2" s="541"/>
      <c r="M2" s="541"/>
      <c r="N2" s="541"/>
      <c r="O2" s="541"/>
      <c r="P2" s="541"/>
      <c r="Q2" s="541"/>
      <c r="R2" s="541"/>
      <c r="S2" s="542"/>
      <c r="T2" s="19"/>
    </row>
    <row r="3" spans="1:20" s="12" customFormat="1" ht="12" customHeight="1" x14ac:dyDescent="0.2">
      <c r="A3" s="19"/>
      <c r="B3" s="22"/>
      <c r="C3" s="23"/>
      <c r="D3" s="23"/>
      <c r="E3" s="543"/>
      <c r="F3" s="486"/>
      <c r="G3" s="486"/>
      <c r="H3" s="486"/>
      <c r="I3" s="486"/>
      <c r="J3" s="486"/>
      <c r="K3" s="486"/>
      <c r="L3" s="486"/>
      <c r="M3" s="486"/>
      <c r="N3" s="486"/>
      <c r="O3" s="486"/>
      <c r="P3" s="486"/>
      <c r="Q3" s="486"/>
      <c r="R3" s="486"/>
      <c r="S3" s="544"/>
      <c r="T3" s="19"/>
    </row>
    <row r="4" spans="1:20" s="12" customFormat="1" ht="12" customHeight="1" x14ac:dyDescent="0.2">
      <c r="A4" s="19"/>
      <c r="B4" s="22"/>
      <c r="C4" s="23"/>
      <c r="D4" s="23"/>
      <c r="E4" s="543"/>
      <c r="F4" s="486"/>
      <c r="G4" s="486"/>
      <c r="H4" s="486"/>
      <c r="I4" s="486"/>
      <c r="J4" s="486"/>
      <c r="K4" s="486"/>
      <c r="L4" s="486"/>
      <c r="M4" s="486"/>
      <c r="N4" s="486"/>
      <c r="O4" s="486"/>
      <c r="P4" s="486"/>
      <c r="Q4" s="486"/>
      <c r="R4" s="486"/>
      <c r="S4" s="544"/>
      <c r="T4" s="19"/>
    </row>
    <row r="5" spans="1:20" s="12" customFormat="1" ht="12" customHeight="1" thickBot="1" x14ac:dyDescent="0.25">
      <c r="A5" s="19"/>
      <c r="B5" s="24"/>
      <c r="C5" s="25"/>
      <c r="D5" s="25"/>
      <c r="E5" s="545"/>
      <c r="F5" s="546"/>
      <c r="G5" s="546"/>
      <c r="H5" s="546"/>
      <c r="I5" s="546"/>
      <c r="J5" s="546"/>
      <c r="K5" s="546"/>
      <c r="L5" s="546"/>
      <c r="M5" s="546"/>
      <c r="N5" s="546"/>
      <c r="O5" s="546"/>
      <c r="P5" s="546"/>
      <c r="Q5" s="546"/>
      <c r="R5" s="546"/>
      <c r="S5" s="547"/>
      <c r="T5" s="19"/>
    </row>
    <row r="6" spans="1:20" s="14" customFormat="1" ht="13.15" customHeight="1" x14ac:dyDescent="0.2">
      <c r="A6" s="26"/>
      <c r="B6" s="27"/>
      <c r="C6" s="27"/>
      <c r="D6" s="27"/>
      <c r="E6" s="28"/>
      <c r="F6" s="28"/>
      <c r="G6" s="28"/>
      <c r="H6" s="18"/>
      <c r="I6" s="18"/>
      <c r="J6" s="18"/>
      <c r="K6" s="26"/>
      <c r="L6" s="26"/>
      <c r="M6" s="26"/>
      <c r="N6" s="26"/>
      <c r="O6" s="26"/>
      <c r="P6" s="26"/>
      <c r="Q6" s="26"/>
      <c r="R6" s="26"/>
      <c r="S6" s="26"/>
      <c r="T6" s="26"/>
    </row>
    <row r="7" spans="1:20" s="12" customFormat="1" ht="36" customHeight="1" x14ac:dyDescent="0.2">
      <c r="A7" s="29"/>
      <c r="B7" s="552" t="s">
        <v>188</v>
      </c>
      <c r="C7" s="552"/>
      <c r="D7" s="552"/>
      <c r="E7" s="548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F7" s="548"/>
      <c r="G7" s="548"/>
      <c r="H7" s="548"/>
      <c r="I7" s="548"/>
      <c r="J7" s="548"/>
      <c r="K7" s="548"/>
      <c r="L7" s="548"/>
      <c r="M7" s="548"/>
      <c r="N7" s="548"/>
      <c r="O7" s="548"/>
      <c r="P7" s="548"/>
      <c r="Q7" s="548"/>
      <c r="R7" s="548"/>
      <c r="S7" s="548"/>
      <c r="T7" s="19"/>
    </row>
    <row r="8" spans="1:20" s="12" customFormat="1" ht="9.6" customHeight="1" x14ac:dyDescent="0.2">
      <c r="A8" s="29"/>
      <c r="B8" s="167"/>
      <c r="C8" s="167"/>
      <c r="D8" s="167"/>
      <c r="E8" s="165"/>
      <c r="F8" s="165"/>
      <c r="G8" s="165"/>
      <c r="H8" s="165"/>
      <c r="I8" s="165"/>
      <c r="J8" s="165"/>
      <c r="K8" s="165"/>
      <c r="L8" s="165"/>
      <c r="M8" s="165"/>
      <c r="N8" s="165"/>
      <c r="O8" s="165"/>
      <c r="P8" s="165"/>
      <c r="Q8" s="165"/>
      <c r="R8" s="165"/>
      <c r="S8" s="165"/>
      <c r="T8" s="19"/>
    </row>
    <row r="9" spans="1:20" s="12" customFormat="1" ht="15.6" customHeight="1" x14ac:dyDescent="0.2">
      <c r="A9" s="29"/>
      <c r="B9" s="413" t="s">
        <v>236</v>
      </c>
      <c r="C9" s="413"/>
      <c r="D9" s="413"/>
      <c r="E9" s="94" t="str">
        <f>+'A.2.1. Promedio meteorologia'!E8</f>
        <v>CA-VMP-6</v>
      </c>
      <c r="F9" s="138"/>
      <c r="G9" s="413" t="s">
        <v>189</v>
      </c>
      <c r="H9" s="413"/>
      <c r="I9" s="168" t="str">
        <f>+'A.2.3. Flujo promedio'!H9</f>
        <v>0001-7-2020-411</v>
      </c>
      <c r="J9" s="138"/>
      <c r="L9" s="165"/>
      <c r="M9" s="165"/>
      <c r="N9" s="165"/>
      <c r="O9" s="165"/>
      <c r="P9" s="165"/>
      <c r="Q9" s="165"/>
      <c r="R9" s="165"/>
      <c r="S9" s="165"/>
      <c r="T9" s="19"/>
    </row>
    <row r="10" spans="1:20" ht="13.15" customHeight="1" thickBot="1" x14ac:dyDescent="0.25">
      <c r="A10" s="16"/>
      <c r="B10" s="17"/>
      <c r="C10" s="17"/>
      <c r="D10" s="17"/>
      <c r="E10" s="16"/>
      <c r="F10" s="16"/>
      <c r="G10" s="16"/>
      <c r="H10" s="18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</row>
    <row r="11" spans="1:20" ht="12.75" customHeight="1" x14ac:dyDescent="0.2">
      <c r="A11" s="16"/>
      <c r="B11" s="536" t="s">
        <v>105</v>
      </c>
      <c r="C11" s="537"/>
      <c r="D11" s="537"/>
      <c r="E11" s="537"/>
      <c r="F11" s="537"/>
      <c r="G11" s="537"/>
      <c r="H11" s="537"/>
      <c r="I11" s="537"/>
      <c r="J11" s="537"/>
      <c r="K11" s="537"/>
      <c r="L11" s="537"/>
      <c r="M11" s="537"/>
      <c r="N11" s="537"/>
      <c r="O11" s="537"/>
      <c r="P11" s="537"/>
      <c r="Q11" s="537"/>
      <c r="R11" s="537"/>
      <c r="S11" s="538"/>
      <c r="T11" s="182"/>
    </row>
    <row r="12" spans="1:20" s="13" customFormat="1" ht="13.15" customHeight="1" x14ac:dyDescent="0.2">
      <c r="A12" s="30"/>
      <c r="B12" s="534" t="s">
        <v>190</v>
      </c>
      <c r="C12" s="535"/>
      <c r="D12" s="533" t="s">
        <v>104</v>
      </c>
      <c r="E12" s="535" t="s">
        <v>151</v>
      </c>
      <c r="F12" s="535"/>
      <c r="G12" s="535"/>
      <c r="H12" s="535"/>
      <c r="I12" s="535"/>
      <c r="J12" s="535"/>
      <c r="K12" s="535"/>
      <c r="L12" s="535"/>
      <c r="M12" s="535"/>
      <c r="N12" s="535"/>
      <c r="O12" s="535"/>
      <c r="P12" s="535"/>
      <c r="Q12" s="535"/>
      <c r="R12" s="535"/>
      <c r="S12" s="539"/>
      <c r="T12" s="183"/>
    </row>
    <row r="13" spans="1:20" ht="12.75" customHeight="1" x14ac:dyDescent="0.2">
      <c r="A13" s="16"/>
      <c r="B13" s="534"/>
      <c r="C13" s="535"/>
      <c r="D13" s="533"/>
      <c r="E13" s="31">
        <f>'A.2.4. Cálculo PM10 y VM'!$E12</f>
        <v>0</v>
      </c>
      <c r="F13" s="31">
        <f>'A.2.4. Cálculo PM10 y VM'!$E13</f>
        <v>0</v>
      </c>
      <c r="G13" s="31">
        <f>'A.2.4. Cálculo PM10 y VM'!$E14</f>
        <v>0</v>
      </c>
      <c r="H13" s="31">
        <f>'A.2.4. Cálculo PM10 y VM'!$E15</f>
        <v>0</v>
      </c>
      <c r="I13" s="31">
        <f>'A.2.4. Cálculo PM10 y VM'!$E16</f>
        <v>0</v>
      </c>
      <c r="J13" s="31" t="e">
        <f>'A.2.4. Cálculo PM10 y VM'!$E17</f>
        <v>#REF!</v>
      </c>
      <c r="K13" s="31" t="e">
        <f>'A.2.4. Cálculo PM10 y VM'!$E18</f>
        <v>#REF!</v>
      </c>
      <c r="L13" s="31" t="e">
        <f>'A.2.4. Cálculo PM10 y VM'!$E19</f>
        <v>#REF!</v>
      </c>
      <c r="M13" s="31" t="e">
        <f>'A.2.4. Cálculo PM10 y VM'!$E20</f>
        <v>#REF!</v>
      </c>
      <c r="N13" s="31" t="e">
        <f>'A.2.4. Cálculo PM10 y VM'!$E21</f>
        <v>#REF!</v>
      </c>
      <c r="O13" s="31" t="e">
        <f>'A.2.4. Cálculo PM10 y VM'!$E22</f>
        <v>#REF!</v>
      </c>
      <c r="P13" s="31" t="e">
        <f>'A.2.4. Cálculo PM10 y VM'!$E23</f>
        <v>#REF!</v>
      </c>
      <c r="Q13" s="31" t="e">
        <f>'A.2.4. Cálculo PM10 y VM'!$E24</f>
        <v>#REF!</v>
      </c>
      <c r="R13" s="31" t="e">
        <f>'A.2.4. Cálculo PM10 y VM'!$E25</f>
        <v>#REF!</v>
      </c>
      <c r="S13" s="150" t="e">
        <f>'A.2.4. Cálculo PM10 y VM'!$E26</f>
        <v>#REF!</v>
      </c>
      <c r="T13" s="182"/>
    </row>
    <row r="14" spans="1:20" x14ac:dyDescent="0.2">
      <c r="A14" s="16"/>
      <c r="B14" s="151" t="s">
        <v>101</v>
      </c>
      <c r="C14" s="32" t="s">
        <v>100</v>
      </c>
      <c r="D14" s="33" t="s">
        <v>132</v>
      </c>
      <c r="E14" s="34">
        <v>874.6</v>
      </c>
      <c r="F14" s="34">
        <v>629.1</v>
      </c>
      <c r="G14" s="34">
        <v>652.1</v>
      </c>
      <c r="H14" s="34">
        <v>892</v>
      </c>
      <c r="I14" s="34">
        <v>847</v>
      </c>
      <c r="J14" s="34"/>
      <c r="K14" s="34"/>
      <c r="L14" s="34"/>
      <c r="M14" s="34"/>
      <c r="N14" s="34"/>
      <c r="O14" s="34"/>
      <c r="P14" s="34"/>
      <c r="Q14" s="34"/>
      <c r="R14" s="34"/>
      <c r="S14" s="152"/>
      <c r="T14" s="182"/>
    </row>
    <row r="15" spans="1:20" x14ac:dyDescent="0.2">
      <c r="A15" s="16"/>
      <c r="B15" s="151" t="s">
        <v>79</v>
      </c>
      <c r="C15" s="32" t="s">
        <v>78</v>
      </c>
      <c r="D15" s="33" t="s">
        <v>132</v>
      </c>
      <c r="E15" s="34">
        <v>7.3630000000000004</v>
      </c>
      <c r="F15" s="34">
        <v>2.6339999999999999</v>
      </c>
      <c r="G15" s="34">
        <v>3.4590000000000001</v>
      </c>
      <c r="H15" s="34">
        <v>13.15</v>
      </c>
      <c r="I15" s="34">
        <v>15.43</v>
      </c>
      <c r="J15" s="34"/>
      <c r="K15" s="34"/>
      <c r="L15" s="34"/>
      <c r="M15" s="34"/>
      <c r="N15" s="34"/>
      <c r="O15" s="34"/>
      <c r="P15" s="34"/>
      <c r="Q15" s="34"/>
      <c r="R15" s="34"/>
      <c r="S15" s="152"/>
      <c r="T15" s="182"/>
    </row>
    <row r="16" spans="1:20" x14ac:dyDescent="0.2">
      <c r="A16" s="16"/>
      <c r="B16" s="151" t="s">
        <v>147</v>
      </c>
      <c r="C16" s="32" t="s">
        <v>99</v>
      </c>
      <c r="D16" s="33" t="s">
        <v>132</v>
      </c>
      <c r="E16" s="34">
        <v>6.4089999999999998</v>
      </c>
      <c r="F16" s="34">
        <v>10.42</v>
      </c>
      <c r="G16" s="34">
        <v>7.33</v>
      </c>
      <c r="H16" s="34">
        <v>9.6940000000000008</v>
      </c>
      <c r="I16" s="34">
        <v>10.3</v>
      </c>
      <c r="J16" s="34"/>
      <c r="K16" s="34"/>
      <c r="L16" s="34"/>
      <c r="M16" s="34"/>
      <c r="N16" s="34"/>
      <c r="O16" s="34"/>
      <c r="P16" s="34"/>
      <c r="Q16" s="34"/>
      <c r="R16" s="34"/>
      <c r="S16" s="152"/>
      <c r="T16" s="182"/>
    </row>
    <row r="17" spans="1:20" x14ac:dyDescent="0.2">
      <c r="A17" s="16"/>
      <c r="B17" s="151" t="s">
        <v>98</v>
      </c>
      <c r="C17" s="32" t="s">
        <v>97</v>
      </c>
      <c r="D17" s="33" t="s">
        <v>132</v>
      </c>
      <c r="E17" s="34">
        <v>31.61</v>
      </c>
      <c r="F17" s="34">
        <v>18.760000000000002</v>
      </c>
      <c r="G17" s="34">
        <v>22.94</v>
      </c>
      <c r="H17" s="34">
        <v>27.94</v>
      </c>
      <c r="I17" s="34">
        <v>35.549999999999997</v>
      </c>
      <c r="J17" s="34"/>
      <c r="K17" s="34"/>
      <c r="L17" s="34"/>
      <c r="M17" s="34"/>
      <c r="N17" s="34"/>
      <c r="O17" s="34"/>
      <c r="P17" s="34"/>
      <c r="Q17" s="34"/>
      <c r="R17" s="34"/>
      <c r="S17" s="152"/>
      <c r="T17" s="182"/>
    </row>
    <row r="18" spans="1:20" x14ac:dyDescent="0.2">
      <c r="A18" s="16"/>
      <c r="B18" s="151" t="s">
        <v>96</v>
      </c>
      <c r="C18" s="32" t="s">
        <v>95</v>
      </c>
      <c r="D18" s="33" t="s">
        <v>132</v>
      </c>
      <c r="E18" s="34" t="s">
        <v>213</v>
      </c>
      <c r="F18" s="34" t="s">
        <v>213</v>
      </c>
      <c r="G18" s="34" t="s">
        <v>213</v>
      </c>
      <c r="H18" s="34" t="s">
        <v>213</v>
      </c>
      <c r="I18" s="34" t="s">
        <v>213</v>
      </c>
      <c r="J18" s="34"/>
      <c r="K18" s="34"/>
      <c r="L18" s="34"/>
      <c r="M18" s="34"/>
      <c r="N18" s="34"/>
      <c r="O18" s="34"/>
      <c r="P18" s="34"/>
      <c r="Q18" s="34"/>
      <c r="R18" s="34"/>
      <c r="S18" s="152"/>
      <c r="T18" s="182"/>
    </row>
    <row r="19" spans="1:20" x14ac:dyDescent="0.2">
      <c r="A19" s="16"/>
      <c r="B19" s="151" t="s">
        <v>106</v>
      </c>
      <c r="C19" s="32" t="s">
        <v>118</v>
      </c>
      <c r="D19" s="33" t="s">
        <v>132</v>
      </c>
      <c r="E19" s="34">
        <v>0.82699999999999996</v>
      </c>
      <c r="F19" s="34">
        <v>0.54669999999999996</v>
      </c>
      <c r="G19" s="34">
        <v>0.49759999999999999</v>
      </c>
      <c r="H19" s="34">
        <v>0.7177</v>
      </c>
      <c r="I19" s="34">
        <v>0.92120000000000002</v>
      </c>
      <c r="J19" s="34"/>
      <c r="K19" s="34"/>
      <c r="L19" s="34"/>
      <c r="M19" s="34"/>
      <c r="N19" s="34"/>
      <c r="O19" s="34"/>
      <c r="P19" s="34"/>
      <c r="Q19" s="34"/>
      <c r="R19" s="34"/>
      <c r="S19" s="152"/>
      <c r="T19" s="182"/>
    </row>
    <row r="20" spans="1:20" x14ac:dyDescent="0.2">
      <c r="A20" s="16"/>
      <c r="B20" s="151" t="s">
        <v>107</v>
      </c>
      <c r="C20" s="32" t="s">
        <v>119</v>
      </c>
      <c r="D20" s="33" t="s">
        <v>132</v>
      </c>
      <c r="E20" s="34">
        <v>4.2</v>
      </c>
      <c r="F20" s="34">
        <v>3.37</v>
      </c>
      <c r="G20" s="34">
        <v>5.83</v>
      </c>
      <c r="H20" s="34">
        <v>5.31</v>
      </c>
      <c r="I20" s="34">
        <v>4.66</v>
      </c>
      <c r="J20" s="34"/>
      <c r="K20" s="34"/>
      <c r="L20" s="34"/>
      <c r="M20" s="34"/>
      <c r="N20" s="34"/>
      <c r="O20" s="34"/>
      <c r="P20" s="34"/>
      <c r="Q20" s="34"/>
      <c r="R20" s="34"/>
      <c r="S20" s="152"/>
      <c r="T20" s="182"/>
    </row>
    <row r="21" spans="1:20" x14ac:dyDescent="0.2">
      <c r="A21" s="16"/>
      <c r="B21" s="151" t="s">
        <v>94</v>
      </c>
      <c r="C21" s="32" t="s">
        <v>93</v>
      </c>
      <c r="D21" s="33" t="s">
        <v>132</v>
      </c>
      <c r="E21" s="34">
        <v>2.6059999999999999</v>
      </c>
      <c r="F21" s="34">
        <v>0.98199999999999998</v>
      </c>
      <c r="G21" s="34">
        <v>1.7110000000000001</v>
      </c>
      <c r="H21" s="34">
        <v>2.4</v>
      </c>
      <c r="I21" s="34">
        <v>2.508</v>
      </c>
      <c r="J21" s="34"/>
      <c r="K21" s="34"/>
      <c r="L21" s="34"/>
      <c r="M21" s="34"/>
      <c r="N21" s="34"/>
      <c r="O21" s="34"/>
      <c r="P21" s="34"/>
      <c r="Q21" s="34"/>
      <c r="R21" s="34"/>
      <c r="S21" s="152"/>
      <c r="T21" s="182"/>
    </row>
    <row r="22" spans="1:20" x14ac:dyDescent="0.2">
      <c r="A22" s="16"/>
      <c r="B22" s="151" t="s">
        <v>108</v>
      </c>
      <c r="C22" s="32" t="s">
        <v>121</v>
      </c>
      <c r="D22" s="33" t="s">
        <v>132</v>
      </c>
      <c r="E22" s="34">
        <v>3550</v>
      </c>
      <c r="F22" s="34">
        <v>3724</v>
      </c>
      <c r="G22" s="34">
        <v>3165</v>
      </c>
      <c r="H22" s="34">
        <v>3805</v>
      </c>
      <c r="I22" s="34">
        <v>4707</v>
      </c>
      <c r="J22" s="34"/>
      <c r="K22" s="34"/>
      <c r="L22" s="34"/>
      <c r="M22" s="34"/>
      <c r="N22" s="34"/>
      <c r="O22" s="34"/>
      <c r="P22" s="34"/>
      <c r="Q22" s="34"/>
      <c r="R22" s="34"/>
      <c r="S22" s="152"/>
      <c r="T22" s="182"/>
    </row>
    <row r="23" spans="1:20" x14ac:dyDescent="0.2">
      <c r="A23" s="16"/>
      <c r="B23" s="151" t="s">
        <v>92</v>
      </c>
      <c r="C23" s="32" t="s">
        <v>91</v>
      </c>
      <c r="D23" s="33" t="s">
        <v>132</v>
      </c>
      <c r="E23" s="34">
        <v>1.2290000000000001</v>
      </c>
      <c r="F23" s="34">
        <v>0.94099999999999995</v>
      </c>
      <c r="G23" s="34">
        <v>0.83199999999999996</v>
      </c>
      <c r="H23" s="34">
        <v>1.1759999999999999</v>
      </c>
      <c r="I23" s="34">
        <v>1.47</v>
      </c>
      <c r="J23" s="34"/>
      <c r="K23" s="34"/>
      <c r="L23" s="34"/>
      <c r="M23" s="34"/>
      <c r="N23" s="34"/>
      <c r="O23" s="34"/>
      <c r="P23" s="34"/>
      <c r="Q23" s="34"/>
      <c r="R23" s="34"/>
      <c r="S23" s="152"/>
      <c r="T23" s="182"/>
    </row>
    <row r="24" spans="1:20" x14ac:dyDescent="0.2">
      <c r="A24" s="16"/>
      <c r="B24" s="151" t="s">
        <v>88</v>
      </c>
      <c r="C24" s="32" t="s">
        <v>87</v>
      </c>
      <c r="D24" s="33" t="s">
        <v>132</v>
      </c>
      <c r="E24" s="34">
        <v>129.9</v>
      </c>
      <c r="F24" s="34">
        <v>71.47</v>
      </c>
      <c r="G24" s="34">
        <v>64.260000000000005</v>
      </c>
      <c r="H24" s="34">
        <v>105.7</v>
      </c>
      <c r="I24" s="34">
        <v>160.80000000000001</v>
      </c>
      <c r="J24" s="34"/>
      <c r="K24" s="34"/>
      <c r="L24" s="34"/>
      <c r="M24" s="34"/>
      <c r="N24" s="34"/>
      <c r="O24" s="34"/>
      <c r="P24" s="34"/>
      <c r="Q24" s="34"/>
      <c r="R24" s="34"/>
      <c r="S24" s="152"/>
      <c r="T24" s="182"/>
    </row>
    <row r="25" spans="1:20" x14ac:dyDescent="0.2">
      <c r="A25" s="16"/>
      <c r="B25" s="151" t="s">
        <v>90</v>
      </c>
      <c r="C25" s="32" t="s">
        <v>89</v>
      </c>
      <c r="D25" s="33" t="s">
        <v>132</v>
      </c>
      <c r="E25" s="34" t="s">
        <v>214</v>
      </c>
      <c r="F25" s="34" t="s">
        <v>214</v>
      </c>
      <c r="G25" s="34" t="s">
        <v>214</v>
      </c>
      <c r="H25" s="34" t="s">
        <v>214</v>
      </c>
      <c r="I25" s="34" t="s">
        <v>214</v>
      </c>
      <c r="J25" s="34"/>
      <c r="K25" s="34"/>
      <c r="L25" s="34"/>
      <c r="M25" s="34"/>
      <c r="N25" s="34"/>
      <c r="O25" s="34"/>
      <c r="P25" s="34"/>
      <c r="Q25" s="34"/>
      <c r="R25" s="34"/>
      <c r="S25" s="152"/>
      <c r="T25" s="182"/>
    </row>
    <row r="26" spans="1:20" x14ac:dyDescent="0.2">
      <c r="A26" s="16"/>
      <c r="B26" s="151" t="s">
        <v>109</v>
      </c>
      <c r="C26" s="32" t="s">
        <v>122</v>
      </c>
      <c r="D26" s="33" t="s">
        <v>132</v>
      </c>
      <c r="E26" s="34">
        <v>5.4580000000000002</v>
      </c>
      <c r="F26" s="34">
        <v>2.1070000000000002</v>
      </c>
      <c r="G26" s="34">
        <v>4.0439999999999996</v>
      </c>
      <c r="H26" s="34">
        <v>5.96</v>
      </c>
      <c r="I26" s="34">
        <v>8.2949999999999999</v>
      </c>
      <c r="J26" s="34"/>
      <c r="K26" s="34"/>
      <c r="L26" s="34"/>
      <c r="M26" s="34"/>
      <c r="N26" s="34"/>
      <c r="O26" s="34"/>
      <c r="P26" s="34"/>
      <c r="Q26" s="34"/>
      <c r="R26" s="34"/>
      <c r="S26" s="152"/>
      <c r="T26" s="182"/>
    </row>
    <row r="27" spans="1:20" x14ac:dyDescent="0.2">
      <c r="A27" s="16"/>
      <c r="B27" s="151" t="s">
        <v>110</v>
      </c>
      <c r="C27" s="32" t="s">
        <v>123</v>
      </c>
      <c r="D27" s="33" t="s">
        <v>132</v>
      </c>
      <c r="E27" s="34">
        <v>13.96</v>
      </c>
      <c r="F27" s="34">
        <v>13.7</v>
      </c>
      <c r="G27" s="34">
        <v>12.97</v>
      </c>
      <c r="H27" s="34">
        <v>16.7</v>
      </c>
      <c r="I27" s="34">
        <v>16.22</v>
      </c>
      <c r="J27" s="34"/>
      <c r="K27" s="34"/>
      <c r="L27" s="34"/>
      <c r="M27" s="34"/>
      <c r="N27" s="34"/>
      <c r="O27" s="34"/>
      <c r="P27" s="34"/>
      <c r="Q27" s="34"/>
      <c r="R27" s="34"/>
      <c r="S27" s="152"/>
      <c r="T27" s="182"/>
    </row>
    <row r="28" spans="1:20" x14ac:dyDescent="0.2">
      <c r="A28" s="16"/>
      <c r="B28" s="151" t="s">
        <v>148</v>
      </c>
      <c r="C28" s="32" t="s">
        <v>120</v>
      </c>
      <c r="D28" s="33" t="s">
        <v>132</v>
      </c>
      <c r="E28" s="34">
        <v>349.2</v>
      </c>
      <c r="F28" s="34">
        <v>333.8</v>
      </c>
      <c r="G28" s="34">
        <v>438.6</v>
      </c>
      <c r="H28" s="34">
        <v>391.6</v>
      </c>
      <c r="I28" s="34">
        <v>566.1</v>
      </c>
      <c r="J28" s="34"/>
      <c r="K28" s="34"/>
      <c r="L28" s="34"/>
      <c r="M28" s="34"/>
      <c r="N28" s="34"/>
      <c r="O28" s="34"/>
      <c r="P28" s="34"/>
      <c r="Q28" s="34"/>
      <c r="R28" s="34"/>
      <c r="S28" s="152"/>
      <c r="T28" s="182"/>
    </row>
    <row r="29" spans="1:20" x14ac:dyDescent="0.2">
      <c r="A29" s="16"/>
      <c r="B29" s="151" t="s">
        <v>111</v>
      </c>
      <c r="C29" s="32" t="s">
        <v>124</v>
      </c>
      <c r="D29" s="33" t="s">
        <v>132</v>
      </c>
      <c r="E29" s="34">
        <v>1570</v>
      </c>
      <c r="F29" s="34">
        <v>1060</v>
      </c>
      <c r="G29" s="34">
        <v>1115</v>
      </c>
      <c r="H29" s="34">
        <v>1572</v>
      </c>
      <c r="I29" s="34">
        <v>1600</v>
      </c>
      <c r="J29" s="34"/>
      <c r="K29" s="34"/>
      <c r="L29" s="34"/>
      <c r="M29" s="34"/>
      <c r="N29" s="34"/>
      <c r="O29" s="34"/>
      <c r="P29" s="34"/>
      <c r="Q29" s="34"/>
      <c r="R29" s="34"/>
      <c r="S29" s="152"/>
      <c r="T29" s="182"/>
    </row>
    <row r="30" spans="1:20" x14ac:dyDescent="0.2">
      <c r="A30" s="16"/>
      <c r="B30" s="151" t="s">
        <v>112</v>
      </c>
      <c r="C30" s="32" t="s">
        <v>125</v>
      </c>
      <c r="D30" s="33" t="s">
        <v>132</v>
      </c>
      <c r="E30" s="34">
        <v>0.77</v>
      </c>
      <c r="F30" s="34">
        <v>0.47</v>
      </c>
      <c r="G30" s="34">
        <v>0.71</v>
      </c>
      <c r="H30" s="34">
        <v>0.85</v>
      </c>
      <c r="I30" s="34">
        <v>0.65</v>
      </c>
      <c r="J30" s="34"/>
      <c r="K30" s="34"/>
      <c r="L30" s="34"/>
      <c r="M30" s="34"/>
      <c r="N30" s="34"/>
      <c r="O30" s="34"/>
      <c r="P30" s="34"/>
      <c r="Q30" s="34"/>
      <c r="R30" s="34"/>
      <c r="S30" s="152"/>
      <c r="T30" s="182"/>
    </row>
    <row r="31" spans="1:20" x14ac:dyDescent="0.2">
      <c r="A31" s="16"/>
      <c r="B31" s="151" t="s">
        <v>113</v>
      </c>
      <c r="C31" s="32" t="s">
        <v>126</v>
      </c>
      <c r="D31" s="33" t="s">
        <v>132</v>
      </c>
      <c r="E31" s="34">
        <v>961</v>
      </c>
      <c r="F31" s="34">
        <v>1076</v>
      </c>
      <c r="G31" s="34">
        <v>947.7</v>
      </c>
      <c r="H31" s="34">
        <v>1270</v>
      </c>
      <c r="I31" s="34">
        <v>1268</v>
      </c>
      <c r="J31" s="34"/>
      <c r="K31" s="34"/>
      <c r="L31" s="34"/>
      <c r="M31" s="34"/>
      <c r="N31" s="34"/>
      <c r="O31" s="34"/>
      <c r="P31" s="34"/>
      <c r="Q31" s="34"/>
      <c r="R31" s="34"/>
      <c r="S31" s="152"/>
      <c r="T31" s="182"/>
    </row>
    <row r="32" spans="1:20" x14ac:dyDescent="0.2">
      <c r="A32" s="16"/>
      <c r="B32" s="151" t="s">
        <v>86</v>
      </c>
      <c r="C32" s="32" t="s">
        <v>85</v>
      </c>
      <c r="D32" s="33" t="s">
        <v>132</v>
      </c>
      <c r="E32" s="34">
        <v>39.18</v>
      </c>
      <c r="F32" s="34">
        <v>27.31</v>
      </c>
      <c r="G32" s="34">
        <v>31.31</v>
      </c>
      <c r="H32" s="34">
        <v>38.74</v>
      </c>
      <c r="I32" s="34">
        <v>41.76</v>
      </c>
      <c r="J32" s="34"/>
      <c r="K32" s="34"/>
      <c r="L32" s="34"/>
      <c r="M32" s="34"/>
      <c r="N32" s="34"/>
      <c r="O32" s="34"/>
      <c r="P32" s="34"/>
      <c r="Q32" s="34"/>
      <c r="R32" s="34"/>
      <c r="S32" s="152"/>
      <c r="T32" s="182"/>
    </row>
    <row r="33" spans="1:20" x14ac:dyDescent="0.2">
      <c r="A33" s="16"/>
      <c r="B33" s="151" t="s">
        <v>69</v>
      </c>
      <c r="C33" s="32" t="s">
        <v>68</v>
      </c>
      <c r="D33" s="33" t="s">
        <v>132</v>
      </c>
      <c r="E33" s="34" t="s">
        <v>252</v>
      </c>
      <c r="F33" s="34" t="s">
        <v>252</v>
      </c>
      <c r="G33" s="34">
        <v>0.17100000000000001</v>
      </c>
      <c r="H33" s="34" t="s">
        <v>252</v>
      </c>
      <c r="I33" s="34">
        <v>0.36399999999999999</v>
      </c>
      <c r="J33" s="34"/>
      <c r="K33" s="34"/>
      <c r="L33" s="34"/>
      <c r="M33" s="34"/>
      <c r="N33" s="34"/>
      <c r="O33" s="34"/>
      <c r="P33" s="34"/>
      <c r="Q33" s="34"/>
      <c r="R33" s="34"/>
      <c r="S33" s="152"/>
      <c r="T33" s="182"/>
    </row>
    <row r="34" spans="1:20" x14ac:dyDescent="0.2">
      <c r="A34" s="16"/>
      <c r="B34" s="151" t="s">
        <v>84</v>
      </c>
      <c r="C34" s="32" t="s">
        <v>83</v>
      </c>
      <c r="D34" s="33" t="s">
        <v>132</v>
      </c>
      <c r="E34" s="34">
        <v>3.665</v>
      </c>
      <c r="F34" s="34">
        <v>3.3359999999999999</v>
      </c>
      <c r="G34" s="34">
        <v>3.0939999999999999</v>
      </c>
      <c r="H34" s="34">
        <v>3.9950000000000001</v>
      </c>
      <c r="I34" s="34">
        <v>4.2750000000000004</v>
      </c>
      <c r="J34" s="34"/>
      <c r="K34" s="34"/>
      <c r="L34" s="34"/>
      <c r="M34" s="34"/>
      <c r="N34" s="34"/>
      <c r="O34" s="34"/>
      <c r="P34" s="34"/>
      <c r="Q34" s="34"/>
      <c r="R34" s="34"/>
      <c r="S34" s="152"/>
      <c r="T34" s="182"/>
    </row>
    <row r="35" spans="1:20" x14ac:dyDescent="0.2">
      <c r="A35" s="16"/>
      <c r="B35" s="151" t="s">
        <v>150</v>
      </c>
      <c r="C35" s="32" t="s">
        <v>82</v>
      </c>
      <c r="D35" s="33" t="s">
        <v>132</v>
      </c>
      <c r="E35" s="34">
        <v>8.3789999999999996</v>
      </c>
      <c r="F35" s="34">
        <v>4.468</v>
      </c>
      <c r="G35" s="34">
        <v>3.7759999999999998</v>
      </c>
      <c r="H35" s="34">
        <v>4.3550000000000004</v>
      </c>
      <c r="I35" s="34">
        <v>6.3170000000000002</v>
      </c>
      <c r="J35" s="34"/>
      <c r="K35" s="34"/>
      <c r="L35" s="34"/>
      <c r="M35" s="34"/>
      <c r="N35" s="34"/>
      <c r="O35" s="34"/>
      <c r="P35" s="34"/>
      <c r="Q35" s="34"/>
      <c r="R35" s="34"/>
      <c r="S35" s="152"/>
      <c r="T35" s="182"/>
    </row>
    <row r="36" spans="1:20" x14ac:dyDescent="0.2">
      <c r="A36" s="16"/>
      <c r="B36" s="151" t="s">
        <v>103</v>
      </c>
      <c r="C36" s="32" t="s">
        <v>102</v>
      </c>
      <c r="D36" s="33" t="s">
        <v>132</v>
      </c>
      <c r="E36" s="34">
        <v>0.33510000000000001</v>
      </c>
      <c r="F36" s="34">
        <v>0.253</v>
      </c>
      <c r="G36" s="34">
        <v>0.20280000000000001</v>
      </c>
      <c r="H36" s="34">
        <v>0.251</v>
      </c>
      <c r="I36" s="34">
        <v>0.48120000000000002</v>
      </c>
      <c r="J36" s="34"/>
      <c r="K36" s="34"/>
      <c r="L36" s="34"/>
      <c r="M36" s="34"/>
      <c r="N36" s="34"/>
      <c r="O36" s="34"/>
      <c r="P36" s="34"/>
      <c r="Q36" s="34"/>
      <c r="R36" s="34"/>
      <c r="S36" s="152"/>
      <c r="T36" s="182"/>
    </row>
    <row r="37" spans="1:20" x14ac:dyDescent="0.2">
      <c r="A37" s="16"/>
      <c r="B37" s="151" t="s">
        <v>81</v>
      </c>
      <c r="C37" s="32" t="s">
        <v>80</v>
      </c>
      <c r="D37" s="33" t="s">
        <v>132</v>
      </c>
      <c r="E37" s="34">
        <v>137</v>
      </c>
      <c r="F37" s="34">
        <v>26.86</v>
      </c>
      <c r="G37" s="34">
        <v>44.37</v>
      </c>
      <c r="H37" s="34">
        <v>195.6</v>
      </c>
      <c r="I37" s="34">
        <v>205.7</v>
      </c>
      <c r="J37" s="34"/>
      <c r="K37" s="34"/>
      <c r="L37" s="34"/>
      <c r="M37" s="34"/>
      <c r="N37" s="34"/>
      <c r="O37" s="34"/>
      <c r="P37" s="34"/>
      <c r="Q37" s="34"/>
      <c r="R37" s="34"/>
      <c r="S37" s="152"/>
      <c r="T37" s="182"/>
    </row>
    <row r="38" spans="1:20" x14ac:dyDescent="0.2">
      <c r="A38" s="16"/>
      <c r="B38" s="151" t="s">
        <v>114</v>
      </c>
      <c r="C38" s="32" t="s">
        <v>127</v>
      </c>
      <c r="D38" s="33" t="s">
        <v>132</v>
      </c>
      <c r="E38" s="34">
        <v>565</v>
      </c>
      <c r="F38" s="34">
        <v>478.5</v>
      </c>
      <c r="G38" s="34">
        <v>502.6</v>
      </c>
      <c r="H38" s="34">
        <v>618.20000000000005</v>
      </c>
      <c r="I38" s="34">
        <v>594.29999999999995</v>
      </c>
      <c r="J38" s="34"/>
      <c r="K38" s="34"/>
      <c r="L38" s="34"/>
      <c r="M38" s="34"/>
      <c r="N38" s="34"/>
      <c r="O38" s="34"/>
      <c r="P38" s="34"/>
      <c r="Q38" s="34"/>
      <c r="R38" s="34"/>
      <c r="S38" s="152"/>
      <c r="T38" s="182"/>
    </row>
    <row r="39" spans="1:20" x14ac:dyDescent="0.2">
      <c r="A39" s="16"/>
      <c r="B39" s="151" t="s">
        <v>77</v>
      </c>
      <c r="C39" s="32" t="s">
        <v>76</v>
      </c>
      <c r="D39" s="33" t="s">
        <v>132</v>
      </c>
      <c r="E39" s="34">
        <v>4.3680000000000003</v>
      </c>
      <c r="F39" s="34">
        <v>2.2029999999999998</v>
      </c>
      <c r="G39" s="34">
        <v>4.0949999999999998</v>
      </c>
      <c r="H39" s="34">
        <v>3.6760000000000002</v>
      </c>
      <c r="I39" s="34">
        <v>4.8609999999999998</v>
      </c>
      <c r="J39" s="34"/>
      <c r="K39" s="34"/>
      <c r="L39" s="34"/>
      <c r="M39" s="34"/>
      <c r="N39" s="34"/>
      <c r="O39" s="34"/>
      <c r="P39" s="34"/>
      <c r="Q39" s="34"/>
      <c r="R39" s="34"/>
      <c r="S39" s="152"/>
      <c r="T39" s="182"/>
    </row>
    <row r="40" spans="1:20" x14ac:dyDescent="0.2">
      <c r="A40" s="16"/>
      <c r="B40" s="151" t="s">
        <v>115</v>
      </c>
      <c r="C40" s="32" t="s">
        <v>128</v>
      </c>
      <c r="D40" s="33" t="s">
        <v>132</v>
      </c>
      <c r="E40" s="34">
        <v>1173</v>
      </c>
      <c r="F40" s="34">
        <v>978.3</v>
      </c>
      <c r="G40" s="34">
        <v>1377</v>
      </c>
      <c r="H40" s="34">
        <v>1405</v>
      </c>
      <c r="I40" s="34">
        <v>1168</v>
      </c>
      <c r="J40" s="34"/>
      <c r="K40" s="34"/>
      <c r="L40" s="34"/>
      <c r="M40" s="34"/>
      <c r="N40" s="34"/>
      <c r="O40" s="34"/>
      <c r="P40" s="34"/>
      <c r="Q40" s="34"/>
      <c r="R40" s="34"/>
      <c r="S40" s="152"/>
      <c r="T40" s="182"/>
    </row>
    <row r="41" spans="1:20" x14ac:dyDescent="0.2">
      <c r="A41" s="16"/>
      <c r="B41" s="151" t="s">
        <v>116</v>
      </c>
      <c r="C41" s="32" t="s">
        <v>129</v>
      </c>
      <c r="D41" s="33" t="s">
        <v>132</v>
      </c>
      <c r="E41" s="34">
        <v>3612</v>
      </c>
      <c r="F41" s="34">
        <v>5643</v>
      </c>
      <c r="G41" s="34">
        <v>4879</v>
      </c>
      <c r="H41" s="34">
        <v>5796</v>
      </c>
      <c r="I41" s="34">
        <v>5998</v>
      </c>
      <c r="J41" s="34"/>
      <c r="K41" s="34"/>
      <c r="L41" s="34"/>
      <c r="M41" s="34"/>
      <c r="N41" s="34"/>
      <c r="O41" s="34"/>
      <c r="P41" s="34"/>
      <c r="Q41" s="34"/>
      <c r="R41" s="34"/>
      <c r="S41" s="152"/>
      <c r="T41" s="182"/>
    </row>
    <row r="42" spans="1:20" x14ac:dyDescent="0.2">
      <c r="A42" s="16"/>
      <c r="B42" s="151" t="s">
        <v>75</v>
      </c>
      <c r="C42" s="32" t="s">
        <v>74</v>
      </c>
      <c r="D42" s="33" t="s">
        <v>132</v>
      </c>
      <c r="E42" s="34">
        <v>0.22</v>
      </c>
      <c r="F42" s="34" t="s">
        <v>253</v>
      </c>
      <c r="G42" s="34" t="s">
        <v>253</v>
      </c>
      <c r="H42" s="34">
        <v>0.29399999999999998</v>
      </c>
      <c r="I42" s="34">
        <v>0.18099999999999999</v>
      </c>
      <c r="J42" s="34"/>
      <c r="K42" s="34"/>
      <c r="L42" s="34"/>
      <c r="M42" s="34"/>
      <c r="N42" s="34"/>
      <c r="O42" s="34"/>
      <c r="P42" s="34"/>
      <c r="Q42" s="34"/>
      <c r="R42" s="34"/>
      <c r="S42" s="152"/>
      <c r="T42" s="182"/>
    </row>
    <row r="43" spans="1:20" x14ac:dyDescent="0.2">
      <c r="A43" s="16"/>
      <c r="B43" s="151" t="s">
        <v>117</v>
      </c>
      <c r="C43" s="32" t="s">
        <v>130</v>
      </c>
      <c r="D43" s="33" t="s">
        <v>132</v>
      </c>
      <c r="E43" s="34">
        <v>42</v>
      </c>
      <c r="F43" s="34">
        <v>31.34</v>
      </c>
      <c r="G43" s="34">
        <v>32.619999999999997</v>
      </c>
      <c r="H43" s="34">
        <v>43</v>
      </c>
      <c r="I43" s="34">
        <v>43.02</v>
      </c>
      <c r="J43" s="34"/>
      <c r="K43" s="34"/>
      <c r="L43" s="34"/>
      <c r="M43" s="34"/>
      <c r="N43" s="34"/>
      <c r="O43" s="34"/>
      <c r="P43" s="34"/>
      <c r="Q43" s="34"/>
      <c r="R43" s="34"/>
      <c r="S43" s="152"/>
      <c r="T43" s="182"/>
    </row>
    <row r="44" spans="1:20" x14ac:dyDescent="0.2">
      <c r="A44" s="16"/>
      <c r="B44" s="151" t="s">
        <v>194</v>
      </c>
      <c r="C44" s="32" t="s">
        <v>195</v>
      </c>
      <c r="D44" s="33" t="s">
        <v>132</v>
      </c>
      <c r="E44" s="34" t="s">
        <v>254</v>
      </c>
      <c r="F44" s="34" t="s">
        <v>254</v>
      </c>
      <c r="G44" s="34" t="s">
        <v>254</v>
      </c>
      <c r="H44" s="34" t="s">
        <v>254</v>
      </c>
      <c r="I44" s="34">
        <v>0.17510000000000001</v>
      </c>
      <c r="J44" s="34"/>
      <c r="K44" s="34"/>
      <c r="L44" s="34"/>
      <c r="M44" s="34"/>
      <c r="N44" s="34"/>
      <c r="O44" s="34"/>
      <c r="P44" s="34"/>
      <c r="Q44" s="34"/>
      <c r="R44" s="34"/>
      <c r="S44" s="152"/>
      <c r="T44" s="182"/>
    </row>
    <row r="45" spans="1:20" x14ac:dyDescent="0.2">
      <c r="A45" s="16"/>
      <c r="B45" s="151" t="s">
        <v>73</v>
      </c>
      <c r="C45" s="32" t="s">
        <v>72</v>
      </c>
      <c r="D45" s="33" t="s">
        <v>132</v>
      </c>
      <c r="E45" s="34">
        <v>5.569</v>
      </c>
      <c r="F45" s="34">
        <v>4.2069999999999999</v>
      </c>
      <c r="G45" s="34">
        <v>3.9830000000000001</v>
      </c>
      <c r="H45" s="34">
        <v>5.22</v>
      </c>
      <c r="I45" s="34">
        <v>6.3949999999999996</v>
      </c>
      <c r="J45" s="34"/>
      <c r="K45" s="34"/>
      <c r="L45" s="34"/>
      <c r="M45" s="34"/>
      <c r="N45" s="34"/>
      <c r="O45" s="34"/>
      <c r="P45" s="34"/>
      <c r="Q45" s="34"/>
      <c r="R45" s="34"/>
      <c r="S45" s="152"/>
      <c r="T45" s="182"/>
    </row>
    <row r="46" spans="1:20" ht="12.75" thickBot="1" x14ac:dyDescent="0.25">
      <c r="A46" s="16"/>
      <c r="B46" s="153" t="s">
        <v>71</v>
      </c>
      <c r="C46" s="154" t="s">
        <v>70</v>
      </c>
      <c r="D46" s="155" t="s">
        <v>132</v>
      </c>
      <c r="E46" s="156">
        <v>215.1</v>
      </c>
      <c r="F46" s="156">
        <v>107.3</v>
      </c>
      <c r="G46" s="156">
        <v>123.8</v>
      </c>
      <c r="H46" s="156">
        <v>155</v>
      </c>
      <c r="I46" s="156">
        <v>326.89999999999998</v>
      </c>
      <c r="J46" s="156"/>
      <c r="K46" s="156"/>
      <c r="L46" s="156"/>
      <c r="M46" s="156"/>
      <c r="N46" s="156"/>
      <c r="O46" s="156"/>
      <c r="P46" s="156"/>
      <c r="Q46" s="156"/>
      <c r="R46" s="156"/>
      <c r="S46" s="157"/>
      <c r="T46" s="182"/>
    </row>
    <row r="47" spans="1:20" ht="4.5" customHeight="1" x14ac:dyDescent="0.2">
      <c r="A47" s="16"/>
      <c r="B47" s="35"/>
      <c r="C47" s="36"/>
      <c r="D47" s="17"/>
      <c r="E47" s="35"/>
      <c r="F47" s="37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</row>
    <row r="48" spans="1:20" x14ac:dyDescent="0.2">
      <c r="A48" s="16"/>
      <c r="B48" s="166" t="s">
        <v>256</v>
      </c>
      <c r="C48" s="16" t="s">
        <v>145</v>
      </c>
      <c r="D48" s="17"/>
      <c r="E48" s="38"/>
      <c r="F48" s="16"/>
      <c r="G48" s="16"/>
      <c r="H48" s="18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</row>
    <row r="49" spans="1:30" x14ac:dyDescent="0.2">
      <c r="A49" s="16"/>
      <c r="B49" s="19" t="s">
        <v>255</v>
      </c>
      <c r="C49" s="36"/>
      <c r="D49" s="17"/>
      <c r="E49" s="16"/>
      <c r="F49" s="19"/>
      <c r="G49" s="39"/>
      <c r="H49" s="18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</row>
    <row r="50" spans="1:30" ht="12.75" thickBot="1" x14ac:dyDescent="0.25">
      <c r="A50" s="16"/>
      <c r="B50" s="35"/>
      <c r="C50" s="36"/>
      <c r="D50" s="17"/>
      <c r="E50" s="39"/>
      <c r="F50" s="19"/>
      <c r="G50" s="39"/>
      <c r="H50" s="18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</row>
    <row r="51" spans="1:30" ht="12.6" customHeight="1" x14ac:dyDescent="0.2">
      <c r="A51" s="16"/>
      <c r="B51" s="549" t="s">
        <v>196</v>
      </c>
      <c r="C51" s="550"/>
      <c r="D51" s="550"/>
      <c r="E51" s="550"/>
      <c r="F51" s="550"/>
      <c r="G51" s="550"/>
      <c r="H51" s="550"/>
      <c r="I51" s="550"/>
      <c r="J51" s="550"/>
      <c r="K51" s="550"/>
      <c r="L51" s="550"/>
      <c r="M51" s="550"/>
      <c r="N51" s="550"/>
      <c r="O51" s="550"/>
      <c r="P51" s="550"/>
      <c r="Q51" s="550"/>
      <c r="R51" s="550"/>
      <c r="S51" s="551"/>
      <c r="T51" s="182"/>
    </row>
    <row r="52" spans="1:30" s="13" customFormat="1" ht="12.6" customHeight="1" x14ac:dyDescent="0.2">
      <c r="A52" s="30"/>
      <c r="B52" s="534" t="s">
        <v>190</v>
      </c>
      <c r="C52" s="535"/>
      <c r="D52" s="533" t="s">
        <v>104</v>
      </c>
      <c r="E52" s="535" t="str">
        <f>E12</f>
        <v>Fecha</v>
      </c>
      <c r="F52" s="535"/>
      <c r="G52" s="535"/>
      <c r="H52" s="535"/>
      <c r="I52" s="535"/>
      <c r="J52" s="535"/>
      <c r="K52" s="535"/>
      <c r="L52" s="535"/>
      <c r="M52" s="535"/>
      <c r="N52" s="535"/>
      <c r="O52" s="535"/>
      <c r="P52" s="535"/>
      <c r="Q52" s="535"/>
      <c r="R52" s="535"/>
      <c r="S52" s="539"/>
      <c r="T52" s="183"/>
    </row>
    <row r="53" spans="1:30" ht="12.75" customHeight="1" x14ac:dyDescent="0.2">
      <c r="A53" s="16"/>
      <c r="B53" s="534"/>
      <c r="C53" s="535"/>
      <c r="D53" s="533"/>
      <c r="E53" s="31">
        <f>'A.2.4. Cálculo PM10 y VM'!$E12</f>
        <v>0</v>
      </c>
      <c r="F53" s="31">
        <f>'A.2.4. Cálculo PM10 y VM'!$E13</f>
        <v>0</v>
      </c>
      <c r="G53" s="31">
        <f>'A.2.4. Cálculo PM10 y VM'!$E14</f>
        <v>0</v>
      </c>
      <c r="H53" s="31">
        <f>'A.2.4. Cálculo PM10 y VM'!$E15</f>
        <v>0</v>
      </c>
      <c r="I53" s="31">
        <f>'A.2.4. Cálculo PM10 y VM'!$E16</f>
        <v>0</v>
      </c>
      <c r="J53" s="31" t="e">
        <f>'A.2.4. Cálculo PM10 y VM'!$E17</f>
        <v>#REF!</v>
      </c>
      <c r="K53" s="31" t="e">
        <f>'A.2.4. Cálculo PM10 y VM'!$E18</f>
        <v>#REF!</v>
      </c>
      <c r="L53" s="31" t="e">
        <f>'A.2.4. Cálculo PM10 y VM'!$E19</f>
        <v>#REF!</v>
      </c>
      <c r="M53" s="31" t="e">
        <f>'A.2.4. Cálculo PM10 y VM'!$E20</f>
        <v>#REF!</v>
      </c>
      <c r="N53" s="31" t="e">
        <f>'A.2.4. Cálculo PM10 y VM'!$E21</f>
        <v>#REF!</v>
      </c>
      <c r="O53" s="31" t="e">
        <f>'A.2.4. Cálculo PM10 y VM'!$E22</f>
        <v>#REF!</v>
      </c>
      <c r="P53" s="31" t="e">
        <f>'A.2.4. Cálculo PM10 y VM'!$E23</f>
        <v>#REF!</v>
      </c>
      <c r="Q53" s="31" t="e">
        <f>'A.2.4. Cálculo PM10 y VM'!$E24</f>
        <v>#REF!</v>
      </c>
      <c r="R53" s="31" t="e">
        <f>'A.2.4. Cálculo PM10 y VM'!$E25</f>
        <v>#REF!</v>
      </c>
      <c r="S53" s="150" t="e">
        <f>'A.2.4. Cálculo PM10 y VM'!$E26</f>
        <v>#REF!</v>
      </c>
      <c r="T53" s="182"/>
    </row>
    <row r="54" spans="1:30" s="13" customFormat="1" ht="13.5" x14ac:dyDescent="0.2">
      <c r="A54" s="30"/>
      <c r="B54" s="532" t="s">
        <v>187</v>
      </c>
      <c r="C54" s="533"/>
      <c r="D54" s="533"/>
      <c r="E54" s="40" t="e">
        <f>'A.2.7. Cálculo Vol E'!M12</f>
        <v>#DIV/0!</v>
      </c>
      <c r="F54" s="40" t="e">
        <f>'A.2.7. Cálculo Vol E'!M13</f>
        <v>#DIV/0!</v>
      </c>
      <c r="G54" s="40" t="e">
        <f>'A.2.7. Cálculo Vol E'!M14</f>
        <v>#DIV/0!</v>
      </c>
      <c r="H54" s="40" t="e">
        <f>'A.2.7. Cálculo Vol E'!M15</f>
        <v>#DIV/0!</v>
      </c>
      <c r="I54" s="40" t="e">
        <f>'A.2.7. Cálculo Vol E'!M16</f>
        <v>#DIV/0!</v>
      </c>
      <c r="J54" s="40" t="e">
        <f>'A.2.4. Cálculo PM10 y VM'!#REF!</f>
        <v>#REF!</v>
      </c>
      <c r="K54" s="40" t="e">
        <f>'A.2.4. Cálculo PM10 y VM'!#REF!</f>
        <v>#REF!</v>
      </c>
      <c r="L54" s="40" t="e">
        <f>'A.2.4. Cálculo PM10 y VM'!#REF!</f>
        <v>#REF!</v>
      </c>
      <c r="M54" s="40" t="e">
        <f>'A.2.4. Cálculo PM10 y VM'!#REF!</f>
        <v>#REF!</v>
      </c>
      <c r="N54" s="40" t="e">
        <f>'A.2.4. Cálculo PM10 y VM'!#REF!</f>
        <v>#REF!</v>
      </c>
      <c r="O54" s="40" t="e">
        <f>'A.2.4. Cálculo PM10 y VM'!#REF!</f>
        <v>#REF!</v>
      </c>
      <c r="P54" s="40" t="e">
        <f>'A.2.4. Cálculo PM10 y VM'!#REF!</f>
        <v>#REF!</v>
      </c>
      <c r="Q54" s="40" t="e">
        <f>'A.2.4. Cálculo PM10 y VM'!#REF!</f>
        <v>#REF!</v>
      </c>
      <c r="R54" s="40" t="e">
        <f>'A.2.4. Cálculo PM10 y VM'!#REF!</f>
        <v>#REF!</v>
      </c>
      <c r="S54" s="158" t="e">
        <f>'A.2.4. Cálculo PM10 y VM'!#REF!</f>
        <v>#REF!</v>
      </c>
      <c r="T54" s="183"/>
      <c r="U54" s="213"/>
      <c r="V54" s="195" t="s">
        <v>237</v>
      </c>
      <c r="W54" s="195" t="s">
        <v>232</v>
      </c>
      <c r="X54" s="195" t="s">
        <v>233</v>
      </c>
      <c r="Y54" s="213"/>
      <c r="Z54" s="213"/>
      <c r="AA54" s="213"/>
      <c r="AB54" s="213"/>
      <c r="AC54" s="213"/>
    </row>
    <row r="55" spans="1:30" ht="13.5" x14ac:dyDescent="0.2">
      <c r="A55" s="16"/>
      <c r="B55" s="151" t="s">
        <v>101</v>
      </c>
      <c r="C55" s="32" t="s">
        <v>100</v>
      </c>
      <c r="D55" s="33" t="s">
        <v>135</v>
      </c>
      <c r="E55" s="41" t="e">
        <f t="shared" ref="E55:E87" si="0">IF(ISNUMBER(FIND("&lt;",E14)),"N.D.",PRODUCT(E14,1/E$54))</f>
        <v>#DIV/0!</v>
      </c>
      <c r="F55" s="41" t="e">
        <f t="shared" ref="F55:S70" si="1">IF(ISNUMBER(FIND("&lt;",F14)),"N.D.",PRODUCT(F14,1/F$54))</f>
        <v>#DIV/0!</v>
      </c>
      <c r="G55" s="41" t="e">
        <f t="shared" si="1"/>
        <v>#DIV/0!</v>
      </c>
      <c r="H55" s="41" t="e">
        <f t="shared" si="1"/>
        <v>#DIV/0!</v>
      </c>
      <c r="I55" s="41" t="e">
        <f t="shared" si="1"/>
        <v>#DIV/0!</v>
      </c>
      <c r="J55" s="41" t="e">
        <f t="shared" si="1"/>
        <v>#REF!</v>
      </c>
      <c r="K55" s="41" t="e">
        <f t="shared" si="1"/>
        <v>#REF!</v>
      </c>
      <c r="L55" s="41" t="e">
        <f t="shared" si="1"/>
        <v>#REF!</v>
      </c>
      <c r="M55" s="41" t="e">
        <f t="shared" si="1"/>
        <v>#REF!</v>
      </c>
      <c r="N55" s="41" t="e">
        <f t="shared" si="1"/>
        <v>#REF!</v>
      </c>
      <c r="O55" s="41" t="e">
        <f t="shared" si="1"/>
        <v>#REF!</v>
      </c>
      <c r="P55" s="41" t="e">
        <f t="shared" si="1"/>
        <v>#REF!</v>
      </c>
      <c r="Q55" s="41" t="e">
        <f t="shared" si="1"/>
        <v>#REF!</v>
      </c>
      <c r="R55" s="41" t="e">
        <f t="shared" si="1"/>
        <v>#REF!</v>
      </c>
      <c r="S55" s="159" t="e">
        <f t="shared" si="1"/>
        <v>#REF!</v>
      </c>
      <c r="T55" s="182"/>
      <c r="U55" s="11" t="s">
        <v>131</v>
      </c>
      <c r="V55" s="214" t="e">
        <f>MAX(E55:I55)</f>
        <v>#DIV/0!</v>
      </c>
      <c r="W55" s="11" t="e">
        <f>IF(V55&gt;U55,"Supera","No Supera")</f>
        <v>#DIV/0!</v>
      </c>
      <c r="X55" s="210"/>
      <c r="Y55" s="210"/>
      <c r="Z55" s="210"/>
      <c r="AA55" s="210"/>
      <c r="AB55" s="210"/>
      <c r="AC55" s="210"/>
    </row>
    <row r="56" spans="1:30" ht="13.5" x14ac:dyDescent="0.2">
      <c r="A56" s="16"/>
      <c r="B56" s="151" t="s">
        <v>79</v>
      </c>
      <c r="C56" s="32" t="s">
        <v>78</v>
      </c>
      <c r="D56" s="33" t="s">
        <v>135</v>
      </c>
      <c r="E56" s="41" t="e">
        <f t="shared" si="0"/>
        <v>#DIV/0!</v>
      </c>
      <c r="F56" s="41" t="e">
        <f t="shared" si="1"/>
        <v>#DIV/0!</v>
      </c>
      <c r="G56" s="41" t="e">
        <f t="shared" ref="G56:S56" si="2">IF(ISNUMBER(FIND("&lt;",G15)),"N.D.",PRODUCT(G15,1/G$54))</f>
        <v>#DIV/0!</v>
      </c>
      <c r="H56" s="41" t="e">
        <f t="shared" si="2"/>
        <v>#DIV/0!</v>
      </c>
      <c r="I56" s="41" t="e">
        <f t="shared" si="2"/>
        <v>#DIV/0!</v>
      </c>
      <c r="J56" s="41" t="e">
        <f t="shared" si="2"/>
        <v>#REF!</v>
      </c>
      <c r="K56" s="41" t="e">
        <f t="shared" si="2"/>
        <v>#REF!</v>
      </c>
      <c r="L56" s="41" t="e">
        <f t="shared" si="2"/>
        <v>#REF!</v>
      </c>
      <c r="M56" s="41" t="e">
        <f t="shared" si="2"/>
        <v>#REF!</v>
      </c>
      <c r="N56" s="41" t="e">
        <f t="shared" si="2"/>
        <v>#REF!</v>
      </c>
      <c r="O56" s="41" t="e">
        <f t="shared" si="2"/>
        <v>#REF!</v>
      </c>
      <c r="P56" s="41" t="e">
        <f t="shared" si="2"/>
        <v>#REF!</v>
      </c>
      <c r="Q56" s="41" t="e">
        <f t="shared" si="2"/>
        <v>#REF!</v>
      </c>
      <c r="R56" s="41" t="e">
        <f t="shared" si="2"/>
        <v>#REF!</v>
      </c>
      <c r="S56" s="159" t="e">
        <f t="shared" si="2"/>
        <v>#REF!</v>
      </c>
      <c r="T56" s="182"/>
      <c r="U56" s="11">
        <v>25</v>
      </c>
      <c r="V56" s="214" t="e">
        <f t="shared" ref="V56:V87" si="3">MAX(E56:I56)</f>
        <v>#DIV/0!</v>
      </c>
      <c r="W56" s="11" t="e">
        <f t="shared" ref="W56:W87" si="4">IF(V56&gt;U56,"Supera","No Supera")</f>
        <v>#DIV/0!</v>
      </c>
      <c r="X56" s="210"/>
      <c r="Y56" s="210"/>
      <c r="Z56" s="210"/>
      <c r="AA56" s="210"/>
      <c r="AB56" s="210"/>
      <c r="AC56" s="210"/>
    </row>
    <row r="57" spans="1:30" ht="13.5" x14ac:dyDescent="0.2">
      <c r="A57" s="16"/>
      <c r="B57" s="151" t="s">
        <v>147</v>
      </c>
      <c r="C57" s="32" t="s">
        <v>99</v>
      </c>
      <c r="D57" s="33" t="s">
        <v>135</v>
      </c>
      <c r="E57" s="41" t="e">
        <f t="shared" si="0"/>
        <v>#DIV/0!</v>
      </c>
      <c r="F57" s="41" t="e">
        <f t="shared" si="1"/>
        <v>#DIV/0!</v>
      </c>
      <c r="G57" s="41" t="e">
        <f t="shared" si="1"/>
        <v>#DIV/0!</v>
      </c>
      <c r="H57" s="41" t="e">
        <f t="shared" si="1"/>
        <v>#DIV/0!</v>
      </c>
      <c r="I57" s="41" t="e">
        <f t="shared" si="1"/>
        <v>#DIV/0!</v>
      </c>
      <c r="J57" s="41" t="e">
        <f t="shared" si="1"/>
        <v>#REF!</v>
      </c>
      <c r="K57" s="41" t="e">
        <f t="shared" si="1"/>
        <v>#REF!</v>
      </c>
      <c r="L57" s="41" t="e">
        <f t="shared" si="1"/>
        <v>#REF!</v>
      </c>
      <c r="M57" s="41" t="e">
        <f t="shared" si="1"/>
        <v>#REF!</v>
      </c>
      <c r="N57" s="41" t="e">
        <f t="shared" si="1"/>
        <v>#REF!</v>
      </c>
      <c r="O57" s="41" t="e">
        <f t="shared" si="1"/>
        <v>#REF!</v>
      </c>
      <c r="P57" s="41" t="e">
        <f t="shared" si="1"/>
        <v>#REF!</v>
      </c>
      <c r="Q57" s="41" t="e">
        <f t="shared" si="1"/>
        <v>#REF!</v>
      </c>
      <c r="R57" s="41" t="e">
        <f t="shared" si="1"/>
        <v>#REF!</v>
      </c>
      <c r="S57" s="159" t="e">
        <f t="shared" si="1"/>
        <v>#REF!</v>
      </c>
      <c r="T57" s="182"/>
      <c r="U57" s="11">
        <v>0.3</v>
      </c>
      <c r="V57" s="214" t="e">
        <f t="shared" si="3"/>
        <v>#DIV/0!</v>
      </c>
      <c r="W57" s="11" t="e">
        <f t="shared" si="4"/>
        <v>#DIV/0!</v>
      </c>
      <c r="X57" s="210"/>
      <c r="Y57" s="210"/>
      <c r="Z57" s="210"/>
      <c r="AA57" s="210"/>
      <c r="AB57" s="210"/>
      <c r="AC57" s="210"/>
    </row>
    <row r="58" spans="1:30" ht="13.5" x14ac:dyDescent="0.2">
      <c r="A58" s="16"/>
      <c r="B58" s="151" t="s">
        <v>98</v>
      </c>
      <c r="C58" s="32" t="s">
        <v>97</v>
      </c>
      <c r="D58" s="33" t="s">
        <v>135</v>
      </c>
      <c r="E58" s="41" t="e">
        <f t="shared" si="0"/>
        <v>#DIV/0!</v>
      </c>
      <c r="F58" s="41" t="e">
        <f t="shared" si="1"/>
        <v>#DIV/0!</v>
      </c>
      <c r="G58" s="41" t="e">
        <f t="shared" si="1"/>
        <v>#DIV/0!</v>
      </c>
      <c r="H58" s="41" t="e">
        <f t="shared" si="1"/>
        <v>#DIV/0!</v>
      </c>
      <c r="I58" s="41" t="e">
        <f t="shared" si="1"/>
        <v>#DIV/0!</v>
      </c>
      <c r="J58" s="41" t="e">
        <f t="shared" si="1"/>
        <v>#REF!</v>
      </c>
      <c r="K58" s="41" t="e">
        <f t="shared" si="1"/>
        <v>#REF!</v>
      </c>
      <c r="L58" s="41" t="e">
        <f t="shared" si="1"/>
        <v>#REF!</v>
      </c>
      <c r="M58" s="41" t="e">
        <f t="shared" si="1"/>
        <v>#REF!</v>
      </c>
      <c r="N58" s="41" t="e">
        <f t="shared" si="1"/>
        <v>#REF!</v>
      </c>
      <c r="O58" s="41" t="e">
        <f t="shared" si="1"/>
        <v>#REF!</v>
      </c>
      <c r="P58" s="41" t="e">
        <f t="shared" si="1"/>
        <v>#REF!</v>
      </c>
      <c r="Q58" s="41" t="e">
        <f t="shared" si="1"/>
        <v>#REF!</v>
      </c>
      <c r="R58" s="41" t="e">
        <f t="shared" si="1"/>
        <v>#REF!</v>
      </c>
      <c r="S58" s="159" t="e">
        <f t="shared" si="1"/>
        <v>#REF!</v>
      </c>
      <c r="T58" s="182"/>
      <c r="U58" s="11" t="s">
        <v>131</v>
      </c>
      <c r="V58" s="214" t="e">
        <f t="shared" si="3"/>
        <v>#DIV/0!</v>
      </c>
      <c r="W58" s="11" t="e">
        <f t="shared" si="4"/>
        <v>#DIV/0!</v>
      </c>
      <c r="X58" s="210"/>
      <c r="Y58" s="210"/>
      <c r="Z58" s="210"/>
      <c r="AA58" s="210"/>
      <c r="AB58" s="210"/>
      <c r="AC58" s="210"/>
    </row>
    <row r="59" spans="1:30" ht="13.5" x14ac:dyDescent="0.2">
      <c r="A59" s="16"/>
      <c r="B59" s="151" t="s">
        <v>96</v>
      </c>
      <c r="C59" s="32" t="s">
        <v>95</v>
      </c>
      <c r="D59" s="33" t="s">
        <v>135</v>
      </c>
      <c r="E59" s="202" t="str">
        <f t="shared" si="0"/>
        <v>N.D.</v>
      </c>
      <c r="F59" s="202" t="str">
        <f t="shared" si="1"/>
        <v>N.D.</v>
      </c>
      <c r="G59" s="202" t="str">
        <f t="shared" si="1"/>
        <v>N.D.</v>
      </c>
      <c r="H59" s="202" t="str">
        <f t="shared" si="1"/>
        <v>N.D.</v>
      </c>
      <c r="I59" s="41" t="str">
        <f t="shared" si="1"/>
        <v>N.D.</v>
      </c>
      <c r="J59" s="41" t="e">
        <f t="shared" si="1"/>
        <v>#REF!</v>
      </c>
      <c r="K59" s="41" t="e">
        <f t="shared" si="1"/>
        <v>#REF!</v>
      </c>
      <c r="L59" s="41" t="e">
        <f t="shared" si="1"/>
        <v>#REF!</v>
      </c>
      <c r="M59" s="41" t="e">
        <f t="shared" si="1"/>
        <v>#REF!</v>
      </c>
      <c r="N59" s="41" t="e">
        <f t="shared" si="1"/>
        <v>#REF!</v>
      </c>
      <c r="O59" s="41" t="e">
        <f t="shared" si="1"/>
        <v>#REF!</v>
      </c>
      <c r="P59" s="41" t="e">
        <f t="shared" si="1"/>
        <v>#REF!</v>
      </c>
      <c r="Q59" s="41" t="e">
        <f t="shared" si="1"/>
        <v>#REF!</v>
      </c>
      <c r="R59" s="41" t="e">
        <f t="shared" si="1"/>
        <v>#REF!</v>
      </c>
      <c r="S59" s="159" t="e">
        <f t="shared" si="1"/>
        <v>#REF!</v>
      </c>
      <c r="T59" s="182"/>
      <c r="U59" s="11">
        <v>0.01</v>
      </c>
      <c r="V59" s="214">
        <f t="shared" si="3"/>
        <v>0</v>
      </c>
      <c r="W59" s="11" t="str">
        <f t="shared" si="4"/>
        <v>No Supera</v>
      </c>
      <c r="X59" s="210"/>
      <c r="Y59" s="210"/>
      <c r="Z59" s="210"/>
      <c r="AA59" s="210"/>
      <c r="AB59" s="210"/>
      <c r="AC59" s="210"/>
    </row>
    <row r="60" spans="1:30" ht="13.5" x14ac:dyDescent="0.2">
      <c r="A60" s="16"/>
      <c r="B60" s="151" t="s">
        <v>106</v>
      </c>
      <c r="C60" s="32" t="s">
        <v>118</v>
      </c>
      <c r="D60" s="33" t="s">
        <v>135</v>
      </c>
      <c r="E60" s="41" t="e">
        <f t="shared" si="0"/>
        <v>#DIV/0!</v>
      </c>
      <c r="F60" s="41" t="e">
        <f t="shared" si="1"/>
        <v>#DIV/0!</v>
      </c>
      <c r="G60" s="41" t="e">
        <f t="shared" si="1"/>
        <v>#DIV/0!</v>
      </c>
      <c r="H60" s="41" t="e">
        <f t="shared" si="1"/>
        <v>#DIV/0!</v>
      </c>
      <c r="I60" s="41" t="e">
        <f t="shared" si="1"/>
        <v>#DIV/0!</v>
      </c>
      <c r="J60" s="41" t="e">
        <f t="shared" si="1"/>
        <v>#REF!</v>
      </c>
      <c r="K60" s="41" t="e">
        <f t="shared" si="1"/>
        <v>#REF!</v>
      </c>
      <c r="L60" s="41" t="e">
        <f t="shared" si="1"/>
        <v>#REF!</v>
      </c>
      <c r="M60" s="41" t="e">
        <f t="shared" si="1"/>
        <v>#REF!</v>
      </c>
      <c r="N60" s="41" t="e">
        <f t="shared" si="1"/>
        <v>#REF!</v>
      </c>
      <c r="O60" s="41" t="e">
        <f t="shared" si="1"/>
        <v>#REF!</v>
      </c>
      <c r="P60" s="41" t="e">
        <f t="shared" si="1"/>
        <v>#REF!</v>
      </c>
      <c r="Q60" s="41" t="e">
        <f t="shared" si="1"/>
        <v>#REF!</v>
      </c>
      <c r="R60" s="41" t="e">
        <f t="shared" si="1"/>
        <v>#REF!</v>
      </c>
      <c r="S60" s="159" t="e">
        <f t="shared" si="1"/>
        <v>#REF!</v>
      </c>
      <c r="T60" s="182"/>
      <c r="U60" s="11" t="s">
        <v>131</v>
      </c>
      <c r="V60" s="214" t="e">
        <f t="shared" si="3"/>
        <v>#DIV/0!</v>
      </c>
      <c r="W60" s="11" t="e">
        <f t="shared" si="4"/>
        <v>#DIV/0!</v>
      </c>
      <c r="X60" s="210"/>
      <c r="Y60" s="210"/>
      <c r="Z60" s="210"/>
      <c r="AA60" s="210"/>
      <c r="AB60" s="210"/>
      <c r="AC60" s="210"/>
    </row>
    <row r="61" spans="1:30" ht="13.5" x14ac:dyDescent="0.2">
      <c r="A61" s="16"/>
      <c r="B61" s="151" t="s">
        <v>107</v>
      </c>
      <c r="C61" s="32" t="s">
        <v>119</v>
      </c>
      <c r="D61" s="33" t="s">
        <v>135</v>
      </c>
      <c r="E61" s="41" t="e">
        <f t="shared" si="0"/>
        <v>#DIV/0!</v>
      </c>
      <c r="F61" s="41" t="e">
        <f t="shared" si="1"/>
        <v>#DIV/0!</v>
      </c>
      <c r="G61" s="41" t="e">
        <f t="shared" si="1"/>
        <v>#DIV/0!</v>
      </c>
      <c r="H61" s="41" t="e">
        <f t="shared" si="1"/>
        <v>#DIV/0!</v>
      </c>
      <c r="I61" s="41" t="e">
        <f t="shared" si="1"/>
        <v>#DIV/0!</v>
      </c>
      <c r="J61" s="41" t="e">
        <f t="shared" si="1"/>
        <v>#REF!</v>
      </c>
      <c r="K61" s="41" t="e">
        <f t="shared" si="1"/>
        <v>#REF!</v>
      </c>
      <c r="L61" s="41" t="e">
        <f t="shared" si="1"/>
        <v>#REF!</v>
      </c>
      <c r="M61" s="41" t="e">
        <f t="shared" si="1"/>
        <v>#REF!</v>
      </c>
      <c r="N61" s="41" t="e">
        <f t="shared" si="1"/>
        <v>#REF!</v>
      </c>
      <c r="O61" s="41" t="e">
        <f t="shared" si="1"/>
        <v>#REF!</v>
      </c>
      <c r="P61" s="41" t="e">
        <f t="shared" si="1"/>
        <v>#REF!</v>
      </c>
      <c r="Q61" s="41" t="e">
        <f t="shared" si="1"/>
        <v>#REF!</v>
      </c>
      <c r="R61" s="41" t="e">
        <f t="shared" si="1"/>
        <v>#REF!</v>
      </c>
      <c r="S61" s="159" t="e">
        <f t="shared" si="1"/>
        <v>#REF!</v>
      </c>
      <c r="T61" s="182"/>
      <c r="U61" s="11">
        <v>120</v>
      </c>
      <c r="V61" s="214" t="e">
        <f t="shared" si="3"/>
        <v>#DIV/0!</v>
      </c>
      <c r="W61" s="11" t="e">
        <f t="shared" si="4"/>
        <v>#DIV/0!</v>
      </c>
      <c r="X61" s="210"/>
      <c r="Y61" s="210"/>
      <c r="Z61" s="210"/>
      <c r="AA61" s="210"/>
      <c r="AB61" s="210"/>
      <c r="AC61" s="210"/>
    </row>
    <row r="62" spans="1:30" ht="13.5" x14ac:dyDescent="0.2">
      <c r="A62" s="16"/>
      <c r="B62" s="151" t="s">
        <v>94</v>
      </c>
      <c r="C62" s="32" t="s">
        <v>93</v>
      </c>
      <c r="D62" s="33" t="s">
        <v>135</v>
      </c>
      <c r="E62" s="41" t="e">
        <f t="shared" si="0"/>
        <v>#DIV/0!</v>
      </c>
      <c r="F62" s="41" t="e">
        <f t="shared" si="1"/>
        <v>#DIV/0!</v>
      </c>
      <c r="G62" s="41" t="e">
        <f t="shared" si="1"/>
        <v>#DIV/0!</v>
      </c>
      <c r="H62" s="41" t="e">
        <f t="shared" si="1"/>
        <v>#DIV/0!</v>
      </c>
      <c r="I62" s="41" t="e">
        <f t="shared" si="1"/>
        <v>#DIV/0!</v>
      </c>
      <c r="J62" s="41" t="e">
        <f t="shared" si="1"/>
        <v>#REF!</v>
      </c>
      <c r="K62" s="41" t="e">
        <f t="shared" si="1"/>
        <v>#REF!</v>
      </c>
      <c r="L62" s="41" t="e">
        <f t="shared" si="1"/>
        <v>#REF!</v>
      </c>
      <c r="M62" s="41" t="e">
        <f t="shared" si="1"/>
        <v>#REF!</v>
      </c>
      <c r="N62" s="41" t="e">
        <f t="shared" si="1"/>
        <v>#REF!</v>
      </c>
      <c r="O62" s="41" t="e">
        <f t="shared" si="1"/>
        <v>#REF!</v>
      </c>
      <c r="P62" s="41" t="e">
        <f t="shared" si="1"/>
        <v>#REF!</v>
      </c>
      <c r="Q62" s="41" t="e">
        <f t="shared" si="1"/>
        <v>#REF!</v>
      </c>
      <c r="R62" s="41" t="e">
        <f t="shared" si="1"/>
        <v>#REF!</v>
      </c>
      <c r="S62" s="159" t="e">
        <f t="shared" si="1"/>
        <v>#REF!</v>
      </c>
      <c r="T62" s="182"/>
      <c r="U62" s="11">
        <v>2.5000000000000001E-2</v>
      </c>
      <c r="V62" s="214" t="e">
        <f t="shared" si="3"/>
        <v>#DIV/0!</v>
      </c>
      <c r="W62" s="11" t="e">
        <f t="shared" si="4"/>
        <v>#DIV/0!</v>
      </c>
      <c r="X62" s="11">
        <f>COUNTIF(E62:I62,"&gt;0,025")</f>
        <v>0</v>
      </c>
      <c r="Y62" s="215" t="e">
        <f>E62/$U$62</f>
        <v>#DIV/0!</v>
      </c>
      <c r="Z62" s="215" t="e">
        <f t="shared" ref="Z62:AC62" si="5">F62/$U$62</f>
        <v>#DIV/0!</v>
      </c>
      <c r="AA62" s="215" t="e">
        <f t="shared" si="5"/>
        <v>#DIV/0!</v>
      </c>
      <c r="AB62" s="215" t="e">
        <f t="shared" si="5"/>
        <v>#DIV/0!</v>
      </c>
      <c r="AC62" s="215" t="e">
        <f t="shared" si="5"/>
        <v>#DIV/0!</v>
      </c>
      <c r="AD62" s="216" t="e">
        <f>MAX(Y62:AC62)</f>
        <v>#DIV/0!</v>
      </c>
    </row>
    <row r="63" spans="1:30" ht="13.5" x14ac:dyDescent="0.2">
      <c r="A63" s="16"/>
      <c r="B63" s="151" t="s">
        <v>108</v>
      </c>
      <c r="C63" s="32" t="s">
        <v>121</v>
      </c>
      <c r="D63" s="33" t="s">
        <v>135</v>
      </c>
      <c r="E63" s="41" t="e">
        <f t="shared" si="0"/>
        <v>#DIV/0!</v>
      </c>
      <c r="F63" s="41" t="e">
        <f t="shared" si="1"/>
        <v>#DIV/0!</v>
      </c>
      <c r="G63" s="41" t="e">
        <f t="shared" si="1"/>
        <v>#DIV/0!</v>
      </c>
      <c r="H63" s="41" t="e">
        <f t="shared" si="1"/>
        <v>#DIV/0!</v>
      </c>
      <c r="I63" s="41" t="e">
        <f t="shared" si="1"/>
        <v>#DIV/0!</v>
      </c>
      <c r="J63" s="41" t="e">
        <f t="shared" si="1"/>
        <v>#REF!</v>
      </c>
      <c r="K63" s="41" t="e">
        <f t="shared" si="1"/>
        <v>#REF!</v>
      </c>
      <c r="L63" s="41" t="e">
        <f t="shared" si="1"/>
        <v>#REF!</v>
      </c>
      <c r="M63" s="41" t="e">
        <f t="shared" si="1"/>
        <v>#REF!</v>
      </c>
      <c r="N63" s="41" t="e">
        <f t="shared" si="1"/>
        <v>#REF!</v>
      </c>
      <c r="O63" s="41" t="e">
        <f t="shared" si="1"/>
        <v>#REF!</v>
      </c>
      <c r="P63" s="41" t="e">
        <f t="shared" si="1"/>
        <v>#REF!</v>
      </c>
      <c r="Q63" s="41" t="e">
        <f t="shared" si="1"/>
        <v>#REF!</v>
      </c>
      <c r="R63" s="41" t="e">
        <f t="shared" si="1"/>
        <v>#REF!</v>
      </c>
      <c r="S63" s="159" t="e">
        <f t="shared" si="1"/>
        <v>#REF!</v>
      </c>
      <c r="T63" s="182"/>
      <c r="U63" s="11" t="s">
        <v>131</v>
      </c>
      <c r="V63" s="214" t="e">
        <f t="shared" si="3"/>
        <v>#DIV/0!</v>
      </c>
      <c r="W63" s="11" t="e">
        <f t="shared" si="4"/>
        <v>#DIV/0!</v>
      </c>
      <c r="X63" s="11"/>
      <c r="Y63" s="215"/>
      <c r="Z63" s="215"/>
      <c r="AA63" s="215"/>
      <c r="AB63" s="215"/>
      <c r="AC63" s="215"/>
      <c r="AD63" s="217"/>
    </row>
    <row r="64" spans="1:30" ht="13.5" x14ac:dyDescent="0.2">
      <c r="A64" s="16"/>
      <c r="B64" s="151" t="s">
        <v>92</v>
      </c>
      <c r="C64" s="32" t="s">
        <v>91</v>
      </c>
      <c r="D64" s="33" t="s">
        <v>135</v>
      </c>
      <c r="E64" s="41" t="e">
        <f t="shared" si="0"/>
        <v>#DIV/0!</v>
      </c>
      <c r="F64" s="41" t="e">
        <f t="shared" si="1"/>
        <v>#DIV/0!</v>
      </c>
      <c r="G64" s="41" t="e">
        <f t="shared" si="1"/>
        <v>#DIV/0!</v>
      </c>
      <c r="H64" s="41" t="e">
        <f t="shared" si="1"/>
        <v>#DIV/0!</v>
      </c>
      <c r="I64" s="41" t="e">
        <f t="shared" si="1"/>
        <v>#DIV/0!</v>
      </c>
      <c r="J64" s="41" t="e">
        <f t="shared" si="1"/>
        <v>#REF!</v>
      </c>
      <c r="K64" s="41" t="e">
        <f t="shared" si="1"/>
        <v>#REF!</v>
      </c>
      <c r="L64" s="41" t="e">
        <f t="shared" si="1"/>
        <v>#REF!</v>
      </c>
      <c r="M64" s="41" t="e">
        <f t="shared" si="1"/>
        <v>#REF!</v>
      </c>
      <c r="N64" s="41" t="e">
        <f t="shared" si="1"/>
        <v>#REF!</v>
      </c>
      <c r="O64" s="41" t="e">
        <f t="shared" si="1"/>
        <v>#REF!</v>
      </c>
      <c r="P64" s="41" t="e">
        <f t="shared" si="1"/>
        <v>#REF!</v>
      </c>
      <c r="Q64" s="41" t="e">
        <f t="shared" si="1"/>
        <v>#REF!</v>
      </c>
      <c r="R64" s="41" t="e">
        <f t="shared" si="1"/>
        <v>#REF!</v>
      </c>
      <c r="S64" s="159" t="e">
        <f t="shared" si="1"/>
        <v>#REF!</v>
      </c>
      <c r="T64" s="182"/>
      <c r="U64" s="11">
        <v>0.1</v>
      </c>
      <c r="V64" s="214" t="e">
        <f t="shared" si="3"/>
        <v>#DIV/0!</v>
      </c>
      <c r="W64" s="11" t="e">
        <f t="shared" si="4"/>
        <v>#DIV/0!</v>
      </c>
      <c r="X64" s="210"/>
      <c r="Y64" s="210"/>
      <c r="Z64" s="210"/>
      <c r="AA64" s="210"/>
      <c r="AB64" s="210"/>
      <c r="AC64" s="210"/>
      <c r="AD64" s="217"/>
    </row>
    <row r="65" spans="1:30" ht="13.5" x14ac:dyDescent="0.2">
      <c r="A65" s="16"/>
      <c r="B65" s="151" t="s">
        <v>88</v>
      </c>
      <c r="C65" s="32" t="s">
        <v>87</v>
      </c>
      <c r="D65" s="33" t="s">
        <v>135</v>
      </c>
      <c r="E65" s="41" t="e">
        <f t="shared" si="0"/>
        <v>#DIV/0!</v>
      </c>
      <c r="F65" s="41" t="e">
        <f t="shared" si="1"/>
        <v>#DIV/0!</v>
      </c>
      <c r="G65" s="41" t="e">
        <f t="shared" si="1"/>
        <v>#DIV/0!</v>
      </c>
      <c r="H65" s="41" t="e">
        <f t="shared" si="1"/>
        <v>#DIV/0!</v>
      </c>
      <c r="I65" s="41" t="e">
        <f t="shared" si="1"/>
        <v>#DIV/0!</v>
      </c>
      <c r="J65" s="41" t="e">
        <f t="shared" si="1"/>
        <v>#REF!</v>
      </c>
      <c r="K65" s="41" t="e">
        <f t="shared" si="1"/>
        <v>#REF!</v>
      </c>
      <c r="L65" s="41" t="e">
        <f t="shared" si="1"/>
        <v>#REF!</v>
      </c>
      <c r="M65" s="41" t="e">
        <f t="shared" si="1"/>
        <v>#REF!</v>
      </c>
      <c r="N65" s="41" t="e">
        <f t="shared" si="1"/>
        <v>#REF!</v>
      </c>
      <c r="O65" s="41" t="e">
        <f t="shared" si="1"/>
        <v>#REF!</v>
      </c>
      <c r="P65" s="41" t="e">
        <f t="shared" si="1"/>
        <v>#REF!</v>
      </c>
      <c r="Q65" s="41" t="e">
        <f t="shared" si="1"/>
        <v>#REF!</v>
      </c>
      <c r="R65" s="41" t="e">
        <f t="shared" si="1"/>
        <v>#REF!</v>
      </c>
      <c r="S65" s="159" t="e">
        <f t="shared" si="1"/>
        <v>#REF!</v>
      </c>
      <c r="T65" s="182"/>
      <c r="U65" s="11">
        <v>50</v>
      </c>
      <c r="V65" s="214" t="e">
        <f t="shared" si="3"/>
        <v>#DIV/0!</v>
      </c>
      <c r="W65" s="11" t="e">
        <f t="shared" si="4"/>
        <v>#DIV/0!</v>
      </c>
      <c r="X65" s="210"/>
      <c r="Y65" s="210"/>
      <c r="Z65" s="210"/>
      <c r="AA65" s="210"/>
      <c r="AB65" s="210"/>
      <c r="AC65" s="210"/>
      <c r="AD65" s="217"/>
    </row>
    <row r="66" spans="1:30" ht="13.5" x14ac:dyDescent="0.2">
      <c r="A66" s="16"/>
      <c r="B66" s="151" t="s">
        <v>90</v>
      </c>
      <c r="C66" s="32" t="s">
        <v>89</v>
      </c>
      <c r="D66" s="33" t="s">
        <v>135</v>
      </c>
      <c r="E66" s="41" t="str">
        <f t="shared" si="0"/>
        <v>N.D.</v>
      </c>
      <c r="F66" s="41" t="str">
        <f t="shared" si="1"/>
        <v>N.D.</v>
      </c>
      <c r="G66" s="41" t="str">
        <f t="shared" si="1"/>
        <v>N.D.</v>
      </c>
      <c r="H66" s="41" t="str">
        <f t="shared" si="1"/>
        <v>N.D.</v>
      </c>
      <c r="I66" s="41" t="str">
        <f t="shared" si="1"/>
        <v>N.D.</v>
      </c>
      <c r="J66" s="41" t="e">
        <f t="shared" si="1"/>
        <v>#REF!</v>
      </c>
      <c r="K66" s="41" t="e">
        <f t="shared" si="1"/>
        <v>#REF!</v>
      </c>
      <c r="L66" s="41" t="e">
        <f t="shared" si="1"/>
        <v>#REF!</v>
      </c>
      <c r="M66" s="41" t="e">
        <f t="shared" si="1"/>
        <v>#REF!</v>
      </c>
      <c r="N66" s="41" t="e">
        <f t="shared" si="1"/>
        <v>#REF!</v>
      </c>
      <c r="O66" s="41" t="e">
        <f t="shared" si="1"/>
        <v>#REF!</v>
      </c>
      <c r="P66" s="41" t="e">
        <f t="shared" si="1"/>
        <v>#REF!</v>
      </c>
      <c r="Q66" s="41" t="e">
        <f t="shared" si="1"/>
        <v>#REF!</v>
      </c>
      <c r="R66" s="41" t="e">
        <f t="shared" si="1"/>
        <v>#REF!</v>
      </c>
      <c r="S66" s="159" t="e">
        <f t="shared" si="1"/>
        <v>#REF!</v>
      </c>
      <c r="T66" s="182"/>
      <c r="U66" s="11">
        <v>0.5</v>
      </c>
      <c r="V66" s="214">
        <f t="shared" si="3"/>
        <v>0</v>
      </c>
      <c r="W66" s="11" t="str">
        <f t="shared" si="4"/>
        <v>No Supera</v>
      </c>
      <c r="X66" s="210"/>
      <c r="Y66" s="210"/>
      <c r="Z66" s="210"/>
      <c r="AA66" s="210"/>
      <c r="AB66" s="210"/>
      <c r="AC66" s="210"/>
      <c r="AD66" s="217"/>
    </row>
    <row r="67" spans="1:30" ht="13.5" x14ac:dyDescent="0.2">
      <c r="A67" s="16"/>
      <c r="B67" s="151" t="s">
        <v>109</v>
      </c>
      <c r="C67" s="32" t="s">
        <v>122</v>
      </c>
      <c r="D67" s="33" t="s">
        <v>135</v>
      </c>
      <c r="E67" s="41" t="e">
        <f t="shared" si="0"/>
        <v>#DIV/0!</v>
      </c>
      <c r="F67" s="41" t="e">
        <f t="shared" si="1"/>
        <v>#DIV/0!</v>
      </c>
      <c r="G67" s="41" t="e">
        <f t="shared" si="1"/>
        <v>#DIV/0!</v>
      </c>
      <c r="H67" s="41" t="e">
        <f t="shared" si="1"/>
        <v>#DIV/0!</v>
      </c>
      <c r="I67" s="41" t="e">
        <f t="shared" si="1"/>
        <v>#DIV/0!</v>
      </c>
      <c r="J67" s="41" t="e">
        <f t="shared" si="1"/>
        <v>#REF!</v>
      </c>
      <c r="K67" s="41" t="e">
        <f t="shared" si="1"/>
        <v>#REF!</v>
      </c>
      <c r="L67" s="41" t="e">
        <f t="shared" si="1"/>
        <v>#REF!</v>
      </c>
      <c r="M67" s="41" t="e">
        <f t="shared" si="1"/>
        <v>#REF!</v>
      </c>
      <c r="N67" s="41" t="e">
        <f t="shared" si="1"/>
        <v>#REF!</v>
      </c>
      <c r="O67" s="41" t="e">
        <f t="shared" si="1"/>
        <v>#REF!</v>
      </c>
      <c r="P67" s="41" t="e">
        <f t="shared" si="1"/>
        <v>#REF!</v>
      </c>
      <c r="Q67" s="41" t="e">
        <f t="shared" si="1"/>
        <v>#REF!</v>
      </c>
      <c r="R67" s="41" t="e">
        <f t="shared" si="1"/>
        <v>#REF!</v>
      </c>
      <c r="S67" s="159" t="e">
        <f t="shared" si="1"/>
        <v>#REF!</v>
      </c>
      <c r="T67" s="182"/>
      <c r="U67" s="11">
        <v>10</v>
      </c>
      <c r="V67" s="214" t="e">
        <f t="shared" si="3"/>
        <v>#DIV/0!</v>
      </c>
      <c r="W67" s="11" t="e">
        <f t="shared" si="4"/>
        <v>#DIV/0!</v>
      </c>
      <c r="X67" s="11"/>
      <c r="Y67" s="210"/>
      <c r="Z67" s="210"/>
      <c r="AA67" s="210"/>
      <c r="AB67" s="210"/>
      <c r="AC67" s="210"/>
      <c r="AD67" s="217"/>
    </row>
    <row r="68" spans="1:30" ht="13.5" x14ac:dyDescent="0.2">
      <c r="A68" s="16"/>
      <c r="B68" s="151" t="s">
        <v>110</v>
      </c>
      <c r="C68" s="32" t="s">
        <v>123</v>
      </c>
      <c r="D68" s="33" t="s">
        <v>135</v>
      </c>
      <c r="E68" s="41" t="e">
        <f t="shared" si="0"/>
        <v>#DIV/0!</v>
      </c>
      <c r="F68" s="41" t="e">
        <f t="shared" si="1"/>
        <v>#DIV/0!</v>
      </c>
      <c r="G68" s="41" t="e">
        <f t="shared" si="1"/>
        <v>#DIV/0!</v>
      </c>
      <c r="H68" s="41" t="e">
        <f t="shared" si="1"/>
        <v>#DIV/0!</v>
      </c>
      <c r="I68" s="41" t="e">
        <f t="shared" si="1"/>
        <v>#DIV/0!</v>
      </c>
      <c r="J68" s="41" t="e">
        <f t="shared" si="1"/>
        <v>#REF!</v>
      </c>
      <c r="K68" s="41" t="e">
        <f t="shared" si="1"/>
        <v>#REF!</v>
      </c>
      <c r="L68" s="41" t="e">
        <f t="shared" si="1"/>
        <v>#REF!</v>
      </c>
      <c r="M68" s="41" t="e">
        <f t="shared" si="1"/>
        <v>#REF!</v>
      </c>
      <c r="N68" s="41" t="e">
        <f t="shared" si="1"/>
        <v>#REF!</v>
      </c>
      <c r="O68" s="41" t="e">
        <f t="shared" si="1"/>
        <v>#REF!</v>
      </c>
      <c r="P68" s="41" t="e">
        <f t="shared" si="1"/>
        <v>#REF!</v>
      </c>
      <c r="Q68" s="41" t="e">
        <f t="shared" si="1"/>
        <v>#REF!</v>
      </c>
      <c r="R68" s="41" t="e">
        <f t="shared" si="1"/>
        <v>#REF!</v>
      </c>
      <c r="S68" s="159" t="e">
        <f t="shared" si="1"/>
        <v>#REF!</v>
      </c>
      <c r="T68" s="182"/>
      <c r="U68" s="11">
        <v>120</v>
      </c>
      <c r="V68" s="214" t="e">
        <f t="shared" si="3"/>
        <v>#DIV/0!</v>
      </c>
      <c r="W68" s="11" t="e">
        <f t="shared" si="4"/>
        <v>#DIV/0!</v>
      </c>
      <c r="X68" s="11"/>
      <c r="Y68" s="210"/>
      <c r="Z68" s="210"/>
      <c r="AA68" s="210"/>
      <c r="AB68" s="210"/>
      <c r="AC68" s="210"/>
      <c r="AD68" s="217"/>
    </row>
    <row r="69" spans="1:30" ht="13.5" x14ac:dyDescent="0.2">
      <c r="A69" s="16"/>
      <c r="B69" s="151" t="s">
        <v>148</v>
      </c>
      <c r="C69" s="32" t="s">
        <v>120</v>
      </c>
      <c r="D69" s="33" t="s">
        <v>135</v>
      </c>
      <c r="E69" s="41" t="e">
        <f t="shared" si="0"/>
        <v>#DIV/0!</v>
      </c>
      <c r="F69" s="41" t="e">
        <f t="shared" si="1"/>
        <v>#DIV/0!</v>
      </c>
      <c r="G69" s="41" t="e">
        <f t="shared" si="1"/>
        <v>#DIV/0!</v>
      </c>
      <c r="H69" s="41" t="e">
        <f t="shared" si="1"/>
        <v>#DIV/0!</v>
      </c>
      <c r="I69" s="202" t="e">
        <f t="shared" si="1"/>
        <v>#DIV/0!</v>
      </c>
      <c r="J69" s="41" t="e">
        <f t="shared" si="1"/>
        <v>#REF!</v>
      </c>
      <c r="K69" s="41" t="e">
        <f t="shared" si="1"/>
        <v>#REF!</v>
      </c>
      <c r="L69" s="41" t="e">
        <f t="shared" si="1"/>
        <v>#REF!</v>
      </c>
      <c r="M69" s="41" t="e">
        <f t="shared" si="1"/>
        <v>#REF!</v>
      </c>
      <c r="N69" s="41" t="e">
        <f t="shared" si="1"/>
        <v>#REF!</v>
      </c>
      <c r="O69" s="41" t="e">
        <f t="shared" si="1"/>
        <v>#REF!</v>
      </c>
      <c r="P69" s="41" t="e">
        <f t="shared" si="1"/>
        <v>#REF!</v>
      </c>
      <c r="Q69" s="41" t="e">
        <f t="shared" si="1"/>
        <v>#REF!</v>
      </c>
      <c r="R69" s="41" t="e">
        <f t="shared" si="1"/>
        <v>#REF!</v>
      </c>
      <c r="S69" s="159" t="e">
        <f t="shared" si="1"/>
        <v>#REF!</v>
      </c>
      <c r="T69" s="182"/>
      <c r="U69" s="11" t="s">
        <v>131</v>
      </c>
      <c r="V69" s="214" t="e">
        <f t="shared" si="3"/>
        <v>#DIV/0!</v>
      </c>
      <c r="W69" s="11" t="e">
        <f t="shared" si="4"/>
        <v>#DIV/0!</v>
      </c>
      <c r="X69" s="11"/>
      <c r="Y69" s="210"/>
      <c r="Z69" s="210"/>
      <c r="AA69" s="210"/>
      <c r="AB69" s="210"/>
      <c r="AC69" s="210"/>
      <c r="AD69" s="217"/>
    </row>
    <row r="70" spans="1:30" ht="13.5" x14ac:dyDescent="0.2">
      <c r="A70" s="16"/>
      <c r="B70" s="151" t="s">
        <v>111</v>
      </c>
      <c r="C70" s="32" t="s">
        <v>124</v>
      </c>
      <c r="D70" s="33" t="s">
        <v>135</v>
      </c>
      <c r="E70" s="41" t="e">
        <f t="shared" si="0"/>
        <v>#DIV/0!</v>
      </c>
      <c r="F70" s="41" t="e">
        <f t="shared" si="1"/>
        <v>#DIV/0!</v>
      </c>
      <c r="G70" s="41" t="e">
        <f t="shared" si="1"/>
        <v>#DIV/0!</v>
      </c>
      <c r="H70" s="41" t="e">
        <f t="shared" si="1"/>
        <v>#DIV/0!</v>
      </c>
      <c r="I70" s="41" t="e">
        <f t="shared" si="1"/>
        <v>#DIV/0!</v>
      </c>
      <c r="J70" s="41" t="e">
        <f t="shared" si="1"/>
        <v>#REF!</v>
      </c>
      <c r="K70" s="41" t="e">
        <f t="shared" si="1"/>
        <v>#REF!</v>
      </c>
      <c r="L70" s="41" t="e">
        <f t="shared" si="1"/>
        <v>#REF!</v>
      </c>
      <c r="M70" s="41" t="e">
        <f t="shared" si="1"/>
        <v>#REF!</v>
      </c>
      <c r="N70" s="41" t="e">
        <f t="shared" si="1"/>
        <v>#REF!</v>
      </c>
      <c r="O70" s="41" t="e">
        <f t="shared" si="1"/>
        <v>#REF!</v>
      </c>
      <c r="P70" s="41" t="e">
        <f t="shared" si="1"/>
        <v>#REF!</v>
      </c>
      <c r="Q70" s="41" t="e">
        <f t="shared" si="1"/>
        <v>#REF!</v>
      </c>
      <c r="R70" s="41" t="e">
        <f t="shared" si="1"/>
        <v>#REF!</v>
      </c>
      <c r="S70" s="159" t="e">
        <f t="shared" si="1"/>
        <v>#REF!</v>
      </c>
      <c r="T70" s="182"/>
      <c r="U70" s="11">
        <v>4</v>
      </c>
      <c r="V70" s="214" t="e">
        <f t="shared" si="3"/>
        <v>#DIV/0!</v>
      </c>
      <c r="W70" s="11" t="e">
        <f t="shared" si="4"/>
        <v>#DIV/0!</v>
      </c>
      <c r="X70" s="11">
        <f>COUNTIF(E70:I70,"&gt;4")</f>
        <v>0</v>
      </c>
      <c r="Y70" s="215" t="e">
        <f>E70/$U$70</f>
        <v>#DIV/0!</v>
      </c>
      <c r="Z70" s="215" t="e">
        <f t="shared" ref="Z70:AC70" si="6">F70/$U$70</f>
        <v>#DIV/0!</v>
      </c>
      <c r="AA70" s="215" t="e">
        <f t="shared" si="6"/>
        <v>#DIV/0!</v>
      </c>
      <c r="AB70" s="215" t="e">
        <f t="shared" si="6"/>
        <v>#DIV/0!</v>
      </c>
      <c r="AC70" s="215" t="e">
        <f t="shared" si="6"/>
        <v>#DIV/0!</v>
      </c>
      <c r="AD70" s="216" t="e">
        <f>MAX(Y70:AC70)</f>
        <v>#DIV/0!</v>
      </c>
    </row>
    <row r="71" spans="1:30" ht="13.5" x14ac:dyDescent="0.2">
      <c r="A71" s="16"/>
      <c r="B71" s="151" t="s">
        <v>112</v>
      </c>
      <c r="C71" s="32" t="s">
        <v>125</v>
      </c>
      <c r="D71" s="33" t="s">
        <v>135</v>
      </c>
      <c r="E71" s="41" t="e">
        <f t="shared" si="0"/>
        <v>#DIV/0!</v>
      </c>
      <c r="F71" s="41" t="e">
        <f t="shared" ref="F71:F87" si="7">IF(ISNUMBER(FIND("&lt;",F30)),"N.D.",PRODUCT(F30,1/F$54))</f>
        <v>#DIV/0!</v>
      </c>
      <c r="G71" s="41" t="e">
        <f t="shared" ref="G71:S71" si="8">IF(ISNUMBER(FIND("&lt;",G30)),"N.D.",PRODUCT(G30,1/G$54))</f>
        <v>#DIV/0!</v>
      </c>
      <c r="H71" s="41" t="e">
        <f t="shared" si="8"/>
        <v>#DIV/0!</v>
      </c>
      <c r="I71" s="41" t="e">
        <f t="shared" si="8"/>
        <v>#DIV/0!</v>
      </c>
      <c r="J71" s="41" t="e">
        <f t="shared" si="8"/>
        <v>#REF!</v>
      </c>
      <c r="K71" s="41" t="e">
        <f t="shared" si="8"/>
        <v>#REF!</v>
      </c>
      <c r="L71" s="41" t="e">
        <f t="shared" si="8"/>
        <v>#REF!</v>
      </c>
      <c r="M71" s="41" t="e">
        <f t="shared" si="8"/>
        <v>#REF!</v>
      </c>
      <c r="N71" s="41" t="e">
        <f t="shared" si="8"/>
        <v>#REF!</v>
      </c>
      <c r="O71" s="41" t="e">
        <f t="shared" si="8"/>
        <v>#REF!</v>
      </c>
      <c r="P71" s="41" t="e">
        <f t="shared" si="8"/>
        <v>#REF!</v>
      </c>
      <c r="Q71" s="41" t="e">
        <f t="shared" si="8"/>
        <v>#REF!</v>
      </c>
      <c r="R71" s="41" t="e">
        <f t="shared" si="8"/>
        <v>#REF!</v>
      </c>
      <c r="S71" s="159" t="e">
        <f t="shared" si="8"/>
        <v>#REF!</v>
      </c>
      <c r="T71" s="182"/>
      <c r="U71" s="11" t="s">
        <v>131</v>
      </c>
      <c r="V71" s="214" t="e">
        <f t="shared" si="3"/>
        <v>#DIV/0!</v>
      </c>
      <c r="W71" s="11" t="e">
        <f t="shared" si="4"/>
        <v>#DIV/0!</v>
      </c>
      <c r="X71" s="210"/>
      <c r="Y71" s="210"/>
      <c r="Z71" s="210"/>
      <c r="AA71" s="210"/>
      <c r="AB71" s="210"/>
      <c r="AC71" s="210"/>
      <c r="AD71" s="217"/>
    </row>
    <row r="72" spans="1:30" ht="13.5" x14ac:dyDescent="0.2">
      <c r="A72" s="16"/>
      <c r="B72" s="151" t="s">
        <v>113</v>
      </c>
      <c r="C72" s="32" t="s">
        <v>126</v>
      </c>
      <c r="D72" s="33" t="s">
        <v>135</v>
      </c>
      <c r="E72" s="41" t="e">
        <f t="shared" si="0"/>
        <v>#DIV/0!</v>
      </c>
      <c r="F72" s="41" t="e">
        <f t="shared" si="7"/>
        <v>#DIV/0!</v>
      </c>
      <c r="G72" s="41" t="e">
        <f t="shared" ref="G72:S72" si="9">IF(ISNUMBER(FIND("&lt;",G31)),"N.D.",PRODUCT(G31,1/G$54))</f>
        <v>#DIV/0!</v>
      </c>
      <c r="H72" s="41" t="e">
        <f t="shared" si="9"/>
        <v>#DIV/0!</v>
      </c>
      <c r="I72" s="41" t="e">
        <f t="shared" si="9"/>
        <v>#DIV/0!</v>
      </c>
      <c r="J72" s="41" t="e">
        <f t="shared" si="9"/>
        <v>#REF!</v>
      </c>
      <c r="K72" s="41" t="e">
        <f t="shared" si="9"/>
        <v>#REF!</v>
      </c>
      <c r="L72" s="41" t="e">
        <f t="shared" si="9"/>
        <v>#REF!</v>
      </c>
      <c r="M72" s="41" t="e">
        <f t="shared" si="9"/>
        <v>#REF!</v>
      </c>
      <c r="N72" s="41" t="e">
        <f t="shared" si="9"/>
        <v>#REF!</v>
      </c>
      <c r="O72" s="41" t="e">
        <f t="shared" si="9"/>
        <v>#REF!</v>
      </c>
      <c r="P72" s="41" t="e">
        <f t="shared" si="9"/>
        <v>#REF!</v>
      </c>
      <c r="Q72" s="41" t="e">
        <f t="shared" si="9"/>
        <v>#REF!</v>
      </c>
      <c r="R72" s="41" t="e">
        <f t="shared" si="9"/>
        <v>#REF!</v>
      </c>
      <c r="S72" s="159" t="e">
        <f t="shared" si="9"/>
        <v>#REF!</v>
      </c>
      <c r="T72" s="182"/>
      <c r="U72" s="11" t="s">
        <v>131</v>
      </c>
      <c r="V72" s="214" t="e">
        <f t="shared" si="3"/>
        <v>#DIV/0!</v>
      </c>
      <c r="W72" s="11" t="e">
        <f t="shared" si="4"/>
        <v>#DIV/0!</v>
      </c>
      <c r="X72" s="210"/>
      <c r="Y72" s="210"/>
      <c r="Z72" s="210"/>
      <c r="AA72" s="210"/>
      <c r="AB72" s="210"/>
      <c r="AC72" s="210"/>
      <c r="AD72" s="217"/>
    </row>
    <row r="73" spans="1:30" ht="13.5" x14ac:dyDescent="0.2">
      <c r="A73" s="16"/>
      <c r="B73" s="151" t="s">
        <v>86</v>
      </c>
      <c r="C73" s="32" t="s">
        <v>85</v>
      </c>
      <c r="D73" s="33" t="s">
        <v>135</v>
      </c>
      <c r="E73" s="41" t="e">
        <f t="shared" si="0"/>
        <v>#DIV/0!</v>
      </c>
      <c r="F73" s="41" t="e">
        <f t="shared" si="7"/>
        <v>#DIV/0!</v>
      </c>
      <c r="G73" s="41" t="e">
        <f t="shared" ref="G73:S73" si="10">IF(ISNUMBER(FIND("&lt;",G32)),"N.D.",PRODUCT(G32,1/G$54))</f>
        <v>#DIV/0!</v>
      </c>
      <c r="H73" s="41" t="e">
        <f t="shared" si="10"/>
        <v>#DIV/0!</v>
      </c>
      <c r="I73" s="41" t="e">
        <f t="shared" si="10"/>
        <v>#DIV/0!</v>
      </c>
      <c r="J73" s="41" t="e">
        <f t="shared" si="10"/>
        <v>#REF!</v>
      </c>
      <c r="K73" s="41" t="e">
        <f t="shared" si="10"/>
        <v>#REF!</v>
      </c>
      <c r="L73" s="41" t="e">
        <f t="shared" si="10"/>
        <v>#REF!</v>
      </c>
      <c r="M73" s="41" t="e">
        <f t="shared" si="10"/>
        <v>#REF!</v>
      </c>
      <c r="N73" s="41" t="e">
        <f t="shared" si="10"/>
        <v>#REF!</v>
      </c>
      <c r="O73" s="41" t="e">
        <f t="shared" si="10"/>
        <v>#REF!</v>
      </c>
      <c r="P73" s="41" t="e">
        <f t="shared" si="10"/>
        <v>#REF!</v>
      </c>
      <c r="Q73" s="41" t="e">
        <f t="shared" si="10"/>
        <v>#REF!</v>
      </c>
      <c r="R73" s="41" t="e">
        <f t="shared" si="10"/>
        <v>#REF!</v>
      </c>
      <c r="S73" s="159" t="e">
        <f t="shared" si="10"/>
        <v>#REF!</v>
      </c>
      <c r="T73" s="182"/>
      <c r="U73" s="11">
        <v>0.2</v>
      </c>
      <c r="V73" s="214" t="e">
        <f t="shared" si="3"/>
        <v>#DIV/0!</v>
      </c>
      <c r="W73" s="11" t="e">
        <f t="shared" si="4"/>
        <v>#DIV/0!</v>
      </c>
      <c r="X73" s="210"/>
      <c r="Y73" s="210"/>
      <c r="Z73" s="210"/>
      <c r="AA73" s="210"/>
      <c r="AB73" s="210"/>
      <c r="AC73" s="210"/>
      <c r="AD73" s="217"/>
    </row>
    <row r="74" spans="1:30" ht="13.5" x14ac:dyDescent="0.2">
      <c r="A74" s="16"/>
      <c r="B74" s="151" t="s">
        <v>69</v>
      </c>
      <c r="C74" s="32" t="s">
        <v>68</v>
      </c>
      <c r="D74" s="33" t="s">
        <v>135</v>
      </c>
      <c r="E74" s="41" t="str">
        <f t="shared" si="0"/>
        <v>N.D.</v>
      </c>
      <c r="F74" s="41" t="str">
        <f t="shared" si="7"/>
        <v>N.D.</v>
      </c>
      <c r="G74" s="41" t="e">
        <f t="shared" ref="G74:S74" si="11">IF(ISNUMBER(FIND("&lt;",G33)),"N.D.",PRODUCT(G33,1/G$54))</f>
        <v>#DIV/0!</v>
      </c>
      <c r="H74" s="41" t="str">
        <f t="shared" si="11"/>
        <v>N.D.</v>
      </c>
      <c r="I74" s="41" t="e">
        <f t="shared" si="11"/>
        <v>#DIV/0!</v>
      </c>
      <c r="J74" s="41" t="e">
        <f t="shared" si="11"/>
        <v>#REF!</v>
      </c>
      <c r="K74" s="41" t="e">
        <f t="shared" si="11"/>
        <v>#REF!</v>
      </c>
      <c r="L74" s="41" t="e">
        <f t="shared" si="11"/>
        <v>#REF!</v>
      </c>
      <c r="M74" s="41" t="e">
        <f t="shared" si="11"/>
        <v>#REF!</v>
      </c>
      <c r="N74" s="41" t="e">
        <f t="shared" si="11"/>
        <v>#REF!</v>
      </c>
      <c r="O74" s="41" t="e">
        <f t="shared" si="11"/>
        <v>#REF!</v>
      </c>
      <c r="P74" s="41" t="e">
        <f t="shared" si="11"/>
        <v>#REF!</v>
      </c>
      <c r="Q74" s="41" t="e">
        <f t="shared" si="11"/>
        <v>#REF!</v>
      </c>
      <c r="R74" s="41" t="e">
        <f t="shared" si="11"/>
        <v>#REF!</v>
      </c>
      <c r="S74" s="159" t="e">
        <f t="shared" si="11"/>
        <v>#REF!</v>
      </c>
      <c r="T74" s="182"/>
      <c r="U74" s="11">
        <v>2</v>
      </c>
      <c r="V74" s="214" t="e">
        <f t="shared" si="3"/>
        <v>#DIV/0!</v>
      </c>
      <c r="W74" s="11" t="e">
        <f t="shared" si="4"/>
        <v>#DIV/0!</v>
      </c>
      <c r="X74" s="210"/>
      <c r="Y74" s="210"/>
      <c r="Z74" s="210"/>
      <c r="AA74" s="210"/>
      <c r="AB74" s="210"/>
      <c r="AC74" s="210"/>
      <c r="AD74" s="217"/>
    </row>
    <row r="75" spans="1:30" ht="13.5" x14ac:dyDescent="0.2">
      <c r="A75" s="16"/>
      <c r="B75" s="151" t="s">
        <v>84</v>
      </c>
      <c r="C75" s="32" t="s">
        <v>83</v>
      </c>
      <c r="D75" s="33" t="s">
        <v>135</v>
      </c>
      <c r="E75" s="41" t="e">
        <f t="shared" si="0"/>
        <v>#DIV/0!</v>
      </c>
      <c r="F75" s="41" t="e">
        <f t="shared" si="7"/>
        <v>#DIV/0!</v>
      </c>
      <c r="G75" s="41" t="e">
        <f t="shared" ref="G75:S75" si="12">IF(ISNUMBER(FIND("&lt;",G34)),"N.D.",PRODUCT(G34,1/G$54))</f>
        <v>#DIV/0!</v>
      </c>
      <c r="H75" s="41" t="e">
        <f t="shared" si="12"/>
        <v>#DIV/0!</v>
      </c>
      <c r="I75" s="41" t="e">
        <f t="shared" si="12"/>
        <v>#DIV/0!</v>
      </c>
      <c r="J75" s="41" t="e">
        <f t="shared" si="12"/>
        <v>#REF!</v>
      </c>
      <c r="K75" s="41" t="e">
        <f t="shared" si="12"/>
        <v>#REF!</v>
      </c>
      <c r="L75" s="41" t="e">
        <f t="shared" si="12"/>
        <v>#REF!</v>
      </c>
      <c r="M75" s="41" t="e">
        <f t="shared" si="12"/>
        <v>#REF!</v>
      </c>
      <c r="N75" s="41" t="e">
        <f t="shared" si="12"/>
        <v>#REF!</v>
      </c>
      <c r="O75" s="41" t="e">
        <f t="shared" si="12"/>
        <v>#REF!</v>
      </c>
      <c r="P75" s="41" t="e">
        <f t="shared" si="12"/>
        <v>#REF!</v>
      </c>
      <c r="Q75" s="41" t="e">
        <f t="shared" si="12"/>
        <v>#REF!</v>
      </c>
      <c r="R75" s="41" t="e">
        <f t="shared" si="12"/>
        <v>#REF!</v>
      </c>
      <c r="S75" s="159" t="e">
        <f t="shared" si="12"/>
        <v>#REF!</v>
      </c>
      <c r="T75" s="182"/>
      <c r="U75" s="11">
        <v>120</v>
      </c>
      <c r="V75" s="214" t="e">
        <f t="shared" si="3"/>
        <v>#DIV/0!</v>
      </c>
      <c r="W75" s="11" t="e">
        <f t="shared" si="4"/>
        <v>#DIV/0!</v>
      </c>
      <c r="X75" s="210"/>
      <c r="Y75" s="210"/>
      <c r="Z75" s="210"/>
      <c r="AA75" s="210"/>
      <c r="AB75" s="210"/>
      <c r="AC75" s="210"/>
      <c r="AD75" s="217"/>
    </row>
    <row r="76" spans="1:30" ht="13.5" x14ac:dyDescent="0.2">
      <c r="A76" s="16"/>
      <c r="B76" s="151" t="s">
        <v>150</v>
      </c>
      <c r="C76" s="32" t="s">
        <v>82</v>
      </c>
      <c r="D76" s="33" t="s">
        <v>135</v>
      </c>
      <c r="E76" s="41" t="e">
        <f t="shared" si="0"/>
        <v>#DIV/0!</v>
      </c>
      <c r="F76" s="41" t="e">
        <f t="shared" si="7"/>
        <v>#DIV/0!</v>
      </c>
      <c r="G76" s="41" t="e">
        <f t="shared" ref="G76:S76" si="13">IF(ISNUMBER(FIND("&lt;",G35)),"N.D.",PRODUCT(G35,1/G$54))</f>
        <v>#DIV/0!</v>
      </c>
      <c r="H76" s="41" t="e">
        <f t="shared" si="13"/>
        <v>#DIV/0!</v>
      </c>
      <c r="I76" s="159" t="e">
        <f t="shared" si="13"/>
        <v>#DIV/0!</v>
      </c>
      <c r="J76" s="184" t="e">
        <f t="shared" si="13"/>
        <v>#REF!</v>
      </c>
      <c r="K76" s="41" t="e">
        <f t="shared" si="13"/>
        <v>#REF!</v>
      </c>
      <c r="L76" s="41" t="e">
        <f t="shared" si="13"/>
        <v>#REF!</v>
      </c>
      <c r="M76" s="41" t="e">
        <f t="shared" si="13"/>
        <v>#REF!</v>
      </c>
      <c r="N76" s="41" t="e">
        <f t="shared" si="13"/>
        <v>#REF!</v>
      </c>
      <c r="O76" s="41" t="e">
        <f t="shared" si="13"/>
        <v>#REF!</v>
      </c>
      <c r="P76" s="41" t="e">
        <f t="shared" si="13"/>
        <v>#REF!</v>
      </c>
      <c r="Q76" s="41" t="e">
        <f t="shared" si="13"/>
        <v>#REF!</v>
      </c>
      <c r="R76" s="41" t="e">
        <f t="shared" si="13"/>
        <v>#REF!</v>
      </c>
      <c r="S76" s="159" t="e">
        <f t="shared" si="13"/>
        <v>#REF!</v>
      </c>
      <c r="U76" s="11">
        <v>0.1</v>
      </c>
      <c r="V76" s="214" t="e">
        <f t="shared" si="3"/>
        <v>#DIV/0!</v>
      </c>
      <c r="W76" s="11" t="e">
        <f t="shared" si="4"/>
        <v>#DIV/0!</v>
      </c>
      <c r="X76" s="210"/>
      <c r="Y76" s="210"/>
      <c r="Z76" s="210"/>
      <c r="AA76" s="210"/>
      <c r="AB76" s="210"/>
      <c r="AC76" s="210"/>
      <c r="AD76" s="217"/>
    </row>
    <row r="77" spans="1:30" ht="13.5" x14ac:dyDescent="0.2">
      <c r="A77" s="16"/>
      <c r="B77" s="151" t="s">
        <v>103</v>
      </c>
      <c r="C77" s="32" t="s">
        <v>102</v>
      </c>
      <c r="D77" s="33" t="s">
        <v>135</v>
      </c>
      <c r="E77" s="41" t="e">
        <f t="shared" si="0"/>
        <v>#DIV/0!</v>
      </c>
      <c r="F77" s="41" t="e">
        <f t="shared" si="7"/>
        <v>#DIV/0!</v>
      </c>
      <c r="G77" s="41" t="e">
        <f t="shared" ref="G77:S77" si="14">IF(ISNUMBER(FIND("&lt;",G36)),"N.D.",PRODUCT(G36,1/G$54))</f>
        <v>#DIV/0!</v>
      </c>
      <c r="H77" s="41" t="e">
        <f t="shared" si="14"/>
        <v>#DIV/0!</v>
      </c>
      <c r="I77" s="159" t="e">
        <f t="shared" si="14"/>
        <v>#DIV/0!</v>
      </c>
      <c r="J77" s="184" t="e">
        <f t="shared" si="14"/>
        <v>#REF!</v>
      </c>
      <c r="K77" s="41" t="e">
        <f t="shared" si="14"/>
        <v>#REF!</v>
      </c>
      <c r="L77" s="41" t="e">
        <f t="shared" si="14"/>
        <v>#REF!</v>
      </c>
      <c r="M77" s="41" t="e">
        <f t="shared" si="14"/>
        <v>#REF!</v>
      </c>
      <c r="N77" s="41" t="e">
        <f t="shared" si="14"/>
        <v>#REF!</v>
      </c>
      <c r="O77" s="41" t="e">
        <f t="shared" si="14"/>
        <v>#REF!</v>
      </c>
      <c r="P77" s="41" t="e">
        <f t="shared" si="14"/>
        <v>#REF!</v>
      </c>
      <c r="Q77" s="41" t="e">
        <f t="shared" si="14"/>
        <v>#REF!</v>
      </c>
      <c r="R77" s="41" t="e">
        <f t="shared" si="14"/>
        <v>#REF!</v>
      </c>
      <c r="S77" s="159" t="e">
        <f t="shared" si="14"/>
        <v>#REF!</v>
      </c>
      <c r="U77" s="11">
        <v>1</v>
      </c>
      <c r="V77" s="214" t="e">
        <f>MAX(E77:I77)</f>
        <v>#DIV/0!</v>
      </c>
      <c r="W77" s="11" t="e">
        <f t="shared" si="4"/>
        <v>#DIV/0!</v>
      </c>
      <c r="X77" s="11"/>
      <c r="Y77" s="215"/>
      <c r="Z77" s="215"/>
      <c r="AA77" s="215"/>
      <c r="AB77" s="215"/>
      <c r="AC77" s="215"/>
      <c r="AD77" s="217"/>
    </row>
    <row r="78" spans="1:30" ht="13.5" x14ac:dyDescent="0.2">
      <c r="A78" s="16"/>
      <c r="B78" s="151" t="s">
        <v>81</v>
      </c>
      <c r="C78" s="32" t="s">
        <v>80</v>
      </c>
      <c r="D78" s="33" t="s">
        <v>135</v>
      </c>
      <c r="E78" s="41" t="e">
        <f t="shared" si="0"/>
        <v>#DIV/0!</v>
      </c>
      <c r="F78" s="41" t="e">
        <f t="shared" si="7"/>
        <v>#DIV/0!</v>
      </c>
      <c r="G78" s="41" t="e">
        <f t="shared" ref="G78:S78" si="15">IF(ISNUMBER(FIND("&lt;",G37)),"N.D.",PRODUCT(G37,1/G$54))</f>
        <v>#DIV/0!</v>
      </c>
      <c r="H78" s="41" t="e">
        <f t="shared" si="15"/>
        <v>#DIV/0!</v>
      </c>
      <c r="I78" s="159" t="e">
        <f t="shared" si="15"/>
        <v>#DIV/0!</v>
      </c>
      <c r="J78" s="184" t="e">
        <f t="shared" si="15"/>
        <v>#REF!</v>
      </c>
      <c r="K78" s="41" t="e">
        <f t="shared" si="15"/>
        <v>#REF!</v>
      </c>
      <c r="L78" s="41" t="e">
        <f t="shared" si="15"/>
        <v>#REF!</v>
      </c>
      <c r="M78" s="41" t="e">
        <f t="shared" si="15"/>
        <v>#REF!</v>
      </c>
      <c r="N78" s="41" t="e">
        <f t="shared" si="15"/>
        <v>#REF!</v>
      </c>
      <c r="O78" s="41" t="e">
        <f t="shared" si="15"/>
        <v>#REF!</v>
      </c>
      <c r="P78" s="41" t="e">
        <f t="shared" si="15"/>
        <v>#REF!</v>
      </c>
      <c r="Q78" s="41" t="e">
        <f t="shared" si="15"/>
        <v>#REF!</v>
      </c>
      <c r="R78" s="41" t="e">
        <f t="shared" si="15"/>
        <v>#REF!</v>
      </c>
      <c r="S78" s="159" t="e">
        <f t="shared" si="15"/>
        <v>#REF!</v>
      </c>
      <c r="U78" s="11">
        <v>0.5</v>
      </c>
      <c r="V78" s="214" t="e">
        <f t="shared" si="3"/>
        <v>#DIV/0!</v>
      </c>
      <c r="W78" s="11" t="e">
        <f t="shared" si="4"/>
        <v>#DIV/0!</v>
      </c>
      <c r="X78" s="11">
        <f>COUNTIF(E78:I78,"&gt;0,5")</f>
        <v>0</v>
      </c>
      <c r="Y78" s="215" t="e">
        <f>E78/$U$78</f>
        <v>#DIV/0!</v>
      </c>
      <c r="Z78" s="215" t="e">
        <f t="shared" ref="Z78:AC78" si="16">F78/$U$78</f>
        <v>#DIV/0!</v>
      </c>
      <c r="AA78" s="215" t="e">
        <f t="shared" si="16"/>
        <v>#DIV/0!</v>
      </c>
      <c r="AB78" s="215" t="e">
        <f t="shared" si="16"/>
        <v>#DIV/0!</v>
      </c>
      <c r="AC78" s="215" t="e">
        <f t="shared" si="16"/>
        <v>#DIV/0!</v>
      </c>
      <c r="AD78" s="216" t="e">
        <f>MAX(Y78:AC78)</f>
        <v>#DIV/0!</v>
      </c>
    </row>
    <row r="79" spans="1:30" ht="13.5" x14ac:dyDescent="0.2">
      <c r="A79" s="16"/>
      <c r="B79" s="151" t="s">
        <v>114</v>
      </c>
      <c r="C79" s="32" t="s">
        <v>127</v>
      </c>
      <c r="D79" s="33" t="s">
        <v>135</v>
      </c>
      <c r="E79" s="41" t="e">
        <f t="shared" si="0"/>
        <v>#DIV/0!</v>
      </c>
      <c r="F79" s="41" t="e">
        <f t="shared" si="7"/>
        <v>#DIV/0!</v>
      </c>
      <c r="G79" s="41" t="e">
        <f t="shared" ref="G79:S79" si="17">IF(ISNUMBER(FIND("&lt;",G38)),"N.D.",PRODUCT(G38,1/G$54))</f>
        <v>#DIV/0!</v>
      </c>
      <c r="H79" s="41" t="e">
        <f t="shared" si="17"/>
        <v>#DIV/0!</v>
      </c>
      <c r="I79" s="159" t="e">
        <f t="shared" si="17"/>
        <v>#DIV/0!</v>
      </c>
      <c r="J79" s="184" t="e">
        <f t="shared" si="17"/>
        <v>#REF!</v>
      </c>
      <c r="K79" s="41" t="e">
        <f t="shared" si="17"/>
        <v>#REF!</v>
      </c>
      <c r="L79" s="41" t="e">
        <f t="shared" si="17"/>
        <v>#REF!</v>
      </c>
      <c r="M79" s="41" t="e">
        <f t="shared" si="17"/>
        <v>#REF!</v>
      </c>
      <c r="N79" s="41" t="e">
        <f t="shared" si="17"/>
        <v>#REF!</v>
      </c>
      <c r="O79" s="41" t="e">
        <f t="shared" si="17"/>
        <v>#REF!</v>
      </c>
      <c r="P79" s="41" t="e">
        <f t="shared" si="17"/>
        <v>#REF!</v>
      </c>
      <c r="Q79" s="41" t="e">
        <f t="shared" si="17"/>
        <v>#REF!</v>
      </c>
      <c r="R79" s="41" t="e">
        <f t="shared" si="17"/>
        <v>#REF!</v>
      </c>
      <c r="S79" s="159" t="e">
        <f t="shared" si="17"/>
        <v>#REF!</v>
      </c>
      <c r="U79" s="11" t="s">
        <v>131</v>
      </c>
      <c r="V79" s="214" t="e">
        <f t="shared" si="3"/>
        <v>#DIV/0!</v>
      </c>
      <c r="W79" s="11" t="e">
        <f t="shared" si="4"/>
        <v>#DIV/0!</v>
      </c>
      <c r="X79" s="210"/>
      <c r="Y79" s="210"/>
      <c r="Z79" s="210"/>
      <c r="AA79" s="210"/>
      <c r="AB79" s="210"/>
      <c r="AC79" s="210"/>
    </row>
    <row r="80" spans="1:30" ht="13.5" x14ac:dyDescent="0.2">
      <c r="A80" s="16"/>
      <c r="B80" s="151" t="s">
        <v>77</v>
      </c>
      <c r="C80" s="32" t="s">
        <v>76</v>
      </c>
      <c r="D80" s="33" t="s">
        <v>135</v>
      </c>
      <c r="E80" s="41" t="e">
        <f t="shared" si="0"/>
        <v>#DIV/0!</v>
      </c>
      <c r="F80" s="41" t="e">
        <f t="shared" si="7"/>
        <v>#DIV/0!</v>
      </c>
      <c r="G80" s="41" t="e">
        <f t="shared" ref="G80:S80" si="18">IF(ISNUMBER(FIND("&lt;",G39)),"N.D.",PRODUCT(G39,1/G$54))</f>
        <v>#DIV/0!</v>
      </c>
      <c r="H80" s="41" t="e">
        <f t="shared" si="18"/>
        <v>#DIV/0!</v>
      </c>
      <c r="I80" s="159" t="e">
        <f t="shared" si="18"/>
        <v>#DIV/0!</v>
      </c>
      <c r="J80" s="184" t="e">
        <f t="shared" si="18"/>
        <v>#REF!</v>
      </c>
      <c r="K80" s="41" t="e">
        <f t="shared" si="18"/>
        <v>#REF!</v>
      </c>
      <c r="L80" s="41" t="e">
        <f t="shared" si="18"/>
        <v>#REF!</v>
      </c>
      <c r="M80" s="41" t="e">
        <f t="shared" si="18"/>
        <v>#REF!</v>
      </c>
      <c r="N80" s="41" t="e">
        <f t="shared" si="18"/>
        <v>#REF!</v>
      </c>
      <c r="O80" s="41" t="e">
        <f t="shared" si="18"/>
        <v>#REF!</v>
      </c>
      <c r="P80" s="41" t="e">
        <f t="shared" si="18"/>
        <v>#REF!</v>
      </c>
      <c r="Q80" s="41" t="e">
        <f t="shared" si="18"/>
        <v>#REF!</v>
      </c>
      <c r="R80" s="41" t="e">
        <f t="shared" si="18"/>
        <v>#REF!</v>
      </c>
      <c r="S80" s="159" t="e">
        <f t="shared" si="18"/>
        <v>#REF!</v>
      </c>
      <c r="U80" s="11">
        <v>10</v>
      </c>
      <c r="V80" s="214" t="e">
        <f t="shared" si="3"/>
        <v>#DIV/0!</v>
      </c>
      <c r="W80" s="11" t="e">
        <f t="shared" si="4"/>
        <v>#DIV/0!</v>
      </c>
      <c r="X80" s="210"/>
      <c r="Y80" s="210"/>
      <c r="Z80" s="210"/>
      <c r="AA80" s="210"/>
      <c r="AB80" s="210"/>
      <c r="AC80" s="210"/>
    </row>
    <row r="81" spans="1:29" ht="13.5" x14ac:dyDescent="0.2">
      <c r="A81" s="16"/>
      <c r="B81" s="151" t="s">
        <v>115</v>
      </c>
      <c r="C81" s="32" t="s">
        <v>128</v>
      </c>
      <c r="D81" s="33" t="s">
        <v>135</v>
      </c>
      <c r="E81" s="41" t="e">
        <f t="shared" si="0"/>
        <v>#DIV/0!</v>
      </c>
      <c r="F81" s="41" t="e">
        <f t="shared" si="7"/>
        <v>#DIV/0!</v>
      </c>
      <c r="G81" s="41" t="e">
        <f t="shared" ref="G81:S81" si="19">IF(ISNUMBER(FIND("&lt;",G40)),"N.D.",PRODUCT(G40,1/G$54))</f>
        <v>#DIV/0!</v>
      </c>
      <c r="H81" s="41" t="e">
        <f t="shared" si="19"/>
        <v>#DIV/0!</v>
      </c>
      <c r="I81" s="159" t="e">
        <f t="shared" si="19"/>
        <v>#DIV/0!</v>
      </c>
      <c r="J81" s="184" t="e">
        <f t="shared" si="19"/>
        <v>#REF!</v>
      </c>
      <c r="K81" s="41" t="e">
        <f t="shared" si="19"/>
        <v>#REF!</v>
      </c>
      <c r="L81" s="41" t="e">
        <f t="shared" si="19"/>
        <v>#REF!</v>
      </c>
      <c r="M81" s="41" t="e">
        <f t="shared" si="19"/>
        <v>#REF!</v>
      </c>
      <c r="N81" s="41" t="e">
        <f t="shared" si="19"/>
        <v>#REF!</v>
      </c>
      <c r="O81" s="41" t="e">
        <f t="shared" si="19"/>
        <v>#REF!</v>
      </c>
      <c r="P81" s="41" t="e">
        <f t="shared" si="19"/>
        <v>#REF!</v>
      </c>
      <c r="Q81" s="41" t="e">
        <f t="shared" si="19"/>
        <v>#REF!</v>
      </c>
      <c r="R81" s="41" t="e">
        <f t="shared" si="19"/>
        <v>#REF!</v>
      </c>
      <c r="S81" s="159" t="e">
        <f t="shared" si="19"/>
        <v>#REF!</v>
      </c>
      <c r="U81" s="11" t="s">
        <v>131</v>
      </c>
      <c r="V81" s="214" t="e">
        <f t="shared" si="3"/>
        <v>#DIV/0!</v>
      </c>
      <c r="W81" s="11" t="e">
        <f t="shared" si="4"/>
        <v>#DIV/0!</v>
      </c>
      <c r="X81" s="210"/>
      <c r="Y81" s="210"/>
      <c r="Z81" s="210"/>
      <c r="AA81" s="210"/>
      <c r="AB81" s="210"/>
      <c r="AC81" s="210"/>
    </row>
    <row r="82" spans="1:29" ht="13.5" x14ac:dyDescent="0.2">
      <c r="A82" s="16"/>
      <c r="B82" s="151" t="s">
        <v>116</v>
      </c>
      <c r="C82" s="32" t="s">
        <v>129</v>
      </c>
      <c r="D82" s="33" t="s">
        <v>135</v>
      </c>
      <c r="E82" s="41" t="e">
        <f t="shared" si="0"/>
        <v>#DIV/0!</v>
      </c>
      <c r="F82" s="41" t="e">
        <f t="shared" si="7"/>
        <v>#DIV/0!</v>
      </c>
      <c r="G82" s="41" t="e">
        <f t="shared" ref="G82:S82" si="20">IF(ISNUMBER(FIND("&lt;",G41)),"N.D.",PRODUCT(G41,1/G$54))</f>
        <v>#DIV/0!</v>
      </c>
      <c r="H82" s="41" t="e">
        <f t="shared" si="20"/>
        <v>#DIV/0!</v>
      </c>
      <c r="I82" s="159" t="e">
        <f t="shared" si="20"/>
        <v>#DIV/0!</v>
      </c>
      <c r="J82" s="184" t="e">
        <f t="shared" si="20"/>
        <v>#REF!</v>
      </c>
      <c r="K82" s="41" t="e">
        <f t="shared" si="20"/>
        <v>#REF!</v>
      </c>
      <c r="L82" s="41" t="e">
        <f t="shared" si="20"/>
        <v>#REF!</v>
      </c>
      <c r="M82" s="41" t="e">
        <f t="shared" si="20"/>
        <v>#REF!</v>
      </c>
      <c r="N82" s="41" t="e">
        <f t="shared" si="20"/>
        <v>#REF!</v>
      </c>
      <c r="O82" s="41" t="e">
        <f t="shared" si="20"/>
        <v>#REF!</v>
      </c>
      <c r="P82" s="41" t="e">
        <f t="shared" si="20"/>
        <v>#REF!</v>
      </c>
      <c r="Q82" s="41" t="e">
        <f t="shared" si="20"/>
        <v>#REF!</v>
      </c>
      <c r="R82" s="41" t="e">
        <f t="shared" si="20"/>
        <v>#REF!</v>
      </c>
      <c r="S82" s="159" t="e">
        <f t="shared" si="20"/>
        <v>#REF!</v>
      </c>
      <c r="U82" s="11" t="s">
        <v>131</v>
      </c>
      <c r="V82" s="214" t="e">
        <f t="shared" si="3"/>
        <v>#DIV/0!</v>
      </c>
      <c r="W82" s="11" t="e">
        <f t="shared" si="4"/>
        <v>#DIV/0!</v>
      </c>
      <c r="X82" s="210"/>
      <c r="Y82" s="210"/>
      <c r="Z82" s="210"/>
      <c r="AA82" s="210"/>
      <c r="AB82" s="210"/>
      <c r="AC82" s="210"/>
    </row>
    <row r="83" spans="1:29" ht="13.5" x14ac:dyDescent="0.2">
      <c r="A83" s="16"/>
      <c r="B83" s="151" t="s">
        <v>75</v>
      </c>
      <c r="C83" s="32" t="s">
        <v>74</v>
      </c>
      <c r="D83" s="33" t="s">
        <v>135</v>
      </c>
      <c r="E83" s="41" t="e">
        <f t="shared" si="0"/>
        <v>#DIV/0!</v>
      </c>
      <c r="F83" s="41" t="str">
        <f t="shared" si="7"/>
        <v>N.D.</v>
      </c>
      <c r="G83" s="41" t="str">
        <f t="shared" ref="G83:S83" si="21">IF(ISNUMBER(FIND("&lt;",G42)),"N.D.",PRODUCT(G42,1/G$54))</f>
        <v>N.D.</v>
      </c>
      <c r="H83" s="41" t="e">
        <f t="shared" si="21"/>
        <v>#DIV/0!</v>
      </c>
      <c r="I83" s="159" t="e">
        <f t="shared" si="21"/>
        <v>#DIV/0!</v>
      </c>
      <c r="J83" s="184" t="e">
        <f t="shared" si="21"/>
        <v>#REF!</v>
      </c>
      <c r="K83" s="41" t="e">
        <f t="shared" si="21"/>
        <v>#REF!</v>
      </c>
      <c r="L83" s="41" t="e">
        <f t="shared" si="21"/>
        <v>#REF!</v>
      </c>
      <c r="M83" s="41" t="e">
        <f t="shared" si="21"/>
        <v>#REF!</v>
      </c>
      <c r="N83" s="41" t="e">
        <f t="shared" si="21"/>
        <v>#REF!</v>
      </c>
      <c r="O83" s="41" t="e">
        <f t="shared" si="21"/>
        <v>#REF!</v>
      </c>
      <c r="P83" s="41" t="e">
        <f t="shared" si="21"/>
        <v>#REF!</v>
      </c>
      <c r="Q83" s="41" t="e">
        <f t="shared" si="21"/>
        <v>#REF!</v>
      </c>
      <c r="R83" s="41" t="e">
        <f t="shared" si="21"/>
        <v>#REF!</v>
      </c>
      <c r="S83" s="159" t="e">
        <f t="shared" si="21"/>
        <v>#REF!</v>
      </c>
      <c r="U83" s="11" t="s">
        <v>131</v>
      </c>
      <c r="V83" s="214" t="e">
        <f t="shared" si="3"/>
        <v>#DIV/0!</v>
      </c>
      <c r="W83" s="11" t="e">
        <f t="shared" si="4"/>
        <v>#DIV/0!</v>
      </c>
      <c r="X83" s="210"/>
      <c r="Y83" s="210"/>
      <c r="Z83" s="210"/>
      <c r="AA83" s="210"/>
      <c r="AB83" s="210"/>
      <c r="AC83" s="210"/>
    </row>
    <row r="84" spans="1:29" ht="13.5" x14ac:dyDescent="0.2">
      <c r="A84" s="16"/>
      <c r="B84" s="151" t="s">
        <v>117</v>
      </c>
      <c r="C84" s="32" t="s">
        <v>130</v>
      </c>
      <c r="D84" s="33" t="s">
        <v>135</v>
      </c>
      <c r="E84" s="202" t="e">
        <f t="shared" si="0"/>
        <v>#DIV/0!</v>
      </c>
      <c r="F84" s="202" t="e">
        <f t="shared" si="7"/>
        <v>#DIV/0!</v>
      </c>
      <c r="G84" s="41" t="e">
        <f t="shared" ref="G84:S84" si="22">IF(ISNUMBER(FIND("&lt;",G43)),"N.D.",PRODUCT(G43,1/G$54))</f>
        <v>#DIV/0!</v>
      </c>
      <c r="H84" s="41" t="e">
        <f t="shared" si="22"/>
        <v>#DIV/0!</v>
      </c>
      <c r="I84" s="159" t="e">
        <f t="shared" si="22"/>
        <v>#DIV/0!</v>
      </c>
      <c r="J84" s="184" t="e">
        <f t="shared" si="22"/>
        <v>#REF!</v>
      </c>
      <c r="K84" s="41" t="e">
        <f t="shared" si="22"/>
        <v>#REF!</v>
      </c>
      <c r="L84" s="41" t="e">
        <f t="shared" si="22"/>
        <v>#REF!</v>
      </c>
      <c r="M84" s="41" t="e">
        <f t="shared" si="22"/>
        <v>#REF!</v>
      </c>
      <c r="N84" s="41" t="e">
        <f t="shared" si="22"/>
        <v>#REF!</v>
      </c>
      <c r="O84" s="41" t="e">
        <f t="shared" si="22"/>
        <v>#REF!</v>
      </c>
      <c r="P84" s="41" t="e">
        <f t="shared" si="22"/>
        <v>#REF!</v>
      </c>
      <c r="Q84" s="41" t="e">
        <f t="shared" si="22"/>
        <v>#REF!</v>
      </c>
      <c r="R84" s="41" t="e">
        <f t="shared" si="22"/>
        <v>#REF!</v>
      </c>
      <c r="S84" s="159" t="e">
        <f t="shared" si="22"/>
        <v>#REF!</v>
      </c>
      <c r="U84" s="11">
        <v>120</v>
      </c>
      <c r="V84" s="214" t="e">
        <f t="shared" si="3"/>
        <v>#DIV/0!</v>
      </c>
      <c r="W84" s="11" t="e">
        <f t="shared" si="4"/>
        <v>#DIV/0!</v>
      </c>
      <c r="X84" s="210"/>
      <c r="Y84" s="210"/>
      <c r="Z84" s="210"/>
      <c r="AA84" s="210"/>
      <c r="AB84" s="210"/>
      <c r="AC84" s="210"/>
    </row>
    <row r="85" spans="1:29" ht="13.5" x14ac:dyDescent="0.2">
      <c r="A85" s="16"/>
      <c r="B85" s="151" t="s">
        <v>194</v>
      </c>
      <c r="C85" s="32" t="s">
        <v>195</v>
      </c>
      <c r="D85" s="33" t="s">
        <v>135</v>
      </c>
      <c r="E85" s="41" t="str">
        <f t="shared" si="0"/>
        <v>N.D.</v>
      </c>
      <c r="F85" s="41" t="str">
        <f t="shared" si="7"/>
        <v>N.D.</v>
      </c>
      <c r="G85" s="41" t="str">
        <f t="shared" ref="G85:I87" si="23">IF(ISNUMBER(FIND("&lt;",G44)),"N.D.",PRODUCT(G44,1/G$54))</f>
        <v>N.D.</v>
      </c>
      <c r="H85" s="41" t="str">
        <f t="shared" si="23"/>
        <v>N.D.</v>
      </c>
      <c r="I85" s="159" t="e">
        <f t="shared" si="23"/>
        <v>#DIV/0!</v>
      </c>
      <c r="J85" s="184"/>
      <c r="K85" s="41"/>
      <c r="L85" s="41"/>
      <c r="M85" s="41"/>
      <c r="N85" s="41"/>
      <c r="O85" s="41"/>
      <c r="P85" s="41"/>
      <c r="Q85" s="41"/>
      <c r="R85" s="41"/>
      <c r="S85" s="159"/>
      <c r="U85" s="11">
        <v>0.15</v>
      </c>
      <c r="V85" s="214" t="e">
        <f t="shared" si="3"/>
        <v>#DIV/0!</v>
      </c>
      <c r="W85" s="11" t="e">
        <f t="shared" si="4"/>
        <v>#DIV/0!</v>
      </c>
      <c r="X85" s="210"/>
      <c r="Y85" s="210"/>
      <c r="Z85" s="210"/>
      <c r="AA85" s="210"/>
      <c r="AB85" s="210"/>
      <c r="AC85" s="210"/>
    </row>
    <row r="86" spans="1:29" ht="13.5" x14ac:dyDescent="0.2">
      <c r="A86" s="16"/>
      <c r="B86" s="151" t="s">
        <v>73</v>
      </c>
      <c r="C86" s="32" t="s">
        <v>72</v>
      </c>
      <c r="D86" s="33" t="s">
        <v>135</v>
      </c>
      <c r="E86" s="41" t="e">
        <f t="shared" si="0"/>
        <v>#DIV/0!</v>
      </c>
      <c r="F86" s="41" t="e">
        <f t="shared" si="7"/>
        <v>#DIV/0!</v>
      </c>
      <c r="G86" s="41" t="e">
        <f t="shared" si="23"/>
        <v>#DIV/0!</v>
      </c>
      <c r="H86" s="41" t="e">
        <f t="shared" si="23"/>
        <v>#DIV/0!</v>
      </c>
      <c r="I86" s="159" t="e">
        <f t="shared" si="23"/>
        <v>#DIV/0!</v>
      </c>
      <c r="J86" s="184" t="e">
        <f t="shared" ref="J86:S86" si="24">IF(ISNUMBER(FIND("&lt;",J45)),"N.D.",PRODUCT(J45,1/J$54))</f>
        <v>#REF!</v>
      </c>
      <c r="K86" s="41" t="e">
        <f t="shared" si="24"/>
        <v>#REF!</v>
      </c>
      <c r="L86" s="41" t="e">
        <f t="shared" si="24"/>
        <v>#REF!</v>
      </c>
      <c r="M86" s="41" t="e">
        <f t="shared" si="24"/>
        <v>#REF!</v>
      </c>
      <c r="N86" s="41" t="e">
        <f t="shared" si="24"/>
        <v>#REF!</v>
      </c>
      <c r="O86" s="41" t="e">
        <f t="shared" si="24"/>
        <v>#REF!</v>
      </c>
      <c r="P86" s="41" t="e">
        <f t="shared" si="24"/>
        <v>#REF!</v>
      </c>
      <c r="Q86" s="41" t="e">
        <f t="shared" si="24"/>
        <v>#REF!</v>
      </c>
      <c r="R86" s="41" t="e">
        <f t="shared" si="24"/>
        <v>#REF!</v>
      </c>
      <c r="S86" s="159" t="e">
        <f t="shared" si="24"/>
        <v>#REF!</v>
      </c>
      <c r="U86" s="11">
        <v>2</v>
      </c>
      <c r="V86" s="214" t="e">
        <f t="shared" si="3"/>
        <v>#DIV/0!</v>
      </c>
      <c r="W86" s="11" t="e">
        <f t="shared" si="4"/>
        <v>#DIV/0!</v>
      </c>
      <c r="X86" s="210"/>
      <c r="Y86" s="210"/>
      <c r="Z86" s="210"/>
      <c r="AA86" s="210"/>
      <c r="AB86" s="210"/>
      <c r="AC86" s="210"/>
    </row>
    <row r="87" spans="1:29" ht="14.25" thickBot="1" x14ac:dyDescent="0.25">
      <c r="A87" s="16"/>
      <c r="B87" s="153" t="s">
        <v>71</v>
      </c>
      <c r="C87" s="154" t="s">
        <v>70</v>
      </c>
      <c r="D87" s="155" t="s">
        <v>135</v>
      </c>
      <c r="E87" s="160" t="e">
        <f t="shared" si="0"/>
        <v>#DIV/0!</v>
      </c>
      <c r="F87" s="160" t="e">
        <f t="shared" si="7"/>
        <v>#DIV/0!</v>
      </c>
      <c r="G87" s="160" t="e">
        <f t="shared" si="23"/>
        <v>#DIV/0!</v>
      </c>
      <c r="H87" s="160" t="e">
        <f t="shared" si="23"/>
        <v>#DIV/0!</v>
      </c>
      <c r="I87" s="161" t="e">
        <f t="shared" si="23"/>
        <v>#DIV/0!</v>
      </c>
      <c r="J87" s="185" t="e">
        <f t="shared" ref="J87:S87" si="25">IF(ISNUMBER(FIND("&lt;",J46)),"N.D.",PRODUCT(J46,1/J$54))</f>
        <v>#REF!</v>
      </c>
      <c r="K87" s="160" t="e">
        <f t="shared" si="25"/>
        <v>#REF!</v>
      </c>
      <c r="L87" s="160" t="e">
        <f t="shared" si="25"/>
        <v>#REF!</v>
      </c>
      <c r="M87" s="160" t="e">
        <f t="shared" si="25"/>
        <v>#REF!</v>
      </c>
      <c r="N87" s="160" t="e">
        <f t="shared" si="25"/>
        <v>#REF!</v>
      </c>
      <c r="O87" s="160" t="e">
        <f t="shared" si="25"/>
        <v>#REF!</v>
      </c>
      <c r="P87" s="160" t="e">
        <f t="shared" si="25"/>
        <v>#REF!</v>
      </c>
      <c r="Q87" s="160" t="e">
        <f t="shared" si="25"/>
        <v>#REF!</v>
      </c>
      <c r="R87" s="160" t="e">
        <f t="shared" si="25"/>
        <v>#REF!</v>
      </c>
      <c r="S87" s="161" t="e">
        <f t="shared" si="25"/>
        <v>#REF!</v>
      </c>
      <c r="U87" s="11">
        <v>120</v>
      </c>
      <c r="V87" s="214" t="e">
        <f t="shared" si="3"/>
        <v>#DIV/0!</v>
      </c>
      <c r="W87" s="11" t="e">
        <f t="shared" si="4"/>
        <v>#DIV/0!</v>
      </c>
      <c r="X87" s="210"/>
      <c r="Y87" s="210"/>
      <c r="Z87" s="210"/>
      <c r="AA87" s="210"/>
      <c r="AB87" s="210"/>
      <c r="AC87" s="210"/>
    </row>
    <row r="88" spans="1:29" ht="13.15" customHeight="1" thickBot="1" x14ac:dyDescent="0.25">
      <c r="A88" s="16"/>
      <c r="B88" s="35"/>
      <c r="C88" s="36"/>
      <c r="D88" s="17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</row>
    <row r="89" spans="1:29" ht="13.15" customHeight="1" x14ac:dyDescent="0.2">
      <c r="A89" s="16"/>
      <c r="B89" s="511" t="s">
        <v>13</v>
      </c>
      <c r="C89" s="512"/>
      <c r="D89" s="512"/>
      <c r="E89" s="512"/>
      <c r="F89" s="512"/>
      <c r="G89" s="512"/>
      <c r="H89" s="512"/>
      <c r="I89" s="513"/>
      <c r="J89" s="163"/>
      <c r="K89" s="163"/>
      <c r="L89" s="163"/>
      <c r="M89" s="164"/>
      <c r="N89" s="42"/>
      <c r="O89" s="42"/>
      <c r="P89" s="42"/>
      <c r="Q89" s="42"/>
      <c r="R89" s="42"/>
      <c r="S89" s="42"/>
    </row>
    <row r="90" spans="1:29" ht="48" customHeight="1" thickBot="1" x14ac:dyDescent="0.25">
      <c r="A90" s="16"/>
      <c r="B90" s="554" t="s">
        <v>226</v>
      </c>
      <c r="C90" s="555"/>
      <c r="D90" s="555"/>
      <c r="E90" s="555"/>
      <c r="F90" s="555"/>
      <c r="G90" s="555"/>
      <c r="H90" s="555"/>
      <c r="I90" s="556"/>
      <c r="J90" s="193"/>
      <c r="K90" s="193"/>
      <c r="L90" s="193"/>
      <c r="M90" s="194"/>
      <c r="N90" s="42"/>
      <c r="O90" s="42"/>
      <c r="P90" s="42"/>
      <c r="Q90" s="42"/>
      <c r="R90" s="42"/>
      <c r="S90" s="42"/>
    </row>
    <row r="91" spans="1:29" ht="10.9" customHeight="1" x14ac:dyDescent="0.2">
      <c r="A91" s="16"/>
      <c r="B91" s="35"/>
      <c r="C91" s="36"/>
      <c r="D91" s="17"/>
      <c r="E91" s="42"/>
      <c r="F91" s="42"/>
      <c r="G91" s="42"/>
      <c r="H91" s="42"/>
      <c r="I91" s="42"/>
      <c r="J91" s="42"/>
      <c r="K91" s="42"/>
      <c r="L91" s="42"/>
      <c r="M91" s="42"/>
      <c r="N91" s="42"/>
      <c r="O91" s="42"/>
      <c r="P91" s="42"/>
      <c r="Q91" s="42"/>
      <c r="R91" s="42"/>
      <c r="S91" s="42"/>
    </row>
  </sheetData>
  <mergeCells count="16">
    <mergeCell ref="B12:C13"/>
    <mergeCell ref="D12:D13"/>
    <mergeCell ref="E12:S12"/>
    <mergeCell ref="E2:S5"/>
    <mergeCell ref="B7:D7"/>
    <mergeCell ref="E7:S7"/>
    <mergeCell ref="B9:D9"/>
    <mergeCell ref="B11:S11"/>
    <mergeCell ref="G9:H9"/>
    <mergeCell ref="B89:I89"/>
    <mergeCell ref="B90:I90"/>
    <mergeCell ref="B51:S51"/>
    <mergeCell ref="B52:C53"/>
    <mergeCell ref="D52:D53"/>
    <mergeCell ref="E52:S52"/>
    <mergeCell ref="B54:D54"/>
  </mergeCells>
  <conditionalFormatting sqref="V63">
    <cfRule type="cellIs" dxfId="11" priority="9" operator="greaterThan">
      <formula>$U$63</formula>
    </cfRule>
  </conditionalFormatting>
  <conditionalFormatting sqref="V67">
    <cfRule type="cellIs" dxfId="10" priority="8" operator="greaterThan">
      <formula>$U$67</formula>
    </cfRule>
  </conditionalFormatting>
  <conditionalFormatting sqref="V77">
    <cfRule type="cellIs" dxfId="9" priority="7" operator="greaterThan">
      <formula>$U$77</formula>
    </cfRule>
  </conditionalFormatting>
  <conditionalFormatting sqref="V62">
    <cfRule type="cellIs" dxfId="8" priority="6" operator="greaterThan">
      <formula>$U$62</formula>
    </cfRule>
  </conditionalFormatting>
  <conditionalFormatting sqref="V78">
    <cfRule type="cellIs" dxfId="7" priority="5" operator="greaterThan">
      <formula>$U$78</formula>
    </cfRule>
  </conditionalFormatting>
  <conditionalFormatting sqref="V70">
    <cfRule type="cellIs" dxfId="6" priority="4" operator="greaterThan">
      <formula>$U$70</formula>
    </cfRule>
  </conditionalFormatting>
  <conditionalFormatting sqref="Y62:AC62">
    <cfRule type="cellIs" dxfId="5" priority="3" operator="equal">
      <formula>$AD$62</formula>
    </cfRule>
  </conditionalFormatting>
  <conditionalFormatting sqref="Y78:AC78">
    <cfRule type="cellIs" dxfId="4" priority="2" operator="equal">
      <formula>$AD$78</formula>
    </cfRule>
  </conditionalFormatting>
  <conditionalFormatting sqref="Y70:AC70">
    <cfRule type="cellIs" dxfId="3" priority="1" operator="equal">
      <formula>$AD$70</formula>
    </cfRule>
  </conditionalFormatting>
  <printOptions horizontalCentered="1"/>
  <pageMargins left="0.78740157480314965" right="0.78740157480314965" top="0.78740157480314965" bottom="0.78740157480314965" header="0.31496062992125984" footer="0.31496062992125984"/>
  <pageSetup paperSize="9" scale="77" fitToHeight="0" orientation="portrait" r:id="rId1"/>
  <rowBreaks count="1" manualBreakCount="1">
    <brk id="49" max="16383" man="1"/>
  </rowBreaks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B1:J20"/>
  <sheetViews>
    <sheetView workbookViewId="0"/>
  </sheetViews>
  <sheetFormatPr baseColWidth="10" defaultColWidth="8.85546875" defaultRowHeight="12" x14ac:dyDescent="0.2"/>
  <cols>
    <col min="1" max="1" width="2.28515625" style="14" customWidth="1"/>
    <col min="2" max="3" width="14.7109375" style="14" customWidth="1"/>
    <col min="4" max="4" width="8.85546875" style="14"/>
    <col min="5" max="5" width="4.42578125" style="14" customWidth="1"/>
    <col min="6" max="6" width="9.5703125" style="14" customWidth="1"/>
    <col min="7" max="7" width="4.42578125" style="14" customWidth="1"/>
    <col min="8" max="8" width="9.7109375" style="14" customWidth="1"/>
    <col min="9" max="9" width="13" style="14" customWidth="1"/>
    <col min="10" max="10" width="13.28515625" style="14" customWidth="1"/>
    <col min="11" max="16384" width="8.85546875" style="14"/>
  </cols>
  <sheetData>
    <row r="1" spans="2:10" ht="12.75" thickBot="1" x14ac:dyDescent="0.25"/>
    <row r="2" spans="2:10" ht="27.75" thickBot="1" x14ac:dyDescent="0.25">
      <c r="B2" s="218" t="s">
        <v>27</v>
      </c>
      <c r="C2" s="219" t="s">
        <v>28</v>
      </c>
      <c r="D2" s="220" t="s">
        <v>239</v>
      </c>
      <c r="F2" s="221" t="s">
        <v>240</v>
      </c>
      <c r="H2" s="221" t="s">
        <v>241</v>
      </c>
      <c r="I2" s="222" t="s">
        <v>242</v>
      </c>
      <c r="J2" s="223" t="e">
        <f>IF(F3&gt;F13,"CORRECTO Pb","ERROR")</f>
        <v>#DIV/0!</v>
      </c>
    </row>
    <row r="3" spans="2:10" x14ac:dyDescent="0.2">
      <c r="B3" s="224">
        <f>'A.2.4. Cálculo PM10 y VM'!E12</f>
        <v>0</v>
      </c>
      <c r="C3" s="225">
        <f>'A.2.4. Cálculo PM10 y VM'!F12</f>
        <v>0</v>
      </c>
      <c r="D3" s="226" t="e">
        <f>'A.2.4. Cálculo PM10 y VM'!M12</f>
        <v>#DIV/0!</v>
      </c>
      <c r="F3" s="227" t="e">
        <f>'A.2.8. Conc. Metales 10°C'!E78</f>
        <v>#DIV/0!</v>
      </c>
      <c r="H3" s="227" t="e">
        <f>'A.2.8. Conc. Metales 10°C'!E62</f>
        <v>#DIV/0!</v>
      </c>
      <c r="J3" s="223" t="e">
        <f>IF(H3&gt;H13,"CORRECTO Cd","ERROR")</f>
        <v>#DIV/0!</v>
      </c>
    </row>
    <row r="4" spans="2:10" x14ac:dyDescent="0.2">
      <c r="B4" s="228">
        <f>'A.2.4. Cálculo PM10 y VM'!E13</f>
        <v>0</v>
      </c>
      <c r="C4" s="229">
        <f>'A.2.4. Cálculo PM10 y VM'!F13</f>
        <v>0</v>
      </c>
      <c r="D4" s="230" t="e">
        <f>'A.2.4. Cálculo PM10 y VM'!M13</f>
        <v>#DIV/0!</v>
      </c>
      <c r="F4" s="227" t="e">
        <f>'A.2.8. Conc. Metales 10°C'!F78</f>
        <v>#DIV/0!</v>
      </c>
      <c r="H4" s="227" t="e">
        <f>'A.2.8. Conc. Metales 10°C'!F62</f>
        <v>#DIV/0!</v>
      </c>
    </row>
    <row r="5" spans="2:10" x14ac:dyDescent="0.2">
      <c r="B5" s="228">
        <f>'A.2.4. Cálculo PM10 y VM'!E14</f>
        <v>0</v>
      </c>
      <c r="C5" s="229">
        <f>'A.2.4. Cálculo PM10 y VM'!F14</f>
        <v>0</v>
      </c>
      <c r="D5" s="230" t="e">
        <f>'A.2.4. Cálculo PM10 y VM'!M14</f>
        <v>#DIV/0!</v>
      </c>
      <c r="F5" s="227" t="e">
        <f>'A.2.8. Conc. Metales 10°C'!G78</f>
        <v>#DIV/0!</v>
      </c>
      <c r="H5" s="227" t="e">
        <f>'A.2.8. Conc. Metales 10°C'!G62</f>
        <v>#DIV/0!</v>
      </c>
    </row>
    <row r="6" spans="2:10" x14ac:dyDescent="0.2">
      <c r="B6" s="228">
        <f>'A.2.4. Cálculo PM10 y VM'!E15</f>
        <v>0</v>
      </c>
      <c r="C6" s="229">
        <f>'A.2.4. Cálculo PM10 y VM'!F15</f>
        <v>0</v>
      </c>
      <c r="D6" s="230" t="e">
        <f>'A.2.4. Cálculo PM10 y VM'!M15</f>
        <v>#DIV/0!</v>
      </c>
      <c r="F6" s="227" t="e">
        <f>'A.2.8. Conc. Metales 10°C'!H78</f>
        <v>#DIV/0!</v>
      </c>
      <c r="H6" s="227" t="e">
        <f>'A.2.8. Conc. Metales 10°C'!H62</f>
        <v>#DIV/0!</v>
      </c>
    </row>
    <row r="7" spans="2:10" ht="12.75" thickBot="1" x14ac:dyDescent="0.25">
      <c r="B7" s="233">
        <f>'A.2.4. Cálculo PM10 y VM'!E16</f>
        <v>0</v>
      </c>
      <c r="C7" s="234">
        <f>'A.2.4. Cálculo PM10 y VM'!F16</f>
        <v>0</v>
      </c>
      <c r="D7" s="235" t="e">
        <f>'A.2.4. Cálculo PM10 y VM'!M16</f>
        <v>#DIV/0!</v>
      </c>
      <c r="F7" s="227" t="e">
        <f>'A.2.8. Conc. Metales 10°C'!I78</f>
        <v>#DIV/0!</v>
      </c>
      <c r="H7" s="227" t="e">
        <f>'A.2.8. Conc. Metales 10°C'!I62</f>
        <v>#DIV/0!</v>
      </c>
    </row>
    <row r="8" spans="2:10" x14ac:dyDescent="0.2">
      <c r="B8" s="229"/>
    </row>
    <row r="9" spans="2:10" x14ac:dyDescent="0.2">
      <c r="B9" s="236" t="s">
        <v>247</v>
      </c>
      <c r="C9" s="237"/>
      <c r="D9" s="238" t="e">
        <f>AVERAGE(D3:D7)</f>
        <v>#DIV/0!</v>
      </c>
      <c r="E9" s="237"/>
      <c r="F9" s="238" t="e">
        <f>AVERAGE(F3:F7)</f>
        <v>#DIV/0!</v>
      </c>
      <c r="G9" s="237"/>
      <c r="H9" s="239" t="e">
        <f>AVERAGE(H3:H7)</f>
        <v>#DIV/0!</v>
      </c>
    </row>
    <row r="10" spans="2:10" ht="13.5" x14ac:dyDescent="0.2">
      <c r="B10" s="240"/>
      <c r="C10" s="241"/>
      <c r="D10" s="242" t="s">
        <v>248</v>
      </c>
      <c r="E10" s="241"/>
      <c r="F10" s="243">
        <v>0.5</v>
      </c>
      <c r="G10" s="241"/>
      <c r="H10" s="244">
        <v>2.5000000000000001E-2</v>
      </c>
    </row>
    <row r="11" spans="2:10" ht="12.75" thickBot="1" x14ac:dyDescent="0.25"/>
    <row r="12" spans="2:10" ht="27.75" thickBot="1" x14ac:dyDescent="0.25">
      <c r="B12" s="218" t="s">
        <v>27</v>
      </c>
      <c r="C12" s="219" t="s">
        <v>28</v>
      </c>
      <c r="D12" s="220" t="s">
        <v>243</v>
      </c>
      <c r="F12" s="231" t="s">
        <v>244</v>
      </c>
      <c r="H12" s="231" t="s">
        <v>245</v>
      </c>
      <c r="I12" s="232" t="s">
        <v>246</v>
      </c>
    </row>
    <row r="13" spans="2:10" x14ac:dyDescent="0.2">
      <c r="B13" s="224" t="str">
        <f>'A.2.5. Cálculo PM 2.5'!E12</f>
        <v>-</v>
      </c>
      <c r="C13" s="225" t="str">
        <f>'A.2.5. Cálculo PM 2.5'!F12</f>
        <v>-</v>
      </c>
      <c r="D13" s="226" t="str">
        <f>'A.2.5. Cálculo PM 2.5'!M12</f>
        <v>-</v>
      </c>
      <c r="F13" s="227" t="e">
        <f>'A.2.6. Conc. de Metales PM 10'!E78</f>
        <v>#DIV/0!</v>
      </c>
      <c r="H13" s="227" t="e">
        <f>'A.2.6. Conc. de Metales PM 10'!E62</f>
        <v>#DIV/0!</v>
      </c>
    </row>
    <row r="14" spans="2:10" x14ac:dyDescent="0.2">
      <c r="B14" s="228" t="str">
        <f>'A.2.5. Cálculo PM 2.5'!E13</f>
        <v>-</v>
      </c>
      <c r="C14" s="229" t="str">
        <f>'A.2.5. Cálculo PM 2.5'!F13</f>
        <v>-</v>
      </c>
      <c r="D14" s="230" t="str">
        <f>'A.2.5. Cálculo PM 2.5'!M13</f>
        <v>-</v>
      </c>
      <c r="F14" s="227" t="e">
        <f>'A.2.6. Conc. de Metales PM 10'!F78</f>
        <v>#DIV/0!</v>
      </c>
      <c r="H14" s="227" t="e">
        <f>'A.2.6. Conc. de Metales PM 10'!F62</f>
        <v>#DIV/0!</v>
      </c>
    </row>
    <row r="15" spans="2:10" x14ac:dyDescent="0.2">
      <c r="B15" s="228" t="str">
        <f>'A.2.5. Cálculo PM 2.5'!E14</f>
        <v>-</v>
      </c>
      <c r="C15" s="229" t="str">
        <f>'A.2.5. Cálculo PM 2.5'!F14</f>
        <v>-</v>
      </c>
      <c r="D15" s="230" t="str">
        <f>'A.2.5. Cálculo PM 2.5'!M14</f>
        <v>-</v>
      </c>
      <c r="F15" s="227" t="e">
        <f>'A.2.6. Conc. de Metales PM 10'!G78</f>
        <v>#DIV/0!</v>
      </c>
      <c r="H15" s="227" t="e">
        <f>'A.2.6. Conc. de Metales PM 10'!G62</f>
        <v>#DIV/0!</v>
      </c>
    </row>
    <row r="16" spans="2:10" x14ac:dyDescent="0.2">
      <c r="B16" s="228" t="str">
        <f>'A.2.5. Cálculo PM 2.5'!E15</f>
        <v>-</v>
      </c>
      <c r="C16" s="229" t="str">
        <f>'A.2.5. Cálculo PM 2.5'!F15</f>
        <v>-</v>
      </c>
      <c r="D16" s="230" t="str">
        <f>'A.2.5. Cálculo PM 2.5'!M15</f>
        <v>-</v>
      </c>
      <c r="F16" s="227" t="e">
        <f>'A.2.6. Conc. de Metales PM 10'!H78</f>
        <v>#DIV/0!</v>
      </c>
      <c r="H16" s="227" t="e">
        <f>'A.2.6. Conc. de Metales PM 10'!H62</f>
        <v>#DIV/0!</v>
      </c>
    </row>
    <row r="17" spans="2:8" ht="12.75" thickBot="1" x14ac:dyDescent="0.25">
      <c r="B17" s="233" t="str">
        <f>'A.2.5. Cálculo PM 2.5'!E16</f>
        <v>-</v>
      </c>
      <c r="C17" s="234" t="str">
        <f>'A.2.5. Cálculo PM 2.5'!F16</f>
        <v>-</v>
      </c>
      <c r="D17" s="235" t="str">
        <f>'A.2.5. Cálculo PM 2.5'!M16</f>
        <v>-</v>
      </c>
      <c r="F17" s="227" t="e">
        <f>'A.2.6. Conc. de Metales PM 10'!I78</f>
        <v>#DIV/0!</v>
      </c>
      <c r="H17" s="227" t="e">
        <f>'A.2.6. Conc. de Metales PM 10'!I62</f>
        <v>#DIV/0!</v>
      </c>
    </row>
    <row r="18" spans="2:8" x14ac:dyDescent="0.2">
      <c r="B18" s="229"/>
      <c r="C18" s="229"/>
    </row>
    <row r="19" spans="2:8" x14ac:dyDescent="0.2">
      <c r="B19" s="236" t="s">
        <v>247</v>
      </c>
      <c r="C19" s="237"/>
      <c r="D19" s="238" t="e">
        <f>AVERAGE(D13:D17)</f>
        <v>#DIV/0!</v>
      </c>
      <c r="E19" s="237"/>
      <c r="F19" s="245" t="e">
        <f>AVERAGE(F13:F17)</f>
        <v>#DIV/0!</v>
      </c>
      <c r="G19" s="237"/>
      <c r="H19" s="239" t="e">
        <f>AVERAGE(H13:H17)</f>
        <v>#DIV/0!</v>
      </c>
    </row>
    <row r="20" spans="2:8" ht="13.5" x14ac:dyDescent="0.2">
      <c r="B20" s="246"/>
      <c r="C20" s="246"/>
      <c r="D20" s="242" t="s">
        <v>231</v>
      </c>
      <c r="E20" s="246"/>
      <c r="F20" s="241">
        <v>1.5</v>
      </c>
      <c r="G20" s="246"/>
      <c r="H20" s="247" t="s">
        <v>249</v>
      </c>
    </row>
  </sheetData>
  <conditionalFormatting sqref="F19">
    <cfRule type="cellIs" dxfId="2" priority="3" operator="greaterThan">
      <formula>$F$20</formula>
    </cfRule>
  </conditionalFormatting>
  <conditionalFormatting sqref="F3:F7">
    <cfRule type="cellIs" dxfId="1" priority="2" operator="greaterThan">
      <formula>$F$10</formula>
    </cfRule>
  </conditionalFormatting>
  <conditionalFormatting sqref="H3:H7">
    <cfRule type="cellIs" dxfId="0" priority="1" operator="greaterThan">
      <formula>$H$10</formula>
    </cfRule>
  </conditionalFormatting>
  <pageMargins left="0.7" right="0.7" top="0.75" bottom="0.75" header="0.3" footer="0.3"/>
  <pageSetup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G34"/>
  <sheetViews>
    <sheetView workbookViewId="0">
      <selection sqref="A1:G1"/>
    </sheetView>
  </sheetViews>
  <sheetFormatPr baseColWidth="10" defaultColWidth="11.5703125" defaultRowHeight="12.75" x14ac:dyDescent="0.2"/>
  <cols>
    <col min="1" max="1" width="17.140625" customWidth="1"/>
  </cols>
  <sheetData>
    <row r="1" spans="1:7" ht="36" customHeight="1" x14ac:dyDescent="0.2">
      <c r="A1" s="557" t="s">
        <v>35</v>
      </c>
      <c r="B1" s="557"/>
      <c r="C1" s="557"/>
      <c r="D1" s="557"/>
      <c r="E1" s="557"/>
      <c r="F1" s="557"/>
      <c r="G1" s="557"/>
    </row>
    <row r="2" spans="1:7" ht="18.75" customHeight="1" x14ac:dyDescent="0.2">
      <c r="A2" s="557" t="s">
        <v>49</v>
      </c>
      <c r="B2" s="557"/>
      <c r="C2" s="557"/>
      <c r="D2" s="557"/>
      <c r="E2" s="557"/>
      <c r="F2" s="557"/>
      <c r="G2" s="557"/>
    </row>
    <row r="7" spans="1:7" x14ac:dyDescent="0.2">
      <c r="A7" t="s">
        <v>36</v>
      </c>
    </row>
    <row r="8" spans="1:7" x14ac:dyDescent="0.2">
      <c r="A8" s="7" t="s">
        <v>48</v>
      </c>
      <c r="B8" t="s">
        <v>38</v>
      </c>
    </row>
    <row r="9" spans="1:7" x14ac:dyDescent="0.2">
      <c r="A9" s="7" t="s">
        <v>39</v>
      </c>
      <c r="B9" s="5" t="s">
        <v>40</v>
      </c>
    </row>
    <row r="10" spans="1:7" x14ac:dyDescent="0.2">
      <c r="A10" s="7" t="s">
        <v>42</v>
      </c>
      <c r="B10" s="5" t="s">
        <v>41</v>
      </c>
    </row>
    <row r="11" spans="1:7" x14ac:dyDescent="0.2">
      <c r="A11" s="7" t="s">
        <v>44</v>
      </c>
      <c r="B11" s="5" t="s">
        <v>43</v>
      </c>
    </row>
    <row r="12" spans="1:7" x14ac:dyDescent="0.2">
      <c r="A12" s="7" t="s">
        <v>45</v>
      </c>
      <c r="B12" s="5" t="s">
        <v>46</v>
      </c>
    </row>
    <row r="13" spans="1:7" x14ac:dyDescent="0.2">
      <c r="A13" s="7" t="s">
        <v>37</v>
      </c>
      <c r="B13" s="5" t="s">
        <v>47</v>
      </c>
    </row>
    <row r="16" spans="1:7" ht="18.75" customHeight="1" x14ac:dyDescent="0.2">
      <c r="A16" s="557" t="s">
        <v>50</v>
      </c>
      <c r="B16" s="557"/>
      <c r="C16" s="557"/>
      <c r="D16" s="557"/>
      <c r="E16" s="557"/>
      <c r="F16" s="557"/>
      <c r="G16" s="557"/>
    </row>
    <row r="19" spans="1:7" x14ac:dyDescent="0.2">
      <c r="A19" t="s">
        <v>36</v>
      </c>
    </row>
    <row r="20" spans="1:7" x14ac:dyDescent="0.2">
      <c r="A20" s="7" t="s">
        <v>51</v>
      </c>
      <c r="B20" s="5" t="s">
        <v>52</v>
      </c>
    </row>
    <row r="21" spans="1:7" x14ac:dyDescent="0.2">
      <c r="A21" s="7" t="s">
        <v>39</v>
      </c>
      <c r="B21" s="5" t="s">
        <v>40</v>
      </c>
    </row>
    <row r="22" spans="1:7" x14ac:dyDescent="0.2">
      <c r="A22" s="7" t="s">
        <v>53</v>
      </c>
      <c r="B22" s="5" t="s">
        <v>54</v>
      </c>
    </row>
    <row r="25" spans="1:7" ht="18.75" customHeight="1" x14ac:dyDescent="0.2">
      <c r="A25" s="557" t="s">
        <v>55</v>
      </c>
      <c r="B25" s="557"/>
      <c r="C25" s="557"/>
      <c r="D25" s="557"/>
      <c r="E25" s="557"/>
      <c r="F25" s="557"/>
      <c r="G25" s="557"/>
    </row>
    <row r="30" spans="1:7" x14ac:dyDescent="0.2">
      <c r="A30" t="s">
        <v>36</v>
      </c>
    </row>
    <row r="31" spans="1:7" x14ac:dyDescent="0.2">
      <c r="A31" s="7" t="s">
        <v>57</v>
      </c>
      <c r="B31" s="5" t="s">
        <v>56</v>
      </c>
    </row>
    <row r="32" spans="1:7" x14ac:dyDescent="0.2">
      <c r="A32" s="7" t="s">
        <v>58</v>
      </c>
      <c r="B32" s="5" t="s">
        <v>59</v>
      </c>
    </row>
    <row r="33" spans="1:2" x14ac:dyDescent="0.2">
      <c r="A33" s="7" t="s">
        <v>60</v>
      </c>
      <c r="B33" s="5" t="s">
        <v>61</v>
      </c>
    </row>
    <row r="34" spans="1:2" x14ac:dyDescent="0.2">
      <c r="A34" s="7" t="s">
        <v>51</v>
      </c>
      <c r="B34" s="5" t="s">
        <v>52</v>
      </c>
    </row>
  </sheetData>
  <mergeCells count="4">
    <mergeCell ref="A1:G1"/>
    <mergeCell ref="A2:G2"/>
    <mergeCell ref="A16:G16"/>
    <mergeCell ref="A25:G25"/>
  </mergeCells>
  <pageMargins left="0.7" right="0.7" top="0.75" bottom="0.75" header="0.3" footer="0.3"/>
  <pageSetup orientation="portrait" horizontalDpi="360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J45"/>
  <sheetViews>
    <sheetView showGridLines="0" view="pageBreakPreview" topLeftCell="A10" zoomScale="60" zoomScaleNormal="60" workbookViewId="0">
      <selection activeCell="A43" sqref="A43:XFD43"/>
    </sheetView>
  </sheetViews>
  <sheetFormatPr baseColWidth="10" defaultColWidth="11.42578125" defaultRowHeight="12.75" x14ac:dyDescent="0.2"/>
  <cols>
    <col min="1" max="1" width="2.140625" style="299" customWidth="1"/>
    <col min="2" max="2" width="17.5703125" style="299" customWidth="1"/>
    <col min="3" max="4" width="6.7109375" style="299" bestFit="1" customWidth="1"/>
    <col min="5" max="5" width="5.7109375" style="299" bestFit="1" customWidth="1"/>
    <col min="6" max="6" width="7" style="299" customWidth="1"/>
    <col min="7" max="7" width="6.5703125" style="299" customWidth="1"/>
    <col min="8" max="8" width="6.42578125" style="299" customWidth="1"/>
    <col min="9" max="9" width="5.5703125" style="299" bestFit="1" customWidth="1"/>
    <col min="10" max="14" width="6.7109375" style="299" bestFit="1" customWidth="1"/>
    <col min="15" max="15" width="6.42578125" style="299" bestFit="1" customWidth="1"/>
    <col min="16" max="16" width="5.7109375" style="299" bestFit="1" customWidth="1"/>
    <col min="17" max="17" width="6.5703125" style="299" customWidth="1"/>
    <col min="18" max="18" width="5.7109375" style="299" bestFit="1" customWidth="1"/>
    <col min="19" max="19" width="6.42578125" style="299" bestFit="1" customWidth="1"/>
    <col min="20" max="20" width="5.85546875" style="299" bestFit="1" customWidth="1"/>
    <col min="21" max="21" width="6.42578125" style="299" bestFit="1" customWidth="1"/>
    <col min="22" max="22" width="6.5703125" style="299" customWidth="1"/>
    <col min="23" max="23" width="6.42578125" style="299" bestFit="1" customWidth="1"/>
    <col min="24" max="24" width="6.7109375" style="299" customWidth="1"/>
    <col min="25" max="25" width="6.85546875" style="299" customWidth="1"/>
    <col min="26" max="26" width="6.42578125" style="299" bestFit="1" customWidth="1"/>
    <col min="27" max="27" width="6.28515625" style="299" customWidth="1"/>
    <col min="28" max="28" width="7.28515625" style="299" customWidth="1"/>
    <col min="29" max="29" width="6.7109375" style="299" bestFit="1" customWidth="1"/>
    <col min="30" max="30" width="6.42578125" style="299" bestFit="1" customWidth="1"/>
    <col min="31" max="33" width="6.42578125" style="299" customWidth="1"/>
    <col min="34" max="16384" width="11.42578125" style="299"/>
  </cols>
  <sheetData>
    <row r="2" spans="2:33" ht="15.75" customHeight="1" x14ac:dyDescent="0.2">
      <c r="B2" s="366"/>
      <c r="C2" s="366"/>
      <c r="D2" s="366"/>
      <c r="E2" s="366"/>
      <c r="F2" s="367" t="s">
        <v>346</v>
      </c>
      <c r="G2" s="368"/>
      <c r="H2" s="368"/>
      <c r="I2" s="368"/>
      <c r="J2" s="368"/>
      <c r="K2" s="368"/>
      <c r="L2" s="368"/>
      <c r="M2" s="368"/>
      <c r="N2" s="368"/>
      <c r="O2" s="368"/>
      <c r="P2" s="368"/>
      <c r="Q2" s="368"/>
      <c r="R2" s="368"/>
      <c r="S2" s="368"/>
      <c r="T2" s="368"/>
      <c r="U2" s="368"/>
      <c r="V2" s="368"/>
      <c r="W2" s="368"/>
      <c r="X2" s="368"/>
      <c r="Y2" s="368"/>
      <c r="Z2" s="368"/>
      <c r="AA2" s="368"/>
      <c r="AB2" s="368"/>
      <c r="AC2" s="368"/>
      <c r="AD2" s="368"/>
      <c r="AE2" s="368"/>
      <c r="AF2" s="368"/>
      <c r="AG2" s="369"/>
    </row>
    <row r="3" spans="2:33" ht="15.75" customHeight="1" x14ac:dyDescent="0.2">
      <c r="B3" s="366"/>
      <c r="C3" s="366"/>
      <c r="D3" s="366"/>
      <c r="E3" s="366"/>
      <c r="F3" s="370"/>
      <c r="G3" s="371"/>
      <c r="H3" s="371"/>
      <c r="I3" s="371"/>
      <c r="J3" s="371"/>
      <c r="K3" s="371"/>
      <c r="L3" s="371"/>
      <c r="M3" s="371"/>
      <c r="N3" s="371"/>
      <c r="O3" s="371"/>
      <c r="P3" s="371"/>
      <c r="Q3" s="371"/>
      <c r="R3" s="371"/>
      <c r="S3" s="371"/>
      <c r="T3" s="371"/>
      <c r="U3" s="371"/>
      <c r="V3" s="371"/>
      <c r="W3" s="371"/>
      <c r="X3" s="371"/>
      <c r="Y3" s="371"/>
      <c r="Z3" s="371"/>
      <c r="AA3" s="371"/>
      <c r="AB3" s="371"/>
      <c r="AC3" s="371"/>
      <c r="AD3" s="371"/>
      <c r="AE3" s="371"/>
      <c r="AF3" s="371"/>
      <c r="AG3" s="372"/>
    </row>
    <row r="4" spans="2:33" ht="15.75" customHeight="1" x14ac:dyDescent="0.2">
      <c r="B4" s="366"/>
      <c r="C4" s="366"/>
      <c r="D4" s="366"/>
      <c r="E4" s="366"/>
      <c r="F4" s="373"/>
      <c r="G4" s="374"/>
      <c r="H4" s="374"/>
      <c r="I4" s="374"/>
      <c r="J4" s="374"/>
      <c r="K4" s="374"/>
      <c r="L4" s="374"/>
      <c r="M4" s="374"/>
      <c r="N4" s="374"/>
      <c r="O4" s="374"/>
      <c r="P4" s="374"/>
      <c r="Q4" s="374"/>
      <c r="R4" s="374"/>
      <c r="S4" s="374"/>
      <c r="T4" s="374"/>
      <c r="U4" s="374"/>
      <c r="V4" s="374"/>
      <c r="W4" s="374"/>
      <c r="X4" s="374"/>
      <c r="Y4" s="374"/>
      <c r="Z4" s="374"/>
      <c r="AA4" s="374"/>
      <c r="AB4" s="374"/>
      <c r="AC4" s="374"/>
      <c r="AD4" s="374"/>
      <c r="AE4" s="374"/>
      <c r="AF4" s="374"/>
      <c r="AG4" s="375"/>
    </row>
    <row r="5" spans="2:33" ht="11.25" customHeight="1" x14ac:dyDescent="0.2">
      <c r="B5" s="300"/>
      <c r="C5" s="300"/>
      <c r="D5" s="300"/>
      <c r="E5" s="300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  <c r="AG5" s="253"/>
    </row>
    <row r="6" spans="2:33" ht="27.6" customHeight="1" x14ac:dyDescent="0.2">
      <c r="B6" s="362" t="s">
        <v>188</v>
      </c>
      <c r="C6" s="362"/>
      <c r="D6" s="286"/>
      <c r="E6" s="286"/>
      <c r="F6" s="255" t="str">
        <f>'PM10_CA-ILO-01'!F6</f>
        <v>Evaluación de seguimiento de la calidad del aire en la I.E. Francisco Bolognesi, distrito Ilo, provincia Ilo, departamento Moquegua, en octubre 2022</v>
      </c>
      <c r="G6" s="280"/>
      <c r="H6" s="280"/>
      <c r="I6" s="280"/>
      <c r="J6" s="280"/>
      <c r="K6" s="280"/>
      <c r="L6" s="280"/>
      <c r="M6" s="280"/>
      <c r="N6" s="280"/>
      <c r="O6" s="280"/>
      <c r="P6" s="280"/>
      <c r="Q6" s="280"/>
      <c r="R6" s="280"/>
      <c r="S6" s="280"/>
      <c r="T6" s="280"/>
      <c r="U6" s="280"/>
      <c r="V6" s="280"/>
      <c r="W6" s="280"/>
      <c r="X6" s="280"/>
      <c r="Y6" s="280"/>
      <c r="Z6" s="280"/>
      <c r="AA6" s="280"/>
      <c r="AB6" s="280"/>
      <c r="AC6" s="280"/>
      <c r="AD6" s="280"/>
      <c r="AE6" s="280"/>
      <c r="AF6" s="280"/>
      <c r="AG6" s="280"/>
    </row>
    <row r="7" spans="2:33" ht="8.25" customHeight="1" x14ac:dyDescent="0.2">
      <c r="B7" s="287"/>
      <c r="C7" s="287"/>
      <c r="D7" s="287"/>
      <c r="E7" s="287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ht="15.75" customHeight="1" x14ac:dyDescent="0.2">
      <c r="B8" s="286" t="s">
        <v>236</v>
      </c>
      <c r="C8" s="286"/>
      <c r="D8" s="286"/>
      <c r="E8" s="286"/>
      <c r="F8" s="255" t="s">
        <v>310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88" t="s">
        <v>189</v>
      </c>
      <c r="R8" s="286"/>
      <c r="S8" s="286"/>
      <c r="T8" s="286"/>
      <c r="U8" s="286"/>
      <c r="V8" s="259"/>
      <c r="W8" s="255"/>
      <c r="X8" s="255"/>
      <c r="Y8" s="255"/>
      <c r="Z8" s="255"/>
      <c r="AA8" s="255"/>
      <c r="AB8" s="255"/>
      <c r="AC8" s="255"/>
      <c r="AD8" s="255"/>
      <c r="AE8" s="255"/>
      <c r="AF8" s="255"/>
      <c r="AG8" s="255"/>
    </row>
    <row r="9" spans="2:33" ht="7.5" customHeight="1" x14ac:dyDescent="0.2">
      <c r="B9" s="287"/>
      <c r="C9" s="287"/>
      <c r="D9" s="287"/>
      <c r="E9" s="287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ht="15.75" customHeight="1" x14ac:dyDescent="0.2">
      <c r="B10" s="363" t="s">
        <v>217</v>
      </c>
      <c r="C10" s="363"/>
      <c r="D10" s="363"/>
      <c r="E10" s="363"/>
      <c r="F10" s="363"/>
      <c r="G10" s="363"/>
      <c r="H10" s="363"/>
      <c r="I10" s="363"/>
      <c r="J10" s="363"/>
      <c r="K10" s="363"/>
      <c r="L10" s="363"/>
      <c r="M10" s="363"/>
      <c r="N10" s="363"/>
      <c r="O10" s="363"/>
      <c r="P10" s="363"/>
      <c r="Q10" s="363"/>
      <c r="R10" s="363"/>
      <c r="S10" s="363"/>
      <c r="T10" s="363"/>
      <c r="U10" s="363"/>
      <c r="V10" s="363"/>
      <c r="W10" s="363"/>
      <c r="X10" s="363"/>
      <c r="Y10" s="363"/>
      <c r="Z10" s="363"/>
      <c r="AA10" s="363"/>
      <c r="AB10" s="363"/>
      <c r="AC10" s="363"/>
      <c r="AD10" s="363"/>
      <c r="AE10" s="363"/>
      <c r="AF10" s="363"/>
      <c r="AG10" s="363"/>
    </row>
    <row r="11" spans="2:33" ht="7.5" customHeight="1" x14ac:dyDescent="0.2">
      <c r="B11" s="287"/>
      <c r="C11" s="287"/>
      <c r="D11" s="287"/>
      <c r="E11" s="287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ht="15.75" customHeight="1" x14ac:dyDescent="0.2">
      <c r="B12" s="286" t="s">
        <v>33</v>
      </c>
      <c r="C12" s="286"/>
      <c r="D12" s="286"/>
      <c r="E12" s="286"/>
      <c r="F12" s="255" t="s">
        <v>313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286" t="s">
        <v>8</v>
      </c>
      <c r="R12" s="286"/>
      <c r="S12" s="286"/>
      <c r="T12" s="286"/>
      <c r="U12" s="286"/>
      <c r="V12" s="281" t="s">
        <v>14</v>
      </c>
      <c r="W12" s="255"/>
      <c r="X12" s="255"/>
      <c r="Y12" s="255"/>
      <c r="Z12" s="255"/>
      <c r="AA12" s="255"/>
      <c r="AB12" s="255"/>
      <c r="AC12" s="255"/>
      <c r="AD12" s="255"/>
      <c r="AE12" s="255"/>
      <c r="AF12" s="255"/>
      <c r="AG12" s="255"/>
    </row>
    <row r="13" spans="2:33" ht="7.5" customHeight="1" x14ac:dyDescent="0.2">
      <c r="B13" s="287"/>
      <c r="C13" s="287"/>
      <c r="D13" s="287"/>
      <c r="E13" s="287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ht="15.75" customHeight="1" x14ac:dyDescent="0.2">
      <c r="B14" s="286" t="s">
        <v>9</v>
      </c>
      <c r="C14" s="286"/>
      <c r="D14" s="286"/>
      <c r="E14" s="286"/>
      <c r="F14" s="255" t="s">
        <v>314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286" t="s">
        <v>10</v>
      </c>
      <c r="R14" s="286"/>
      <c r="S14" s="286"/>
      <c r="T14" s="286"/>
      <c r="U14" s="286"/>
      <c r="V14" s="364">
        <v>1200416204</v>
      </c>
      <c r="W14" s="364"/>
      <c r="X14" s="255"/>
      <c r="Y14" s="255"/>
      <c r="Z14" s="255"/>
      <c r="AA14" s="255"/>
      <c r="AB14" s="255"/>
      <c r="AC14" s="255"/>
      <c r="AD14" s="255"/>
      <c r="AE14" s="255"/>
      <c r="AF14" s="255"/>
      <c r="AG14" s="255"/>
    </row>
    <row r="15" spans="2:33" ht="11.25" customHeight="1" x14ac:dyDescent="0.2">
      <c r="B15" s="300"/>
      <c r="C15" s="300"/>
      <c r="D15" s="300"/>
      <c r="E15" s="300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  <c r="AG15" s="253"/>
    </row>
    <row r="16" spans="2:33" ht="29.45" customHeight="1" x14ac:dyDescent="0.2">
      <c r="B16" s="301" t="s">
        <v>257</v>
      </c>
      <c r="C16" s="302">
        <v>1</v>
      </c>
      <c r="D16" s="302">
        <v>2</v>
      </c>
      <c r="E16" s="302">
        <v>3</v>
      </c>
      <c r="F16" s="302">
        <v>4</v>
      </c>
      <c r="G16" s="302">
        <v>5</v>
      </c>
      <c r="H16" s="302">
        <v>6</v>
      </c>
      <c r="I16" s="302">
        <v>7</v>
      </c>
      <c r="J16" s="302">
        <v>8</v>
      </c>
      <c r="K16" s="302">
        <v>9</v>
      </c>
      <c r="L16" s="302">
        <v>10</v>
      </c>
      <c r="M16" s="302">
        <v>11</v>
      </c>
      <c r="N16" s="302">
        <v>12</v>
      </c>
      <c r="O16" s="302">
        <v>13</v>
      </c>
      <c r="P16" s="302">
        <v>14</v>
      </c>
      <c r="Q16" s="302">
        <v>15</v>
      </c>
      <c r="R16" s="302">
        <v>16</v>
      </c>
      <c r="S16" s="302">
        <v>17</v>
      </c>
      <c r="T16" s="302">
        <v>18</v>
      </c>
      <c r="U16" s="302">
        <v>19</v>
      </c>
      <c r="V16" s="302">
        <v>20</v>
      </c>
      <c r="W16" s="302">
        <v>21</v>
      </c>
      <c r="X16" s="302">
        <v>22</v>
      </c>
      <c r="Y16" s="302">
        <v>23</v>
      </c>
      <c r="Z16" s="302">
        <v>24</v>
      </c>
      <c r="AA16" s="302">
        <v>25</v>
      </c>
      <c r="AB16" s="302">
        <v>26</v>
      </c>
      <c r="AC16" s="302">
        <v>27</v>
      </c>
      <c r="AD16" s="302">
        <v>28</v>
      </c>
      <c r="AE16" s="302">
        <v>29</v>
      </c>
      <c r="AF16" s="302">
        <v>30</v>
      </c>
      <c r="AG16" s="302">
        <v>31</v>
      </c>
    </row>
    <row r="17" spans="2:33" s="304" customFormat="1" x14ac:dyDescent="0.2">
      <c r="B17" s="303">
        <v>0</v>
      </c>
      <c r="C17" s="292">
        <v>7.13</v>
      </c>
      <c r="D17" s="292">
        <v>6.58</v>
      </c>
      <c r="E17" s="292">
        <v>7.15</v>
      </c>
      <c r="F17" s="292">
        <v>7.02</v>
      </c>
      <c r="G17" s="292">
        <v>7</v>
      </c>
      <c r="H17" s="292">
        <v>7.15</v>
      </c>
      <c r="I17" s="292">
        <v>6.89</v>
      </c>
      <c r="J17" s="292">
        <v>8.2799999999999994</v>
      </c>
      <c r="K17" s="292">
        <v>7.07</v>
      </c>
      <c r="L17" s="292">
        <v>6.16</v>
      </c>
      <c r="M17" s="292">
        <v>6.89</v>
      </c>
      <c r="N17" s="292">
        <v>6.86</v>
      </c>
      <c r="O17" s="292">
        <v>7.02</v>
      </c>
      <c r="P17" s="292">
        <v>7.1</v>
      </c>
      <c r="Q17" s="292">
        <v>7.07</v>
      </c>
      <c r="R17" s="292">
        <v>7.18</v>
      </c>
      <c r="S17" s="292">
        <v>6.81</v>
      </c>
      <c r="T17" s="292">
        <v>6.97</v>
      </c>
      <c r="U17" s="292">
        <v>7.05</v>
      </c>
      <c r="V17" s="292">
        <v>7.23</v>
      </c>
      <c r="W17" s="292">
        <v>7.23</v>
      </c>
      <c r="X17" s="292">
        <v>7.23</v>
      </c>
      <c r="Y17" s="292">
        <v>12.97</v>
      </c>
      <c r="Z17" s="292">
        <v>7.49</v>
      </c>
      <c r="AA17" s="292">
        <v>7.44</v>
      </c>
      <c r="AB17" s="292">
        <v>7.34</v>
      </c>
      <c r="AC17" s="292">
        <v>7.65</v>
      </c>
      <c r="AD17" s="292">
        <v>7.52</v>
      </c>
      <c r="AE17" s="292">
        <v>7.65</v>
      </c>
      <c r="AF17" s="292">
        <v>7.81</v>
      </c>
      <c r="AG17" s="292">
        <v>7.86</v>
      </c>
    </row>
    <row r="18" spans="2:33" s="304" customFormat="1" x14ac:dyDescent="0.2">
      <c r="B18" s="303">
        <v>4.1666666666666664E-2</v>
      </c>
      <c r="C18" s="292">
        <v>7.28</v>
      </c>
      <c r="D18" s="292">
        <v>6.76</v>
      </c>
      <c r="E18" s="292">
        <v>7.13</v>
      </c>
      <c r="F18" s="292">
        <v>7.18</v>
      </c>
      <c r="G18" s="292">
        <v>7.1</v>
      </c>
      <c r="H18" s="292">
        <v>6.81</v>
      </c>
      <c r="I18" s="292">
        <v>6.97</v>
      </c>
      <c r="J18" s="292">
        <v>8.1</v>
      </c>
      <c r="K18" s="292">
        <v>6.89</v>
      </c>
      <c r="L18" s="292">
        <v>6.1</v>
      </c>
      <c r="M18" s="292">
        <v>6.73</v>
      </c>
      <c r="N18" s="292">
        <v>6.84</v>
      </c>
      <c r="O18" s="292">
        <v>7.55</v>
      </c>
      <c r="P18" s="292">
        <v>7.2</v>
      </c>
      <c r="Q18" s="292">
        <v>7.05</v>
      </c>
      <c r="R18" s="292">
        <v>7.15</v>
      </c>
      <c r="S18" s="292">
        <v>6.94</v>
      </c>
      <c r="T18" s="292">
        <v>7</v>
      </c>
      <c r="U18" s="292">
        <v>7.26</v>
      </c>
      <c r="V18" s="292">
        <v>7.26</v>
      </c>
      <c r="W18" s="292">
        <v>7.34</v>
      </c>
      <c r="X18" s="292">
        <v>7.1</v>
      </c>
      <c r="Y18" s="292">
        <v>12.52</v>
      </c>
      <c r="Z18" s="292">
        <v>7.47</v>
      </c>
      <c r="AA18" s="292">
        <v>7.49</v>
      </c>
      <c r="AB18" s="292">
        <v>7.36</v>
      </c>
      <c r="AC18" s="292">
        <v>7.65</v>
      </c>
      <c r="AD18" s="292">
        <v>7.55</v>
      </c>
      <c r="AE18" s="292">
        <v>7.68</v>
      </c>
      <c r="AF18" s="292">
        <v>7.7</v>
      </c>
      <c r="AG18" s="292">
        <v>11.06</v>
      </c>
    </row>
    <row r="19" spans="2:33" s="304" customFormat="1" x14ac:dyDescent="0.2">
      <c r="B19" s="303">
        <v>8.3333333333333329E-2</v>
      </c>
      <c r="C19" s="292">
        <v>7.28</v>
      </c>
      <c r="D19" s="292">
        <v>6.79</v>
      </c>
      <c r="E19" s="292">
        <v>7.23</v>
      </c>
      <c r="F19" s="292">
        <v>7.1</v>
      </c>
      <c r="G19" s="292">
        <v>7.07</v>
      </c>
      <c r="H19" s="292">
        <v>6.71</v>
      </c>
      <c r="I19" s="292">
        <v>6.97</v>
      </c>
      <c r="J19" s="292">
        <v>8.17</v>
      </c>
      <c r="K19" s="292">
        <v>6.86</v>
      </c>
      <c r="L19" s="292">
        <v>6.65</v>
      </c>
      <c r="M19" s="292">
        <v>6.86</v>
      </c>
      <c r="N19" s="292">
        <v>6.81</v>
      </c>
      <c r="O19" s="292">
        <v>9.6199999999999992</v>
      </c>
      <c r="P19" s="292">
        <v>7.39</v>
      </c>
      <c r="Q19" s="292">
        <v>7.2</v>
      </c>
      <c r="R19" s="292">
        <v>7.23</v>
      </c>
      <c r="S19" s="292">
        <v>7</v>
      </c>
      <c r="T19" s="292">
        <v>6.94</v>
      </c>
      <c r="U19" s="292">
        <v>7.1</v>
      </c>
      <c r="V19" s="292">
        <v>7.31</v>
      </c>
      <c r="W19" s="292">
        <v>7.44</v>
      </c>
      <c r="X19" s="292">
        <v>7.2</v>
      </c>
      <c r="Y19" s="292">
        <v>20.329999999999998</v>
      </c>
      <c r="Z19" s="292">
        <v>7.52</v>
      </c>
      <c r="AA19" s="292">
        <v>7.55</v>
      </c>
      <c r="AB19" s="292">
        <v>7.55</v>
      </c>
      <c r="AC19" s="292">
        <v>7.78</v>
      </c>
      <c r="AD19" s="292">
        <v>7.7</v>
      </c>
      <c r="AE19" s="292">
        <v>7.76</v>
      </c>
      <c r="AF19" s="292">
        <v>7.89</v>
      </c>
      <c r="AG19" s="292">
        <v>59.5</v>
      </c>
    </row>
    <row r="20" spans="2:33" s="304" customFormat="1" x14ac:dyDescent="0.2">
      <c r="B20" s="303">
        <v>0.125</v>
      </c>
      <c r="C20" s="292">
        <v>10.87</v>
      </c>
      <c r="D20" s="292">
        <v>7.18</v>
      </c>
      <c r="E20" s="292">
        <v>7.28</v>
      </c>
      <c r="F20" s="292">
        <v>7.23</v>
      </c>
      <c r="G20" s="292">
        <v>7.15</v>
      </c>
      <c r="H20" s="292">
        <v>6.68</v>
      </c>
      <c r="I20" s="292">
        <v>15.14</v>
      </c>
      <c r="J20" s="292">
        <v>8.02</v>
      </c>
      <c r="K20" s="292">
        <v>6.97</v>
      </c>
      <c r="L20" s="292">
        <v>6.79</v>
      </c>
      <c r="M20" s="292">
        <v>6.86</v>
      </c>
      <c r="N20" s="292">
        <v>7.02</v>
      </c>
      <c r="O20" s="292">
        <v>9.9</v>
      </c>
      <c r="P20" s="292">
        <v>7.47</v>
      </c>
      <c r="Q20" s="292">
        <v>7.23</v>
      </c>
      <c r="R20" s="292">
        <v>7.26</v>
      </c>
      <c r="S20" s="292">
        <v>7.05</v>
      </c>
      <c r="T20" s="292">
        <v>7.05</v>
      </c>
      <c r="U20" s="292">
        <v>7.23</v>
      </c>
      <c r="V20" s="292">
        <v>7.31</v>
      </c>
      <c r="W20" s="292">
        <v>7.44</v>
      </c>
      <c r="X20" s="292">
        <v>7.44</v>
      </c>
      <c r="Y20" s="292">
        <v>25.15</v>
      </c>
      <c r="Z20" s="292">
        <v>7.47</v>
      </c>
      <c r="AA20" s="292">
        <v>7.47</v>
      </c>
      <c r="AB20" s="292">
        <v>7.68</v>
      </c>
      <c r="AC20" s="292">
        <v>7.65</v>
      </c>
      <c r="AD20" s="292">
        <v>7.57</v>
      </c>
      <c r="AE20" s="292">
        <v>7.7</v>
      </c>
      <c r="AF20" s="292">
        <v>7.73</v>
      </c>
      <c r="AG20" s="292">
        <v>143.31</v>
      </c>
    </row>
    <row r="21" spans="2:33" s="304" customFormat="1" x14ac:dyDescent="0.2">
      <c r="B21" s="303">
        <v>0.16666666666666666</v>
      </c>
      <c r="C21" s="292">
        <v>13.31</v>
      </c>
      <c r="D21" s="292">
        <v>7.05</v>
      </c>
      <c r="E21" s="292">
        <v>6.97</v>
      </c>
      <c r="F21" s="292">
        <v>7.2</v>
      </c>
      <c r="G21" s="292">
        <v>7.15</v>
      </c>
      <c r="H21" s="292">
        <v>6.94</v>
      </c>
      <c r="I21" s="292">
        <v>58.06</v>
      </c>
      <c r="J21" s="292">
        <v>8.1</v>
      </c>
      <c r="K21" s="292">
        <v>7</v>
      </c>
      <c r="L21" s="292">
        <v>8.07</v>
      </c>
      <c r="M21" s="292">
        <v>6.84</v>
      </c>
      <c r="N21" s="292">
        <v>6.86</v>
      </c>
      <c r="O21" s="292">
        <v>8.23</v>
      </c>
      <c r="P21" s="292">
        <v>7.62</v>
      </c>
      <c r="Q21" s="292">
        <v>7.2</v>
      </c>
      <c r="R21" s="292">
        <v>7.36</v>
      </c>
      <c r="S21" s="292">
        <v>7.02</v>
      </c>
      <c r="T21" s="292">
        <v>7.02</v>
      </c>
      <c r="U21" s="292">
        <v>7.26</v>
      </c>
      <c r="V21" s="292">
        <v>7.41</v>
      </c>
      <c r="W21" s="292">
        <v>7.39</v>
      </c>
      <c r="X21" s="292">
        <v>7.44</v>
      </c>
      <c r="Y21" s="292">
        <v>15.09</v>
      </c>
      <c r="Z21" s="292">
        <v>7.55</v>
      </c>
      <c r="AA21" s="292">
        <v>7.47</v>
      </c>
      <c r="AB21" s="292">
        <v>8.07</v>
      </c>
      <c r="AC21" s="292">
        <v>7.68</v>
      </c>
      <c r="AD21" s="292">
        <v>7.76</v>
      </c>
      <c r="AE21" s="292">
        <v>7.73</v>
      </c>
      <c r="AF21" s="292">
        <v>9.2200000000000006</v>
      </c>
      <c r="AG21" s="292">
        <v>74.150000000000006</v>
      </c>
    </row>
    <row r="22" spans="2:33" s="304" customFormat="1" x14ac:dyDescent="0.2">
      <c r="B22" s="303">
        <v>0.20833333333333334</v>
      </c>
      <c r="C22" s="292">
        <v>9.98</v>
      </c>
      <c r="D22" s="292">
        <v>7.02</v>
      </c>
      <c r="E22" s="292">
        <v>7</v>
      </c>
      <c r="F22" s="292">
        <v>7.23</v>
      </c>
      <c r="G22" s="292">
        <v>7.13</v>
      </c>
      <c r="H22" s="292">
        <v>6.97</v>
      </c>
      <c r="I22" s="292">
        <v>20.28</v>
      </c>
      <c r="J22" s="292">
        <v>8.1</v>
      </c>
      <c r="K22" s="292">
        <v>7.02</v>
      </c>
      <c r="L22" s="292">
        <v>8.57</v>
      </c>
      <c r="M22" s="292">
        <v>6.81</v>
      </c>
      <c r="N22" s="292">
        <v>6.92</v>
      </c>
      <c r="O22" s="292">
        <v>7.55</v>
      </c>
      <c r="P22" s="292">
        <v>7.76</v>
      </c>
      <c r="Q22" s="292">
        <v>7.07</v>
      </c>
      <c r="R22" s="292">
        <v>7.26</v>
      </c>
      <c r="S22" s="292">
        <v>7</v>
      </c>
      <c r="T22" s="292">
        <v>6.86</v>
      </c>
      <c r="U22" s="292">
        <v>7.26</v>
      </c>
      <c r="V22" s="292">
        <v>7.31</v>
      </c>
      <c r="W22" s="292">
        <v>7.26</v>
      </c>
      <c r="X22" s="292">
        <v>7.28</v>
      </c>
      <c r="Y22" s="292">
        <v>20.96</v>
      </c>
      <c r="Z22" s="292">
        <v>7.57</v>
      </c>
      <c r="AA22" s="292">
        <v>7.47</v>
      </c>
      <c r="AB22" s="292">
        <v>11.55</v>
      </c>
      <c r="AC22" s="292">
        <v>7.68</v>
      </c>
      <c r="AD22" s="292">
        <v>7.73</v>
      </c>
      <c r="AE22" s="292">
        <v>7.99</v>
      </c>
      <c r="AF22" s="292">
        <v>25.81</v>
      </c>
      <c r="AG22" s="292">
        <v>13.34</v>
      </c>
    </row>
    <row r="23" spans="2:33" s="304" customFormat="1" x14ac:dyDescent="0.2">
      <c r="B23" s="303">
        <v>0.25</v>
      </c>
      <c r="C23" s="292">
        <v>8.5399999999999991</v>
      </c>
      <c r="D23" s="292">
        <v>11.34</v>
      </c>
      <c r="E23" s="292">
        <v>7.26</v>
      </c>
      <c r="F23" s="292">
        <v>7.18</v>
      </c>
      <c r="G23" s="292">
        <v>7.1</v>
      </c>
      <c r="H23" s="292">
        <v>7.26</v>
      </c>
      <c r="I23" s="292">
        <v>12.71</v>
      </c>
      <c r="J23" s="292">
        <v>8.1199999999999992</v>
      </c>
      <c r="K23" s="292">
        <v>6.89</v>
      </c>
      <c r="L23" s="292">
        <v>6.84</v>
      </c>
      <c r="M23" s="292">
        <v>7.15</v>
      </c>
      <c r="N23" s="292">
        <v>7.15</v>
      </c>
      <c r="O23" s="292">
        <v>7.89</v>
      </c>
      <c r="P23" s="292">
        <v>7.57</v>
      </c>
      <c r="Q23" s="292">
        <v>7.7</v>
      </c>
      <c r="R23" s="292">
        <v>7.23</v>
      </c>
      <c r="S23" s="292">
        <v>7.02</v>
      </c>
      <c r="T23" s="292">
        <v>6.89</v>
      </c>
      <c r="U23" s="292">
        <v>7.28</v>
      </c>
      <c r="V23" s="292">
        <v>7.49</v>
      </c>
      <c r="W23" s="292">
        <v>7.36</v>
      </c>
      <c r="X23" s="292">
        <v>7.49</v>
      </c>
      <c r="Y23" s="292">
        <v>12.76</v>
      </c>
      <c r="Z23" s="292">
        <v>7.62</v>
      </c>
      <c r="AA23" s="292">
        <v>7.41</v>
      </c>
      <c r="AB23" s="292">
        <v>13.83</v>
      </c>
      <c r="AC23" s="292">
        <v>7.65</v>
      </c>
      <c r="AD23" s="292">
        <v>9.1999999999999993</v>
      </c>
      <c r="AE23" s="292">
        <v>7.91</v>
      </c>
      <c r="AF23" s="292">
        <v>22.95</v>
      </c>
      <c r="AG23" s="292">
        <v>9.35</v>
      </c>
    </row>
    <row r="24" spans="2:33" s="304" customFormat="1" x14ac:dyDescent="0.2">
      <c r="B24" s="303">
        <v>0.29166666666666669</v>
      </c>
      <c r="C24" s="292">
        <v>8.33</v>
      </c>
      <c r="D24" s="292">
        <v>12.81</v>
      </c>
      <c r="E24" s="292">
        <v>7.15</v>
      </c>
      <c r="F24" s="292">
        <v>7.15</v>
      </c>
      <c r="G24" s="292">
        <v>7.34</v>
      </c>
      <c r="H24" s="292">
        <v>7.15</v>
      </c>
      <c r="I24" s="292">
        <v>8.91</v>
      </c>
      <c r="J24" s="292">
        <v>7.94</v>
      </c>
      <c r="K24" s="292">
        <v>7.49</v>
      </c>
      <c r="L24" s="292">
        <v>6.73</v>
      </c>
      <c r="M24" s="292">
        <v>7.68</v>
      </c>
      <c r="N24" s="292">
        <v>6.97</v>
      </c>
      <c r="O24" s="292">
        <v>7.68</v>
      </c>
      <c r="P24" s="292">
        <v>7.78</v>
      </c>
      <c r="Q24" s="292">
        <v>12.94</v>
      </c>
      <c r="R24" s="292">
        <v>7.26</v>
      </c>
      <c r="S24" s="292">
        <v>7.23</v>
      </c>
      <c r="T24" s="292">
        <v>7.07</v>
      </c>
      <c r="U24" s="292">
        <v>7.31</v>
      </c>
      <c r="V24" s="292">
        <v>7.34</v>
      </c>
      <c r="W24" s="292">
        <v>7.28</v>
      </c>
      <c r="X24" s="292">
        <v>7.31</v>
      </c>
      <c r="Y24" s="292">
        <v>8.02</v>
      </c>
      <c r="Z24" s="292">
        <v>7.78</v>
      </c>
      <c r="AA24" s="292">
        <v>7.55</v>
      </c>
      <c r="AB24" s="292">
        <v>23.48</v>
      </c>
      <c r="AC24" s="292">
        <v>7.73</v>
      </c>
      <c r="AD24" s="292">
        <v>70.5</v>
      </c>
      <c r="AE24" s="292">
        <v>7.62</v>
      </c>
      <c r="AF24" s="292">
        <v>18.97</v>
      </c>
      <c r="AG24" s="292">
        <v>8.6199999999999992</v>
      </c>
    </row>
    <row r="25" spans="2:33" s="304" customFormat="1" x14ac:dyDescent="0.2">
      <c r="B25" s="303">
        <v>0.33333333333333331</v>
      </c>
      <c r="C25" s="292">
        <v>7.83</v>
      </c>
      <c r="D25" s="292">
        <v>37.020000000000003</v>
      </c>
      <c r="E25" s="292">
        <v>7.13</v>
      </c>
      <c r="F25" s="292">
        <v>7.31</v>
      </c>
      <c r="G25" s="292">
        <v>7.23</v>
      </c>
      <c r="H25" s="292">
        <v>7.31</v>
      </c>
      <c r="I25" s="292">
        <v>8.49</v>
      </c>
      <c r="J25" s="292">
        <v>7.7</v>
      </c>
      <c r="K25" s="292">
        <v>7.55</v>
      </c>
      <c r="L25" s="292">
        <v>6.71</v>
      </c>
      <c r="M25" s="292">
        <v>10.38</v>
      </c>
      <c r="N25" s="292">
        <v>7.02</v>
      </c>
      <c r="O25" s="292">
        <v>7.68</v>
      </c>
      <c r="P25" s="292">
        <v>8.67</v>
      </c>
      <c r="Q25" s="292">
        <v>9.59</v>
      </c>
      <c r="R25" s="292">
        <v>7.23</v>
      </c>
      <c r="S25" s="292">
        <v>7.13</v>
      </c>
      <c r="T25" s="292">
        <v>7.31</v>
      </c>
      <c r="U25" s="292">
        <v>7.23</v>
      </c>
      <c r="V25" s="292">
        <v>7.39</v>
      </c>
      <c r="W25" s="292">
        <v>7.2</v>
      </c>
      <c r="X25" s="292">
        <v>7.26</v>
      </c>
      <c r="Y25" s="292">
        <v>7.78</v>
      </c>
      <c r="Z25" s="292">
        <v>7.57</v>
      </c>
      <c r="AA25" s="292">
        <v>7.39</v>
      </c>
      <c r="AB25" s="292">
        <v>18.34</v>
      </c>
      <c r="AC25" s="292">
        <v>7.65</v>
      </c>
      <c r="AD25" s="292">
        <v>64.09</v>
      </c>
      <c r="AE25" s="292">
        <v>7.78</v>
      </c>
      <c r="AF25" s="292">
        <v>15.38</v>
      </c>
      <c r="AG25" s="292">
        <v>8.36</v>
      </c>
    </row>
    <row r="26" spans="2:33" s="304" customFormat="1" x14ac:dyDescent="0.2">
      <c r="B26" s="303">
        <v>0.375</v>
      </c>
      <c r="C26" s="292">
        <v>7.52</v>
      </c>
      <c r="D26" s="292">
        <v>14.88</v>
      </c>
      <c r="E26" s="292">
        <v>7.26</v>
      </c>
      <c r="F26" s="292">
        <v>7.23</v>
      </c>
      <c r="G26" s="292">
        <v>7.34</v>
      </c>
      <c r="H26" s="292">
        <v>7.26</v>
      </c>
      <c r="I26" s="292">
        <v>12.18</v>
      </c>
      <c r="J26" s="292">
        <v>7.49</v>
      </c>
      <c r="K26" s="292">
        <v>7.36</v>
      </c>
      <c r="L26" s="292">
        <v>6.84</v>
      </c>
      <c r="M26" s="292">
        <v>7.41</v>
      </c>
      <c r="N26" s="292">
        <v>7.18</v>
      </c>
      <c r="O26" s="292">
        <v>7.99</v>
      </c>
      <c r="P26" s="292">
        <v>8.23</v>
      </c>
      <c r="Q26" s="292">
        <v>7.7</v>
      </c>
      <c r="R26" s="292">
        <v>7.18</v>
      </c>
      <c r="S26" s="292">
        <v>7.41</v>
      </c>
      <c r="T26" s="292">
        <v>7</v>
      </c>
      <c r="U26" s="292">
        <v>7.34</v>
      </c>
      <c r="V26" s="292">
        <v>7.47</v>
      </c>
      <c r="W26" s="292">
        <v>7.15</v>
      </c>
      <c r="X26" s="292">
        <v>7.26</v>
      </c>
      <c r="Y26" s="292">
        <v>7.7</v>
      </c>
      <c r="Z26" s="292">
        <v>7.62</v>
      </c>
      <c r="AA26" s="292">
        <v>7.6</v>
      </c>
      <c r="AB26" s="292">
        <v>9.8800000000000008</v>
      </c>
      <c r="AC26" s="292">
        <v>7.78</v>
      </c>
      <c r="AD26" s="292">
        <v>47.13</v>
      </c>
      <c r="AE26" s="292">
        <v>7.96</v>
      </c>
      <c r="AF26" s="292">
        <v>8.36</v>
      </c>
      <c r="AG26" s="292">
        <v>8.23</v>
      </c>
    </row>
    <row r="27" spans="2:33" s="304" customFormat="1" x14ac:dyDescent="0.2">
      <c r="B27" s="303">
        <v>0.41666666666666669</v>
      </c>
      <c r="C27" s="292">
        <v>7.52</v>
      </c>
      <c r="D27" s="292">
        <v>8.1199999999999992</v>
      </c>
      <c r="E27" s="292">
        <v>7.2</v>
      </c>
      <c r="F27" s="292">
        <v>7.18</v>
      </c>
      <c r="G27" s="292">
        <v>7.2</v>
      </c>
      <c r="H27" s="292">
        <v>7.28</v>
      </c>
      <c r="I27" s="292">
        <v>18.39</v>
      </c>
      <c r="J27" s="292">
        <v>7.23</v>
      </c>
      <c r="K27" s="292">
        <v>7.07</v>
      </c>
      <c r="L27" s="292">
        <v>7.13</v>
      </c>
      <c r="M27" s="292">
        <v>7</v>
      </c>
      <c r="N27" s="292">
        <v>7.28</v>
      </c>
      <c r="O27" s="292">
        <v>7.81</v>
      </c>
      <c r="P27" s="292" t="s">
        <v>368</v>
      </c>
      <c r="Q27" s="292">
        <v>7.52</v>
      </c>
      <c r="R27" s="292">
        <v>7.28</v>
      </c>
      <c r="S27" s="292">
        <v>7.36</v>
      </c>
      <c r="T27" s="292">
        <v>7.15</v>
      </c>
      <c r="U27" s="292">
        <v>7.39</v>
      </c>
      <c r="V27" s="292">
        <v>7.49</v>
      </c>
      <c r="W27" s="292">
        <v>7.31</v>
      </c>
      <c r="X27" s="292">
        <v>7.34</v>
      </c>
      <c r="Y27" s="292">
        <v>7.7</v>
      </c>
      <c r="Z27" s="292">
        <v>7.68</v>
      </c>
      <c r="AA27" s="292">
        <v>7.52</v>
      </c>
      <c r="AB27" s="292">
        <v>8.1199999999999992</v>
      </c>
      <c r="AC27" s="292">
        <v>7.83</v>
      </c>
      <c r="AD27" s="292">
        <v>11.11</v>
      </c>
      <c r="AE27" s="292">
        <v>7.73</v>
      </c>
      <c r="AF27" s="292">
        <v>8.07</v>
      </c>
      <c r="AG27" s="292">
        <v>8.25</v>
      </c>
    </row>
    <row r="28" spans="2:33" s="304" customFormat="1" x14ac:dyDescent="0.2">
      <c r="B28" s="303">
        <v>0.45833333333333331</v>
      </c>
      <c r="C28" s="292">
        <v>7.39</v>
      </c>
      <c r="D28" s="292">
        <v>7.47</v>
      </c>
      <c r="E28" s="292">
        <v>7.07</v>
      </c>
      <c r="F28" s="292">
        <v>7.26</v>
      </c>
      <c r="G28" s="292">
        <v>7.28</v>
      </c>
      <c r="H28" s="292">
        <v>7.34</v>
      </c>
      <c r="I28" s="292">
        <v>8.57</v>
      </c>
      <c r="J28" s="292">
        <v>7.28</v>
      </c>
      <c r="K28" s="292">
        <v>7.18</v>
      </c>
      <c r="L28" s="292">
        <v>6.89</v>
      </c>
      <c r="M28" s="292">
        <v>7.13</v>
      </c>
      <c r="N28" s="292">
        <v>7.07</v>
      </c>
      <c r="O28" s="292">
        <v>7.39</v>
      </c>
      <c r="P28" s="292">
        <v>7.44</v>
      </c>
      <c r="Q28" s="292">
        <v>7.41</v>
      </c>
      <c r="R28" s="292">
        <v>7.28</v>
      </c>
      <c r="S28" s="292">
        <v>7.36</v>
      </c>
      <c r="T28" s="292">
        <v>7.1</v>
      </c>
      <c r="U28" s="292">
        <v>7.31</v>
      </c>
      <c r="V28" s="292">
        <v>7.49</v>
      </c>
      <c r="W28" s="292">
        <v>7.31</v>
      </c>
      <c r="X28" s="292">
        <v>7.34</v>
      </c>
      <c r="Y28" s="292">
        <v>7.41</v>
      </c>
      <c r="Z28" s="292">
        <v>7.78</v>
      </c>
      <c r="AA28" s="292">
        <v>7.55</v>
      </c>
      <c r="AB28" s="292">
        <v>7.96</v>
      </c>
      <c r="AC28" s="292">
        <v>7.83</v>
      </c>
      <c r="AD28" s="292">
        <v>8.3800000000000008</v>
      </c>
      <c r="AE28" s="292">
        <v>7.94</v>
      </c>
      <c r="AF28" s="292">
        <v>7.73</v>
      </c>
      <c r="AG28" s="292">
        <v>8.1999999999999993</v>
      </c>
    </row>
    <row r="29" spans="2:33" s="304" customFormat="1" x14ac:dyDescent="0.2">
      <c r="B29" s="303">
        <v>0.5</v>
      </c>
      <c r="C29" s="292">
        <v>7.31</v>
      </c>
      <c r="D29" s="292">
        <v>7.49</v>
      </c>
      <c r="E29" s="292">
        <v>7</v>
      </c>
      <c r="F29" s="292">
        <v>7.15</v>
      </c>
      <c r="G29" s="292">
        <v>7.49</v>
      </c>
      <c r="H29" s="292">
        <v>7.23</v>
      </c>
      <c r="I29" s="292">
        <v>7.55</v>
      </c>
      <c r="J29" s="292">
        <v>7.02</v>
      </c>
      <c r="K29" s="292">
        <v>7.23</v>
      </c>
      <c r="L29" s="292">
        <v>6.94</v>
      </c>
      <c r="M29" s="292">
        <v>7</v>
      </c>
      <c r="N29" s="292">
        <v>7.05</v>
      </c>
      <c r="O29" s="292">
        <v>7.15</v>
      </c>
      <c r="P29" s="292">
        <v>7.18</v>
      </c>
      <c r="Q29" s="292">
        <v>7.36</v>
      </c>
      <c r="R29" s="292">
        <v>7.2</v>
      </c>
      <c r="S29" s="292">
        <v>7.28</v>
      </c>
      <c r="T29" s="292">
        <v>7.07</v>
      </c>
      <c r="U29" s="292">
        <v>7.23</v>
      </c>
      <c r="V29" s="292">
        <v>8.44</v>
      </c>
      <c r="W29" s="292">
        <v>7.15</v>
      </c>
      <c r="X29" s="292">
        <v>7.52</v>
      </c>
      <c r="Y29" s="292">
        <v>7.49</v>
      </c>
      <c r="Z29" s="292">
        <v>7.62</v>
      </c>
      <c r="AA29" s="292">
        <v>7.65</v>
      </c>
      <c r="AB29" s="292">
        <v>7.91</v>
      </c>
      <c r="AC29" s="292">
        <v>7.96</v>
      </c>
      <c r="AD29" s="292">
        <v>8.0399999999999991</v>
      </c>
      <c r="AE29" s="292">
        <v>7.86</v>
      </c>
      <c r="AF29" s="292">
        <v>8.02</v>
      </c>
      <c r="AG29" s="292">
        <v>8.07</v>
      </c>
    </row>
    <row r="30" spans="2:33" s="304" customFormat="1" x14ac:dyDescent="0.2">
      <c r="B30" s="303">
        <v>0.54166666666666663</v>
      </c>
      <c r="C30" s="292">
        <v>7.28</v>
      </c>
      <c r="D30" s="292">
        <v>7.23</v>
      </c>
      <c r="E30" s="292">
        <v>7.13</v>
      </c>
      <c r="F30" s="292">
        <v>7.2</v>
      </c>
      <c r="G30" s="292">
        <v>7.55</v>
      </c>
      <c r="H30" s="292">
        <v>6.34</v>
      </c>
      <c r="I30" s="292">
        <v>7.23</v>
      </c>
      <c r="J30" s="292">
        <v>7.18</v>
      </c>
      <c r="K30" s="292">
        <v>7.1</v>
      </c>
      <c r="L30" s="292">
        <v>7.02</v>
      </c>
      <c r="M30" s="292">
        <v>7.05</v>
      </c>
      <c r="N30" s="292">
        <v>7.02</v>
      </c>
      <c r="O30" s="292">
        <v>7.2</v>
      </c>
      <c r="P30" s="292">
        <v>7.18</v>
      </c>
      <c r="Q30" s="292">
        <v>7.31</v>
      </c>
      <c r="R30" s="292">
        <v>7.18</v>
      </c>
      <c r="S30" s="292">
        <v>7.36</v>
      </c>
      <c r="T30" s="292">
        <v>6.92</v>
      </c>
      <c r="U30" s="292">
        <v>7.39</v>
      </c>
      <c r="V30" s="292">
        <v>7.6</v>
      </c>
      <c r="W30" s="292">
        <v>7.05</v>
      </c>
      <c r="X30" s="292">
        <v>7.18</v>
      </c>
      <c r="Y30" s="292">
        <v>7.52</v>
      </c>
      <c r="Z30" s="292">
        <v>7.65</v>
      </c>
      <c r="AA30" s="292">
        <v>7.52</v>
      </c>
      <c r="AB30" s="292">
        <v>7.91</v>
      </c>
      <c r="AC30" s="292">
        <v>7.76</v>
      </c>
      <c r="AD30" s="292">
        <v>8.07</v>
      </c>
      <c r="AE30" s="292">
        <v>7.78</v>
      </c>
      <c r="AF30" s="292">
        <v>7.89</v>
      </c>
      <c r="AG30" s="292">
        <v>8.1999999999999993</v>
      </c>
    </row>
    <row r="31" spans="2:33" s="304" customFormat="1" x14ac:dyDescent="0.2">
      <c r="B31" s="303">
        <v>0.58333333333333337</v>
      </c>
      <c r="C31" s="292">
        <v>7.26</v>
      </c>
      <c r="D31" s="292">
        <v>7.26</v>
      </c>
      <c r="E31" s="292">
        <v>7</v>
      </c>
      <c r="F31" s="292">
        <v>7.13</v>
      </c>
      <c r="G31" s="292">
        <v>7.2</v>
      </c>
      <c r="H31" s="292">
        <v>6.16</v>
      </c>
      <c r="I31" s="292">
        <v>7.2</v>
      </c>
      <c r="J31" s="292">
        <v>7.07</v>
      </c>
      <c r="K31" s="292">
        <v>6.94</v>
      </c>
      <c r="L31" s="292">
        <v>7</v>
      </c>
      <c r="M31" s="292">
        <v>6.94</v>
      </c>
      <c r="N31" s="292">
        <v>7.28</v>
      </c>
      <c r="O31" s="292">
        <v>7.13</v>
      </c>
      <c r="P31" s="292">
        <v>7.15</v>
      </c>
      <c r="Q31" s="292">
        <v>7.41</v>
      </c>
      <c r="R31" s="292">
        <v>7.1</v>
      </c>
      <c r="S31" s="292">
        <v>7.13</v>
      </c>
      <c r="T31" s="292">
        <v>6.65</v>
      </c>
      <c r="U31" s="292">
        <v>7.39</v>
      </c>
      <c r="V31" s="292">
        <v>7.65</v>
      </c>
      <c r="W31" s="292">
        <v>7.1</v>
      </c>
      <c r="X31" s="292">
        <v>7.57</v>
      </c>
      <c r="Y31" s="292">
        <v>7.62</v>
      </c>
      <c r="Z31" s="292">
        <v>7.44</v>
      </c>
      <c r="AA31" s="292">
        <v>7.6</v>
      </c>
      <c r="AB31" s="292">
        <v>7.81</v>
      </c>
      <c r="AC31" s="292">
        <v>7.78</v>
      </c>
      <c r="AD31" s="292">
        <v>7.91</v>
      </c>
      <c r="AE31" s="292">
        <v>7.78</v>
      </c>
      <c r="AF31" s="292">
        <v>7.91</v>
      </c>
      <c r="AG31" s="292">
        <v>8.02</v>
      </c>
    </row>
    <row r="32" spans="2:33" s="304" customFormat="1" x14ac:dyDescent="0.2">
      <c r="B32" s="303">
        <v>0.625</v>
      </c>
      <c r="C32" s="292">
        <v>7.31</v>
      </c>
      <c r="D32" s="292">
        <v>7.31</v>
      </c>
      <c r="E32" s="292">
        <v>7.1</v>
      </c>
      <c r="F32" s="292">
        <v>7.2</v>
      </c>
      <c r="G32" s="292">
        <v>7.28</v>
      </c>
      <c r="H32" s="292">
        <v>6.5</v>
      </c>
      <c r="I32" s="292">
        <v>7.18</v>
      </c>
      <c r="J32" s="292">
        <v>7.1</v>
      </c>
      <c r="K32" s="292">
        <v>6.89</v>
      </c>
      <c r="L32" s="292">
        <v>7.02</v>
      </c>
      <c r="M32" s="292">
        <v>6.94</v>
      </c>
      <c r="N32" s="292">
        <v>7.18</v>
      </c>
      <c r="O32" s="292">
        <v>6.94</v>
      </c>
      <c r="P32" s="292">
        <v>7.23</v>
      </c>
      <c r="Q32" s="292">
        <v>7.31</v>
      </c>
      <c r="R32" s="292">
        <v>7.28</v>
      </c>
      <c r="S32" s="292">
        <v>7.39</v>
      </c>
      <c r="T32" s="292">
        <v>6.76</v>
      </c>
      <c r="U32" s="292">
        <v>7.41</v>
      </c>
      <c r="V32" s="292">
        <v>7.89</v>
      </c>
      <c r="W32" s="292">
        <v>7.26</v>
      </c>
      <c r="X32" s="292">
        <v>7.26</v>
      </c>
      <c r="Y32" s="292">
        <v>7.81</v>
      </c>
      <c r="Z32" s="292">
        <v>7.49</v>
      </c>
      <c r="AA32" s="292">
        <v>7.41</v>
      </c>
      <c r="AB32" s="292">
        <v>7.7</v>
      </c>
      <c r="AC32" s="292">
        <v>7.73</v>
      </c>
      <c r="AD32" s="292">
        <v>7.86</v>
      </c>
      <c r="AE32" s="292">
        <v>7.83</v>
      </c>
      <c r="AF32" s="292">
        <v>7.81</v>
      </c>
      <c r="AG32" s="292">
        <v>8.02</v>
      </c>
    </row>
    <row r="33" spans="2:36" s="304" customFormat="1" x14ac:dyDescent="0.2">
      <c r="B33" s="303">
        <v>0.66666666666666663</v>
      </c>
      <c r="C33" s="292">
        <v>6.94</v>
      </c>
      <c r="D33" s="292">
        <v>7.28</v>
      </c>
      <c r="E33" s="292">
        <v>6.89</v>
      </c>
      <c r="F33" s="292">
        <v>7.15</v>
      </c>
      <c r="G33" s="292">
        <v>7.1</v>
      </c>
      <c r="H33" s="292">
        <v>6.47</v>
      </c>
      <c r="I33" s="292">
        <v>7.1</v>
      </c>
      <c r="J33" s="292">
        <v>7.05</v>
      </c>
      <c r="K33" s="292">
        <v>7.28</v>
      </c>
      <c r="L33" s="292">
        <v>7.07</v>
      </c>
      <c r="M33" s="292">
        <v>6.84</v>
      </c>
      <c r="N33" s="292">
        <v>6.86</v>
      </c>
      <c r="O33" s="292">
        <v>7.1</v>
      </c>
      <c r="P33" s="292">
        <v>7.18</v>
      </c>
      <c r="Q33" s="292">
        <v>7.34</v>
      </c>
      <c r="R33" s="292">
        <v>7</v>
      </c>
      <c r="S33" s="292">
        <v>7.15</v>
      </c>
      <c r="T33" s="292">
        <v>6.58</v>
      </c>
      <c r="U33" s="292">
        <v>7.34</v>
      </c>
      <c r="V33" s="292">
        <v>7.49</v>
      </c>
      <c r="W33" s="292">
        <v>7.07</v>
      </c>
      <c r="X33" s="292">
        <v>7.31</v>
      </c>
      <c r="Y33" s="292">
        <v>7.78</v>
      </c>
      <c r="Z33" s="292">
        <v>7.44</v>
      </c>
      <c r="AA33" s="292">
        <v>7.52</v>
      </c>
      <c r="AB33" s="292">
        <v>7.7</v>
      </c>
      <c r="AC33" s="292">
        <v>7.62</v>
      </c>
      <c r="AD33" s="292">
        <v>7.99</v>
      </c>
      <c r="AE33" s="292">
        <v>7.86</v>
      </c>
      <c r="AF33" s="292">
        <v>7.96</v>
      </c>
      <c r="AG33" s="292">
        <v>7.96</v>
      </c>
    </row>
    <row r="34" spans="2:36" s="304" customFormat="1" x14ac:dyDescent="0.2">
      <c r="B34" s="303">
        <v>0.70833333333333337</v>
      </c>
      <c r="C34" s="292">
        <v>6.73</v>
      </c>
      <c r="D34" s="292">
        <v>7.34</v>
      </c>
      <c r="E34" s="292">
        <v>7.1</v>
      </c>
      <c r="F34" s="292">
        <v>7.18</v>
      </c>
      <c r="G34" s="292">
        <v>7.2</v>
      </c>
      <c r="H34" s="292">
        <v>6.71</v>
      </c>
      <c r="I34" s="292">
        <v>6.86</v>
      </c>
      <c r="J34" s="292">
        <v>7.1</v>
      </c>
      <c r="K34" s="292">
        <v>6.89</v>
      </c>
      <c r="L34" s="292">
        <v>6.84</v>
      </c>
      <c r="M34" s="292">
        <v>6.81</v>
      </c>
      <c r="N34" s="292">
        <v>6.97</v>
      </c>
      <c r="O34" s="292">
        <v>7.07</v>
      </c>
      <c r="P34" s="292">
        <v>6.97</v>
      </c>
      <c r="Q34" s="292">
        <v>7.18</v>
      </c>
      <c r="R34" s="292">
        <v>7.02</v>
      </c>
      <c r="S34" s="292">
        <v>7.18</v>
      </c>
      <c r="T34" s="292">
        <v>6.81</v>
      </c>
      <c r="U34" s="292">
        <v>7.26</v>
      </c>
      <c r="V34" s="292">
        <v>7.18</v>
      </c>
      <c r="W34" s="292">
        <v>6.94</v>
      </c>
      <c r="X34" s="292">
        <v>7.31</v>
      </c>
      <c r="Y34" s="292">
        <v>7.55</v>
      </c>
      <c r="Z34" s="292">
        <v>7.41</v>
      </c>
      <c r="AA34" s="292">
        <v>7.28</v>
      </c>
      <c r="AB34" s="292">
        <v>7.76</v>
      </c>
      <c r="AC34" s="292">
        <v>7.62</v>
      </c>
      <c r="AD34" s="292">
        <v>7.83</v>
      </c>
      <c r="AE34" s="292">
        <v>7.78</v>
      </c>
      <c r="AF34" s="292">
        <v>8.02</v>
      </c>
      <c r="AG34" s="292">
        <v>8.17</v>
      </c>
    </row>
    <row r="35" spans="2:36" s="304" customFormat="1" x14ac:dyDescent="0.2">
      <c r="B35" s="303">
        <v>0.75</v>
      </c>
      <c r="C35" s="292">
        <v>6.6</v>
      </c>
      <c r="D35" s="292">
        <v>7.15</v>
      </c>
      <c r="E35" s="292">
        <v>7.02</v>
      </c>
      <c r="F35" s="292">
        <v>7.23</v>
      </c>
      <c r="G35" s="292">
        <v>7.31</v>
      </c>
      <c r="H35" s="292">
        <v>6.73</v>
      </c>
      <c r="I35" s="292">
        <v>7.07</v>
      </c>
      <c r="J35" s="292">
        <v>7.07</v>
      </c>
      <c r="K35" s="292">
        <v>6.86</v>
      </c>
      <c r="L35" s="292">
        <v>6.86</v>
      </c>
      <c r="M35" s="292">
        <v>6.86</v>
      </c>
      <c r="N35" s="292">
        <v>6.94</v>
      </c>
      <c r="O35" s="292">
        <v>7.13</v>
      </c>
      <c r="P35" s="292">
        <v>7.05</v>
      </c>
      <c r="Q35" s="292">
        <v>7.15</v>
      </c>
      <c r="R35" s="292">
        <v>7</v>
      </c>
      <c r="S35" s="292">
        <v>7.1</v>
      </c>
      <c r="T35" s="292">
        <v>7.02</v>
      </c>
      <c r="U35" s="292">
        <v>7.41</v>
      </c>
      <c r="V35" s="292">
        <v>7.18</v>
      </c>
      <c r="W35" s="292">
        <v>7.07</v>
      </c>
      <c r="X35" s="292">
        <v>7.39</v>
      </c>
      <c r="Y35" s="292">
        <v>7.73</v>
      </c>
      <c r="Z35" s="292">
        <v>7.62</v>
      </c>
      <c r="AA35" s="292">
        <v>7.47</v>
      </c>
      <c r="AB35" s="292">
        <v>7.6</v>
      </c>
      <c r="AC35" s="292">
        <v>7.81</v>
      </c>
      <c r="AD35" s="292">
        <v>7.81</v>
      </c>
      <c r="AE35" s="292">
        <v>7.86</v>
      </c>
      <c r="AF35" s="292">
        <v>7.83</v>
      </c>
      <c r="AG35" s="292">
        <v>7.94</v>
      </c>
      <c r="AJ35" s="295"/>
    </row>
    <row r="36" spans="2:36" s="304" customFormat="1" x14ac:dyDescent="0.2">
      <c r="B36" s="303">
        <v>0.79166666666666663</v>
      </c>
      <c r="C36" s="292">
        <v>6.71</v>
      </c>
      <c r="D36" s="292">
        <v>7.39</v>
      </c>
      <c r="E36" s="292">
        <v>7.15</v>
      </c>
      <c r="F36" s="292">
        <v>7.15</v>
      </c>
      <c r="G36" s="292">
        <v>7.18</v>
      </c>
      <c r="H36" s="292">
        <v>6.89</v>
      </c>
      <c r="I36" s="292">
        <v>7.68</v>
      </c>
      <c r="J36" s="292">
        <v>6.92</v>
      </c>
      <c r="K36" s="292">
        <v>6.89</v>
      </c>
      <c r="L36" s="292">
        <v>6.76</v>
      </c>
      <c r="M36" s="292">
        <v>6.86</v>
      </c>
      <c r="N36" s="292">
        <v>6.81</v>
      </c>
      <c r="O36" s="292">
        <v>7</v>
      </c>
      <c r="P36" s="292">
        <v>7.07</v>
      </c>
      <c r="Q36" s="292">
        <v>7.15</v>
      </c>
      <c r="R36" s="292">
        <v>7</v>
      </c>
      <c r="S36" s="292">
        <v>7.2</v>
      </c>
      <c r="T36" s="292">
        <v>7</v>
      </c>
      <c r="U36" s="292">
        <v>7.2</v>
      </c>
      <c r="V36" s="292">
        <v>7.31</v>
      </c>
      <c r="W36" s="292">
        <v>7.18</v>
      </c>
      <c r="X36" s="292">
        <v>7.23</v>
      </c>
      <c r="Y36" s="292">
        <v>7.55</v>
      </c>
      <c r="Z36" s="292">
        <v>7.49</v>
      </c>
      <c r="AA36" s="292">
        <v>7.6</v>
      </c>
      <c r="AB36" s="292">
        <v>7.68</v>
      </c>
      <c r="AC36" s="292">
        <v>7.55</v>
      </c>
      <c r="AD36" s="292">
        <v>7.86</v>
      </c>
      <c r="AE36" s="292">
        <v>7.78</v>
      </c>
      <c r="AF36" s="292">
        <v>7.89</v>
      </c>
      <c r="AG36" s="292">
        <v>7.96</v>
      </c>
      <c r="AJ36" s="295"/>
    </row>
    <row r="37" spans="2:36" s="304" customFormat="1" x14ac:dyDescent="0.2">
      <c r="B37" s="303">
        <v>0.83333333333333337</v>
      </c>
      <c r="C37" s="292">
        <v>7</v>
      </c>
      <c r="D37" s="292">
        <v>7.23</v>
      </c>
      <c r="E37" s="292">
        <v>7</v>
      </c>
      <c r="F37" s="292">
        <v>7.26</v>
      </c>
      <c r="G37" s="292">
        <v>7.2</v>
      </c>
      <c r="H37" s="292">
        <v>6.92</v>
      </c>
      <c r="I37" s="292">
        <v>8.33</v>
      </c>
      <c r="J37" s="292">
        <v>7.13</v>
      </c>
      <c r="K37" s="292">
        <v>6.73</v>
      </c>
      <c r="L37" s="292">
        <v>6.84</v>
      </c>
      <c r="M37" s="292">
        <v>6.68</v>
      </c>
      <c r="N37" s="292">
        <v>7.05</v>
      </c>
      <c r="O37" s="292">
        <v>7.07</v>
      </c>
      <c r="P37" s="292">
        <v>7.07</v>
      </c>
      <c r="Q37" s="292">
        <v>7.15</v>
      </c>
      <c r="R37" s="292">
        <v>7.13</v>
      </c>
      <c r="S37" s="292">
        <v>7.07</v>
      </c>
      <c r="T37" s="292">
        <v>7.13</v>
      </c>
      <c r="U37" s="292">
        <v>7.31</v>
      </c>
      <c r="V37" s="292">
        <v>7.2</v>
      </c>
      <c r="W37" s="292">
        <v>7.31</v>
      </c>
      <c r="X37" s="292">
        <v>7.34</v>
      </c>
      <c r="Y37" s="292">
        <v>7.57</v>
      </c>
      <c r="Z37" s="292">
        <v>7.49</v>
      </c>
      <c r="AA37" s="292">
        <v>7.47</v>
      </c>
      <c r="AB37" s="292">
        <v>7.49</v>
      </c>
      <c r="AC37" s="292">
        <v>7.62</v>
      </c>
      <c r="AD37" s="292">
        <v>7.62</v>
      </c>
      <c r="AE37" s="292">
        <v>7.76</v>
      </c>
      <c r="AF37" s="292">
        <v>7.78</v>
      </c>
      <c r="AG37" s="292">
        <v>7.91</v>
      </c>
      <c r="AJ37" s="295"/>
    </row>
    <row r="38" spans="2:36" s="304" customFormat="1" x14ac:dyDescent="0.2">
      <c r="B38" s="303">
        <v>0.875</v>
      </c>
      <c r="C38" s="292">
        <v>6.79</v>
      </c>
      <c r="D38" s="292">
        <v>7.18</v>
      </c>
      <c r="E38" s="292">
        <v>6.92</v>
      </c>
      <c r="F38" s="292">
        <v>7.07</v>
      </c>
      <c r="G38" s="292">
        <v>7.15</v>
      </c>
      <c r="H38" s="292">
        <v>6.92</v>
      </c>
      <c r="I38" s="292">
        <v>8.36</v>
      </c>
      <c r="J38" s="292">
        <v>7</v>
      </c>
      <c r="K38" s="292">
        <v>6.76</v>
      </c>
      <c r="L38" s="292">
        <v>6.65</v>
      </c>
      <c r="M38" s="292">
        <v>6.81</v>
      </c>
      <c r="N38" s="292">
        <v>6.92</v>
      </c>
      <c r="O38" s="292">
        <v>6.94</v>
      </c>
      <c r="P38" s="292">
        <v>7</v>
      </c>
      <c r="Q38" s="292">
        <v>7.1</v>
      </c>
      <c r="R38" s="292">
        <v>7.1</v>
      </c>
      <c r="S38" s="292">
        <v>7.02</v>
      </c>
      <c r="T38" s="292">
        <v>7.05</v>
      </c>
      <c r="U38" s="292">
        <v>7.28</v>
      </c>
      <c r="V38" s="292">
        <v>7.18</v>
      </c>
      <c r="W38" s="292">
        <v>7.1</v>
      </c>
      <c r="X38" s="292">
        <v>7.2</v>
      </c>
      <c r="Y38" s="292">
        <v>7.73</v>
      </c>
      <c r="Z38" s="292">
        <v>7.47</v>
      </c>
      <c r="AA38" s="292">
        <v>7.47</v>
      </c>
      <c r="AB38" s="292">
        <v>7.73</v>
      </c>
      <c r="AC38" s="292">
        <v>7.76</v>
      </c>
      <c r="AD38" s="292">
        <v>7.78</v>
      </c>
      <c r="AE38" s="292">
        <v>7.83</v>
      </c>
      <c r="AF38" s="292">
        <v>7.89</v>
      </c>
      <c r="AG38" s="292">
        <v>8.02</v>
      </c>
      <c r="AJ38" s="295"/>
    </row>
    <row r="39" spans="2:36" s="304" customFormat="1" x14ac:dyDescent="0.2">
      <c r="B39" s="303">
        <v>0.91666666666666663</v>
      </c>
      <c r="C39" s="292">
        <v>7.05</v>
      </c>
      <c r="D39" s="292">
        <v>7.28</v>
      </c>
      <c r="E39" s="292">
        <v>7.07</v>
      </c>
      <c r="F39" s="292">
        <v>6.97</v>
      </c>
      <c r="G39" s="292">
        <v>7.47</v>
      </c>
      <c r="H39" s="292">
        <v>6.94</v>
      </c>
      <c r="I39" s="292">
        <v>8.86</v>
      </c>
      <c r="J39" s="292">
        <v>6.92</v>
      </c>
      <c r="K39" s="292">
        <v>6.81</v>
      </c>
      <c r="L39" s="292">
        <v>6.65</v>
      </c>
      <c r="M39" s="292">
        <v>6.81</v>
      </c>
      <c r="N39" s="292">
        <v>6.94</v>
      </c>
      <c r="O39" s="292">
        <v>7.2</v>
      </c>
      <c r="P39" s="292">
        <v>7.05</v>
      </c>
      <c r="Q39" s="292">
        <v>7.1</v>
      </c>
      <c r="R39" s="292">
        <v>7.15</v>
      </c>
      <c r="S39" s="292">
        <v>7</v>
      </c>
      <c r="T39" s="292">
        <v>7.15</v>
      </c>
      <c r="U39" s="292">
        <v>7.23</v>
      </c>
      <c r="V39" s="292">
        <v>7.18</v>
      </c>
      <c r="W39" s="292">
        <v>7.02</v>
      </c>
      <c r="X39" s="292">
        <v>7.26</v>
      </c>
      <c r="Y39" s="292">
        <v>7.62</v>
      </c>
      <c r="Z39" s="292">
        <v>7.6</v>
      </c>
      <c r="AA39" s="292">
        <v>7.31</v>
      </c>
      <c r="AB39" s="292">
        <v>7.76</v>
      </c>
      <c r="AC39" s="292">
        <v>7.65</v>
      </c>
      <c r="AD39" s="292">
        <v>7.68</v>
      </c>
      <c r="AE39" s="292">
        <v>7.81</v>
      </c>
      <c r="AF39" s="292">
        <v>7.83</v>
      </c>
      <c r="AG39" s="292">
        <v>7.86</v>
      </c>
    </row>
    <row r="40" spans="2:36" s="304" customFormat="1" x14ac:dyDescent="0.2">
      <c r="B40" s="303">
        <v>0.95833333333333337</v>
      </c>
      <c r="C40" s="292">
        <v>6.89</v>
      </c>
      <c r="D40" s="292">
        <v>7.23</v>
      </c>
      <c r="E40" s="292">
        <v>7.1</v>
      </c>
      <c r="F40" s="292">
        <v>7.2</v>
      </c>
      <c r="G40" s="292">
        <v>7.07</v>
      </c>
      <c r="H40" s="292">
        <v>7.05</v>
      </c>
      <c r="I40" s="292">
        <v>9.0399999999999991</v>
      </c>
      <c r="J40" s="292">
        <v>7.07</v>
      </c>
      <c r="K40" s="292">
        <v>6.18</v>
      </c>
      <c r="L40" s="292">
        <v>6.65</v>
      </c>
      <c r="M40" s="292">
        <v>6.79</v>
      </c>
      <c r="N40" s="292">
        <v>7.1</v>
      </c>
      <c r="O40" s="292">
        <v>7.18</v>
      </c>
      <c r="P40" s="292">
        <v>7.07</v>
      </c>
      <c r="Q40" s="292">
        <v>7.15</v>
      </c>
      <c r="R40" s="292">
        <v>7.2</v>
      </c>
      <c r="S40" s="292">
        <v>7</v>
      </c>
      <c r="T40" s="292">
        <v>7.15</v>
      </c>
      <c r="U40" s="292">
        <v>7.15</v>
      </c>
      <c r="V40" s="292">
        <v>7.41</v>
      </c>
      <c r="W40" s="292">
        <v>7.05</v>
      </c>
      <c r="X40" s="292">
        <v>13.26</v>
      </c>
      <c r="Y40" s="292">
        <v>7.65</v>
      </c>
      <c r="Z40" s="292">
        <v>7.55</v>
      </c>
      <c r="AA40" s="292">
        <v>7.39</v>
      </c>
      <c r="AB40" s="292">
        <v>7.73</v>
      </c>
      <c r="AC40" s="292">
        <v>7.62</v>
      </c>
      <c r="AD40" s="292">
        <v>7.65</v>
      </c>
      <c r="AE40" s="292">
        <v>7.86</v>
      </c>
      <c r="AF40" s="292">
        <v>7.76</v>
      </c>
      <c r="AG40" s="292">
        <v>7.89</v>
      </c>
    </row>
    <row r="41" spans="2:36" s="305" customFormat="1" ht="33" customHeight="1" x14ac:dyDescent="0.2">
      <c r="B41" s="301" t="s">
        <v>322</v>
      </c>
      <c r="C41" s="292">
        <v>7.8</v>
      </c>
      <c r="D41" s="292">
        <v>9.1999999999999993</v>
      </c>
      <c r="E41" s="292">
        <v>7.1</v>
      </c>
      <c r="F41" s="292">
        <v>7.2</v>
      </c>
      <c r="G41" s="292">
        <v>7.2</v>
      </c>
      <c r="H41" s="292">
        <v>6.9</v>
      </c>
      <c r="I41" s="292">
        <v>11.5</v>
      </c>
      <c r="J41" s="292">
        <v>7.5</v>
      </c>
      <c r="K41" s="292">
        <v>7</v>
      </c>
      <c r="L41" s="292">
        <v>6.9</v>
      </c>
      <c r="M41" s="292">
        <v>7.1</v>
      </c>
      <c r="N41" s="292">
        <v>7</v>
      </c>
      <c r="O41" s="292">
        <v>7.6</v>
      </c>
      <c r="P41" s="292">
        <v>7.4</v>
      </c>
      <c r="Q41" s="292">
        <v>7.6</v>
      </c>
      <c r="R41" s="292">
        <v>7.2</v>
      </c>
      <c r="S41" s="292">
        <v>7.1</v>
      </c>
      <c r="T41" s="292">
        <v>7</v>
      </c>
      <c r="U41" s="292">
        <v>7.3</v>
      </c>
      <c r="V41" s="292">
        <v>7.4</v>
      </c>
      <c r="W41" s="292">
        <v>7.2</v>
      </c>
      <c r="X41" s="292">
        <v>7.6</v>
      </c>
      <c r="Y41" s="292">
        <v>10.4</v>
      </c>
      <c r="Z41" s="292">
        <v>7.6</v>
      </c>
      <c r="AA41" s="292">
        <v>7.5</v>
      </c>
      <c r="AB41" s="292">
        <v>9.3000000000000007</v>
      </c>
      <c r="AC41" s="292">
        <v>7.7</v>
      </c>
      <c r="AD41" s="292">
        <v>14.6</v>
      </c>
      <c r="AE41" s="292">
        <v>7.8</v>
      </c>
      <c r="AF41" s="292">
        <v>10.1</v>
      </c>
      <c r="AG41" s="292">
        <v>19</v>
      </c>
    </row>
    <row r="42" spans="2:36" s="305" customFormat="1" ht="27" customHeight="1" x14ac:dyDescent="0.2">
      <c r="B42" s="301" t="s">
        <v>323</v>
      </c>
      <c r="C42" s="365" t="s">
        <v>324</v>
      </c>
      <c r="D42" s="365"/>
      <c r="E42" s="365"/>
      <c r="F42" s="365"/>
      <c r="G42" s="365"/>
      <c r="H42" s="365"/>
      <c r="I42" s="365"/>
      <c r="J42" s="365"/>
      <c r="K42" s="365"/>
      <c r="L42" s="365"/>
      <c r="M42" s="365"/>
      <c r="N42" s="365"/>
      <c r="O42" s="365"/>
      <c r="P42" s="365"/>
      <c r="Q42" s="365"/>
      <c r="R42" s="365"/>
      <c r="S42" s="365"/>
      <c r="T42" s="365"/>
      <c r="U42" s="365"/>
      <c r="V42" s="365"/>
      <c r="W42" s="365"/>
      <c r="X42" s="365"/>
      <c r="Y42" s="365"/>
      <c r="Z42" s="365"/>
      <c r="AA42" s="365"/>
      <c r="AB42" s="365"/>
      <c r="AC42" s="365"/>
      <c r="AD42" s="365"/>
      <c r="AE42" s="365"/>
      <c r="AF42" s="365"/>
      <c r="AG42" s="365"/>
    </row>
    <row r="43" spans="2:36" s="284" customFormat="1" ht="13.5" customHeight="1" x14ac:dyDescent="0.2">
      <c r="B43" s="298" t="s">
        <v>370</v>
      </c>
      <c r="C43" s="299"/>
      <c r="D43" s="299"/>
      <c r="E43" s="299"/>
      <c r="F43" s="299"/>
      <c r="G43" s="299"/>
      <c r="H43" s="299"/>
      <c r="I43" s="299"/>
      <c r="J43" s="299"/>
      <c r="K43" s="299"/>
      <c r="L43" s="299"/>
      <c r="M43" s="299"/>
      <c r="N43" s="299"/>
      <c r="O43" s="299"/>
    </row>
    <row r="44" spans="2:36" s="284" customFormat="1" ht="13.5" customHeight="1" x14ac:dyDescent="0.2">
      <c r="B44" s="298"/>
      <c r="C44" s="299"/>
      <c r="D44" s="299"/>
      <c r="E44" s="299"/>
      <c r="F44" s="299"/>
      <c r="G44" s="299"/>
      <c r="H44" s="299"/>
      <c r="I44" s="299"/>
      <c r="J44" s="299"/>
      <c r="K44" s="299"/>
      <c r="L44" s="299"/>
      <c r="M44" s="299"/>
      <c r="N44" s="299"/>
      <c r="O44" s="299"/>
    </row>
    <row r="45" spans="2:36" ht="15" x14ac:dyDescent="0.2">
      <c r="B45" s="298"/>
      <c r="C45" s="355"/>
      <c r="D45" s="356"/>
      <c r="E45" s="355"/>
      <c r="F45" s="356"/>
      <c r="G45" s="355"/>
      <c r="H45" s="356"/>
      <c r="I45" s="355"/>
      <c r="J45" s="356"/>
      <c r="K45" s="355"/>
      <c r="L45" s="356"/>
      <c r="M45" s="355"/>
      <c r="N45" s="356"/>
      <c r="O45" s="355"/>
      <c r="P45" s="356"/>
      <c r="Q45" s="355"/>
      <c r="R45" s="356"/>
      <c r="S45" s="355"/>
      <c r="T45" s="356"/>
      <c r="U45" s="355"/>
      <c r="V45" s="356"/>
      <c r="W45" s="355"/>
      <c r="X45" s="356"/>
      <c r="Y45" s="355"/>
      <c r="Z45" s="356"/>
      <c r="AA45" s="355"/>
      <c r="AB45" s="356"/>
      <c r="AC45" s="355"/>
      <c r="AD45" s="356"/>
      <c r="AE45" s="355"/>
      <c r="AF45" s="356"/>
      <c r="AG45" s="358"/>
    </row>
  </sheetData>
  <mergeCells count="6">
    <mergeCell ref="C42:AG42"/>
    <mergeCell ref="B2:E4"/>
    <mergeCell ref="F2:AG4"/>
    <mergeCell ref="B6:C6"/>
    <mergeCell ref="B10:AG10"/>
    <mergeCell ref="V14:W14"/>
  </mergeCells>
  <conditionalFormatting sqref="C45:AG45">
    <cfRule type="containsBlanks" dxfId="19" priority="17">
      <formula>LEN(TRIM(C45))=0</formula>
    </cfRule>
    <cfRule type="cellIs" dxfId="18" priority="18" operator="lessThanOrEqual">
      <formula>0</formula>
    </cfRule>
    <cfRule type="cellIs" dxfId="17" priority="19" operator="greaterThan">
      <formula>100000</formula>
    </cfRule>
    <cfRule type="cellIs" dxfId="16" priority="20" operator="between">
      <formula>4</formula>
      <formula>3317</formula>
    </cfRule>
    <cfRule type="cellIs" dxfId="15" priority="21" operator="greaterThan">
      <formula>0</formula>
    </cfRule>
    <cfRule type="cellIs" dxfId="14" priority="22" operator="lessThanOrEqual">
      <formula>4</formula>
    </cfRule>
    <cfRule type="cellIs" dxfId="13" priority="23" operator="greaterThan">
      <formula>3317</formula>
    </cfRule>
    <cfRule type="cellIs" dxfId="12" priority="24" operator="lessThanOrEqual">
      <formula>100000</formula>
    </cfRule>
  </conditionalFormatting>
  <printOptions horizontalCentered="1" verticalCentered="1"/>
  <pageMargins left="0" right="0" top="0.74803149606299213" bottom="0.74803149606299213" header="0.31496062992125984" footer="0.31496062992125984"/>
  <pageSetup paperSize="9" scale="67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AJ45"/>
  <sheetViews>
    <sheetView showGridLines="0" view="pageBreakPreview" topLeftCell="A9" zoomScale="60" zoomScaleNormal="60" workbookViewId="0">
      <selection activeCell="A43" sqref="A43:XFD43"/>
    </sheetView>
  </sheetViews>
  <sheetFormatPr baseColWidth="10" defaultColWidth="11.42578125" defaultRowHeight="12.75" x14ac:dyDescent="0.2"/>
  <cols>
    <col min="1" max="1" width="2.140625" style="299" customWidth="1"/>
    <col min="2" max="2" width="17.5703125" style="299" customWidth="1"/>
    <col min="3" max="4" width="6.7109375" style="299" bestFit="1" customWidth="1"/>
    <col min="5" max="5" width="5.7109375" style="299" bestFit="1" customWidth="1"/>
    <col min="6" max="6" width="7" style="299" customWidth="1"/>
    <col min="7" max="7" width="6.5703125" style="299" customWidth="1"/>
    <col min="8" max="8" width="6.42578125" style="299" customWidth="1"/>
    <col min="9" max="9" width="5.5703125" style="299" bestFit="1" customWidth="1"/>
    <col min="10" max="14" width="6.7109375" style="299" bestFit="1" customWidth="1"/>
    <col min="15" max="15" width="6.42578125" style="299" bestFit="1" customWidth="1"/>
    <col min="16" max="16" width="5.7109375" style="299" bestFit="1" customWidth="1"/>
    <col min="17" max="17" width="6.5703125" style="299" customWidth="1"/>
    <col min="18" max="18" width="5.7109375" style="299" bestFit="1" customWidth="1"/>
    <col min="19" max="19" width="6.42578125" style="299" bestFit="1" customWidth="1"/>
    <col min="20" max="20" width="5.85546875" style="299" bestFit="1" customWidth="1"/>
    <col min="21" max="21" width="6.42578125" style="299" bestFit="1" customWidth="1"/>
    <col min="22" max="22" width="6.5703125" style="299" customWidth="1"/>
    <col min="23" max="23" width="6.42578125" style="299" bestFit="1" customWidth="1"/>
    <col min="24" max="24" width="6.7109375" style="299" customWidth="1"/>
    <col min="25" max="25" width="6.85546875" style="299" customWidth="1"/>
    <col min="26" max="26" width="6.42578125" style="299" bestFit="1" customWidth="1"/>
    <col min="27" max="27" width="6.28515625" style="299" customWidth="1"/>
    <col min="28" max="28" width="7.28515625" style="299" customWidth="1"/>
    <col min="29" max="29" width="6.7109375" style="299" bestFit="1" customWidth="1"/>
    <col min="30" max="30" width="6.42578125" style="299" bestFit="1" customWidth="1"/>
    <col min="31" max="32" width="6.42578125" style="299" customWidth="1"/>
    <col min="33" max="33" width="6.140625" style="299" customWidth="1"/>
    <col min="34" max="16384" width="11.42578125" style="299"/>
  </cols>
  <sheetData>
    <row r="2" spans="2:33" ht="15.75" customHeight="1" x14ac:dyDescent="0.2">
      <c r="B2" s="366"/>
      <c r="C2" s="366"/>
      <c r="D2" s="366"/>
      <c r="E2" s="366"/>
      <c r="F2" s="367" t="s">
        <v>360</v>
      </c>
      <c r="G2" s="368"/>
      <c r="H2" s="368"/>
      <c r="I2" s="368"/>
      <c r="J2" s="368"/>
      <c r="K2" s="368"/>
      <c r="L2" s="368"/>
      <c r="M2" s="368"/>
      <c r="N2" s="368"/>
      <c r="O2" s="368"/>
      <c r="P2" s="368"/>
      <c r="Q2" s="368"/>
      <c r="R2" s="368"/>
      <c r="S2" s="368"/>
      <c r="T2" s="368"/>
      <c r="U2" s="368"/>
      <c r="V2" s="368"/>
      <c r="W2" s="368"/>
      <c r="X2" s="368"/>
      <c r="Y2" s="368"/>
      <c r="Z2" s="368"/>
      <c r="AA2" s="368"/>
      <c r="AB2" s="368"/>
      <c r="AC2" s="368"/>
      <c r="AD2" s="368"/>
      <c r="AE2" s="368"/>
      <c r="AF2" s="368"/>
      <c r="AG2" s="369"/>
    </row>
    <row r="3" spans="2:33" ht="15.75" customHeight="1" x14ac:dyDescent="0.2">
      <c r="B3" s="366"/>
      <c r="C3" s="366"/>
      <c r="D3" s="366"/>
      <c r="E3" s="366"/>
      <c r="F3" s="370"/>
      <c r="G3" s="371"/>
      <c r="H3" s="371"/>
      <c r="I3" s="371"/>
      <c r="J3" s="371"/>
      <c r="K3" s="371"/>
      <c r="L3" s="371"/>
      <c r="M3" s="371"/>
      <c r="N3" s="371"/>
      <c r="O3" s="371"/>
      <c r="P3" s="371"/>
      <c r="Q3" s="371"/>
      <c r="R3" s="371"/>
      <c r="S3" s="371"/>
      <c r="T3" s="371"/>
      <c r="U3" s="371"/>
      <c r="V3" s="371"/>
      <c r="W3" s="371"/>
      <c r="X3" s="371"/>
      <c r="Y3" s="371"/>
      <c r="Z3" s="371"/>
      <c r="AA3" s="371"/>
      <c r="AB3" s="371"/>
      <c r="AC3" s="371"/>
      <c r="AD3" s="371"/>
      <c r="AE3" s="371"/>
      <c r="AF3" s="371"/>
      <c r="AG3" s="372"/>
    </row>
    <row r="4" spans="2:33" ht="15.75" customHeight="1" x14ac:dyDescent="0.2">
      <c r="B4" s="366"/>
      <c r="C4" s="366"/>
      <c r="D4" s="366"/>
      <c r="E4" s="366"/>
      <c r="F4" s="373"/>
      <c r="G4" s="374"/>
      <c r="H4" s="374"/>
      <c r="I4" s="374"/>
      <c r="J4" s="374"/>
      <c r="K4" s="374"/>
      <c r="L4" s="374"/>
      <c r="M4" s="374"/>
      <c r="N4" s="374"/>
      <c r="O4" s="374"/>
      <c r="P4" s="374"/>
      <c r="Q4" s="374"/>
      <c r="R4" s="374"/>
      <c r="S4" s="374"/>
      <c r="T4" s="374"/>
      <c r="U4" s="374"/>
      <c r="V4" s="374"/>
      <c r="W4" s="374"/>
      <c r="X4" s="374"/>
      <c r="Y4" s="374"/>
      <c r="Z4" s="374"/>
      <c r="AA4" s="374"/>
      <c r="AB4" s="374"/>
      <c r="AC4" s="374"/>
      <c r="AD4" s="374"/>
      <c r="AE4" s="374"/>
      <c r="AF4" s="374"/>
      <c r="AG4" s="375"/>
    </row>
    <row r="5" spans="2:33" ht="11.25" customHeight="1" x14ac:dyDescent="0.2">
      <c r="B5" s="300"/>
      <c r="C5" s="300"/>
      <c r="D5" s="300"/>
      <c r="E5" s="300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  <c r="AG5" s="253"/>
    </row>
    <row r="6" spans="2:33" ht="27.6" customHeight="1" x14ac:dyDescent="0.2">
      <c r="B6" s="362" t="s">
        <v>188</v>
      </c>
      <c r="C6" s="362"/>
      <c r="D6" s="286"/>
      <c r="E6" s="286"/>
      <c r="F6" s="255" t="str">
        <f>'PM10_CA-ILO-01'!F6</f>
        <v>Evaluación de seguimiento de la calidad del aire en la I.E. Francisco Bolognesi, distrito Ilo, provincia Ilo, departamento Moquegua, en octubre 2022</v>
      </c>
      <c r="G6" s="280"/>
      <c r="H6" s="280"/>
      <c r="I6" s="280"/>
      <c r="J6" s="280"/>
      <c r="K6" s="280"/>
      <c r="L6" s="280"/>
      <c r="M6" s="280"/>
      <c r="N6" s="280"/>
      <c r="O6" s="280"/>
      <c r="P6" s="280"/>
      <c r="Q6" s="280"/>
      <c r="R6" s="280"/>
      <c r="S6" s="280"/>
      <c r="T6" s="280"/>
      <c r="U6" s="280"/>
      <c r="V6" s="280"/>
      <c r="W6" s="280"/>
      <c r="X6" s="280"/>
      <c r="Y6" s="280"/>
      <c r="Z6" s="280"/>
      <c r="AA6" s="280"/>
      <c r="AB6" s="280"/>
      <c r="AC6" s="280"/>
      <c r="AD6" s="280"/>
      <c r="AE6" s="280"/>
      <c r="AF6" s="280"/>
      <c r="AG6" s="280"/>
    </row>
    <row r="7" spans="2:33" ht="8.25" customHeight="1" x14ac:dyDescent="0.2">
      <c r="B7" s="287"/>
      <c r="C7" s="287"/>
      <c r="D7" s="287"/>
      <c r="E7" s="287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ht="15.75" customHeight="1" x14ac:dyDescent="0.2">
      <c r="B8" s="286" t="s">
        <v>236</v>
      </c>
      <c r="C8" s="286"/>
      <c r="D8" s="286"/>
      <c r="E8" s="286"/>
      <c r="F8" s="255" t="s">
        <v>310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88" t="s">
        <v>189</v>
      </c>
      <c r="R8" s="286"/>
      <c r="S8" s="286"/>
      <c r="T8" s="286"/>
      <c r="U8" s="286"/>
      <c r="V8" s="259"/>
      <c r="W8" s="255"/>
      <c r="X8" s="255"/>
      <c r="Y8" s="255"/>
      <c r="Z8" s="255"/>
      <c r="AA8" s="255"/>
      <c r="AB8" s="255"/>
      <c r="AC8" s="255"/>
      <c r="AD8" s="255"/>
      <c r="AE8" s="255"/>
      <c r="AF8" s="255"/>
      <c r="AG8" s="255"/>
    </row>
    <row r="9" spans="2:33" ht="7.5" customHeight="1" x14ac:dyDescent="0.2">
      <c r="B9" s="287"/>
      <c r="C9" s="287"/>
      <c r="D9" s="287"/>
      <c r="E9" s="287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ht="15.75" customHeight="1" x14ac:dyDescent="0.2">
      <c r="B10" s="363" t="s">
        <v>217</v>
      </c>
      <c r="C10" s="363"/>
      <c r="D10" s="363"/>
      <c r="E10" s="363"/>
      <c r="F10" s="363"/>
      <c r="G10" s="363"/>
      <c r="H10" s="363"/>
      <c r="I10" s="363"/>
      <c r="J10" s="363"/>
      <c r="K10" s="363"/>
      <c r="L10" s="363"/>
      <c r="M10" s="363"/>
      <c r="N10" s="363"/>
      <c r="O10" s="363"/>
      <c r="P10" s="363"/>
      <c r="Q10" s="363"/>
      <c r="R10" s="363"/>
      <c r="S10" s="363"/>
      <c r="T10" s="363"/>
      <c r="U10" s="363"/>
      <c r="V10" s="363"/>
      <c r="W10" s="363"/>
      <c r="X10" s="363"/>
      <c r="Y10" s="363"/>
      <c r="Z10" s="363"/>
      <c r="AA10" s="363"/>
      <c r="AB10" s="363"/>
      <c r="AC10" s="363"/>
      <c r="AD10" s="363"/>
      <c r="AE10" s="363"/>
      <c r="AF10" s="363"/>
      <c r="AG10" s="363"/>
    </row>
    <row r="11" spans="2:33" ht="7.5" customHeight="1" x14ac:dyDescent="0.2">
      <c r="B11" s="287"/>
      <c r="C11" s="287"/>
      <c r="D11" s="287"/>
      <c r="E11" s="287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ht="15.75" customHeight="1" x14ac:dyDescent="0.2">
      <c r="B12" s="286" t="s">
        <v>33</v>
      </c>
      <c r="C12" s="286"/>
      <c r="D12" s="286"/>
      <c r="E12" s="286"/>
      <c r="F12" s="255" t="s">
        <v>313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286" t="s">
        <v>8</v>
      </c>
      <c r="R12" s="286"/>
      <c r="S12" s="286"/>
      <c r="T12" s="286"/>
      <c r="U12" s="286"/>
      <c r="V12" s="281" t="s">
        <v>14</v>
      </c>
      <c r="W12" s="255"/>
      <c r="X12" s="255"/>
      <c r="Y12" s="255"/>
      <c r="Z12" s="255"/>
      <c r="AA12" s="255"/>
      <c r="AB12" s="255"/>
      <c r="AC12" s="255"/>
      <c r="AD12" s="255"/>
      <c r="AE12" s="255"/>
      <c r="AF12" s="255"/>
      <c r="AG12" s="255"/>
    </row>
    <row r="13" spans="2:33" ht="7.5" customHeight="1" x14ac:dyDescent="0.2">
      <c r="B13" s="287"/>
      <c r="C13" s="287"/>
      <c r="D13" s="287"/>
      <c r="E13" s="287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ht="15.75" customHeight="1" x14ac:dyDescent="0.2">
      <c r="B14" s="286" t="s">
        <v>9</v>
      </c>
      <c r="C14" s="286"/>
      <c r="D14" s="286"/>
      <c r="E14" s="286"/>
      <c r="F14" s="255" t="s">
        <v>314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286" t="s">
        <v>10</v>
      </c>
      <c r="R14" s="286"/>
      <c r="S14" s="286"/>
      <c r="T14" s="286"/>
      <c r="U14" s="286"/>
      <c r="V14" s="364">
        <v>1200416204</v>
      </c>
      <c r="W14" s="364"/>
      <c r="X14" s="255"/>
      <c r="Y14" s="255"/>
      <c r="Z14" s="255"/>
      <c r="AA14" s="255"/>
      <c r="AB14" s="255"/>
      <c r="AC14" s="255"/>
      <c r="AD14" s="255"/>
      <c r="AE14" s="255"/>
      <c r="AF14" s="255"/>
      <c r="AG14" s="255"/>
    </row>
    <row r="15" spans="2:33" ht="11.25" customHeight="1" x14ac:dyDescent="0.2">
      <c r="B15" s="300"/>
      <c r="C15" s="300"/>
      <c r="D15" s="300"/>
      <c r="E15" s="300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  <c r="AG15" s="253"/>
    </row>
    <row r="16" spans="2:33" ht="29.45" customHeight="1" x14ac:dyDescent="0.2">
      <c r="B16" s="301" t="s">
        <v>257</v>
      </c>
      <c r="C16" s="302">
        <v>1</v>
      </c>
      <c r="D16" s="302">
        <v>2</v>
      </c>
      <c r="E16" s="302">
        <v>3</v>
      </c>
      <c r="F16" s="302">
        <v>4</v>
      </c>
      <c r="G16" s="302">
        <v>5</v>
      </c>
      <c r="H16" s="302">
        <v>6</v>
      </c>
      <c r="I16" s="302">
        <v>7</v>
      </c>
      <c r="J16" s="302">
        <v>8</v>
      </c>
      <c r="K16" s="302">
        <v>9</v>
      </c>
      <c r="L16" s="302">
        <v>10</v>
      </c>
      <c r="M16" s="302">
        <v>11</v>
      </c>
      <c r="N16" s="302">
        <v>12</v>
      </c>
      <c r="O16" s="302">
        <v>13</v>
      </c>
      <c r="P16" s="302">
        <v>14</v>
      </c>
      <c r="Q16" s="302">
        <v>15</v>
      </c>
      <c r="R16" s="302">
        <v>16</v>
      </c>
      <c r="S16" s="302">
        <v>17</v>
      </c>
      <c r="T16" s="302">
        <v>18</v>
      </c>
      <c r="U16" s="302">
        <v>19</v>
      </c>
      <c r="V16" s="302">
        <v>20</v>
      </c>
      <c r="W16" s="302">
        <v>21</v>
      </c>
      <c r="X16" s="302">
        <v>22</v>
      </c>
      <c r="Y16" s="302">
        <v>23</v>
      </c>
      <c r="Z16" s="302">
        <v>24</v>
      </c>
      <c r="AA16" s="302">
        <v>25</v>
      </c>
      <c r="AB16" s="302">
        <v>26</v>
      </c>
      <c r="AC16" s="302">
        <v>27</v>
      </c>
      <c r="AD16" s="302">
        <v>28</v>
      </c>
      <c r="AE16" s="302">
        <v>29</v>
      </c>
      <c r="AF16" s="302">
        <v>30</v>
      </c>
      <c r="AG16" s="302">
        <v>31</v>
      </c>
    </row>
    <row r="17" spans="2:33" s="304" customFormat="1" x14ac:dyDescent="0.2">
      <c r="B17" s="303">
        <v>0</v>
      </c>
      <c r="C17" s="306">
        <v>7.17</v>
      </c>
      <c r="D17" s="307">
        <v>6.84</v>
      </c>
      <c r="E17" s="306">
        <v>7.22</v>
      </c>
      <c r="F17" s="306">
        <v>7.06</v>
      </c>
      <c r="G17" s="306">
        <v>7.06</v>
      </c>
      <c r="H17" s="306">
        <v>7.23</v>
      </c>
      <c r="I17" s="306">
        <v>6.96</v>
      </c>
      <c r="J17" s="306">
        <v>8.73</v>
      </c>
      <c r="K17" s="306">
        <v>7.02</v>
      </c>
      <c r="L17" s="306">
        <v>6.38</v>
      </c>
      <c r="M17" s="306">
        <v>6.73</v>
      </c>
      <c r="N17" s="306">
        <v>6.82</v>
      </c>
      <c r="O17" s="306">
        <v>7.02</v>
      </c>
      <c r="P17" s="306">
        <v>7.16</v>
      </c>
      <c r="Q17" s="306">
        <v>7.06</v>
      </c>
      <c r="R17" s="306">
        <v>7.14</v>
      </c>
      <c r="S17" s="306">
        <v>7.05</v>
      </c>
      <c r="T17" s="306">
        <v>6.99</v>
      </c>
      <c r="U17" s="306">
        <v>7.12</v>
      </c>
      <c r="V17" s="306">
        <v>7.2</v>
      </c>
      <c r="W17" s="306">
        <v>7.27</v>
      </c>
      <c r="X17" s="306">
        <v>7.1</v>
      </c>
      <c r="Y17" s="306">
        <v>11.16</v>
      </c>
      <c r="Z17" s="306">
        <v>7.59</v>
      </c>
      <c r="AA17" s="306">
        <v>7.53</v>
      </c>
      <c r="AB17" s="306">
        <v>7.35</v>
      </c>
      <c r="AC17" s="306">
        <v>7.71</v>
      </c>
      <c r="AD17" s="306">
        <v>7.6</v>
      </c>
      <c r="AE17" s="306">
        <v>7.66</v>
      </c>
      <c r="AF17" s="306">
        <v>7.83</v>
      </c>
      <c r="AG17" s="306">
        <v>7.82</v>
      </c>
    </row>
    <row r="18" spans="2:33" s="304" customFormat="1" x14ac:dyDescent="0.2">
      <c r="B18" s="303">
        <v>4.1666666666666664E-2</v>
      </c>
      <c r="C18" s="306">
        <v>7.21</v>
      </c>
      <c r="D18" s="307">
        <v>6.74</v>
      </c>
      <c r="E18" s="306">
        <v>7.17</v>
      </c>
      <c r="F18" s="306">
        <v>7.1</v>
      </c>
      <c r="G18" s="306">
        <v>7.1</v>
      </c>
      <c r="H18" s="306">
        <v>7.01</v>
      </c>
      <c r="I18" s="306">
        <v>6.97</v>
      </c>
      <c r="J18" s="306">
        <v>8.4700000000000006</v>
      </c>
      <c r="K18" s="306">
        <v>7.01</v>
      </c>
      <c r="L18" s="306">
        <v>6.15</v>
      </c>
      <c r="M18" s="306">
        <v>6.76</v>
      </c>
      <c r="N18" s="306">
        <v>6.83</v>
      </c>
      <c r="O18" s="306">
        <v>7.22</v>
      </c>
      <c r="P18" s="306">
        <v>7.16</v>
      </c>
      <c r="Q18" s="306">
        <v>7.06</v>
      </c>
      <c r="R18" s="306">
        <v>7.16</v>
      </c>
      <c r="S18" s="306">
        <v>6.98</v>
      </c>
      <c r="T18" s="306">
        <v>6.99</v>
      </c>
      <c r="U18" s="306">
        <v>7.15</v>
      </c>
      <c r="V18" s="306">
        <v>7.21</v>
      </c>
      <c r="W18" s="306">
        <v>7.33</v>
      </c>
      <c r="X18" s="306">
        <v>7.13</v>
      </c>
      <c r="Y18" s="306">
        <v>12.92</v>
      </c>
      <c r="Z18" s="306">
        <v>7.54</v>
      </c>
      <c r="AA18" s="306">
        <v>7.49</v>
      </c>
      <c r="AB18" s="306">
        <v>7.36</v>
      </c>
      <c r="AC18" s="306">
        <v>7.68</v>
      </c>
      <c r="AD18" s="306">
        <v>7.56</v>
      </c>
      <c r="AE18" s="306">
        <v>7.66</v>
      </c>
      <c r="AF18" s="306">
        <v>7.79</v>
      </c>
      <c r="AG18" s="306">
        <v>8.89</v>
      </c>
    </row>
    <row r="19" spans="2:33" s="304" customFormat="1" x14ac:dyDescent="0.2">
      <c r="B19" s="303">
        <v>8.3333333333333329E-2</v>
      </c>
      <c r="C19" s="306">
        <v>7.23</v>
      </c>
      <c r="D19" s="306">
        <v>6.71</v>
      </c>
      <c r="E19" s="306">
        <v>7.17</v>
      </c>
      <c r="F19" s="306">
        <v>7.1</v>
      </c>
      <c r="G19" s="306">
        <v>7.06</v>
      </c>
      <c r="H19" s="306">
        <v>6.89</v>
      </c>
      <c r="I19" s="306">
        <v>6.94</v>
      </c>
      <c r="J19" s="306">
        <v>8.18</v>
      </c>
      <c r="K19" s="306">
        <v>6.94</v>
      </c>
      <c r="L19" s="306">
        <v>6.3</v>
      </c>
      <c r="M19" s="306">
        <v>6.83</v>
      </c>
      <c r="N19" s="306">
        <v>6.84</v>
      </c>
      <c r="O19" s="306">
        <v>8.06</v>
      </c>
      <c r="P19" s="306">
        <v>7.23</v>
      </c>
      <c r="Q19" s="306">
        <v>7.11</v>
      </c>
      <c r="R19" s="306">
        <v>7.19</v>
      </c>
      <c r="S19" s="306">
        <v>6.92</v>
      </c>
      <c r="T19" s="306">
        <v>6.97</v>
      </c>
      <c r="U19" s="306">
        <v>7.14</v>
      </c>
      <c r="V19" s="306">
        <v>7.27</v>
      </c>
      <c r="W19" s="306">
        <v>7.34</v>
      </c>
      <c r="X19" s="306">
        <v>7.18</v>
      </c>
      <c r="Y19" s="306">
        <v>15.27</v>
      </c>
      <c r="Z19" s="306">
        <v>7.49</v>
      </c>
      <c r="AA19" s="306">
        <v>7.49</v>
      </c>
      <c r="AB19" s="306">
        <v>7.42</v>
      </c>
      <c r="AC19" s="306">
        <v>7.69</v>
      </c>
      <c r="AD19" s="306">
        <v>7.59</v>
      </c>
      <c r="AE19" s="306">
        <v>7.7</v>
      </c>
      <c r="AF19" s="306">
        <v>7.8</v>
      </c>
      <c r="AG19" s="306">
        <v>26.14</v>
      </c>
    </row>
    <row r="20" spans="2:33" s="304" customFormat="1" x14ac:dyDescent="0.2">
      <c r="B20" s="303">
        <v>0.125</v>
      </c>
      <c r="C20" s="306">
        <v>8.48</v>
      </c>
      <c r="D20" s="306">
        <v>6.91</v>
      </c>
      <c r="E20" s="306">
        <v>7.21</v>
      </c>
      <c r="F20" s="306">
        <v>7.17</v>
      </c>
      <c r="G20" s="306">
        <v>7.11</v>
      </c>
      <c r="H20" s="306">
        <v>6.73</v>
      </c>
      <c r="I20" s="306">
        <v>9.69</v>
      </c>
      <c r="J20" s="307">
        <v>8.1</v>
      </c>
      <c r="K20" s="306">
        <v>6.91</v>
      </c>
      <c r="L20" s="306">
        <v>6.51</v>
      </c>
      <c r="M20" s="306">
        <v>6.82</v>
      </c>
      <c r="N20" s="306">
        <v>6.89</v>
      </c>
      <c r="O20" s="306">
        <v>9.02</v>
      </c>
      <c r="P20" s="306">
        <v>7.35</v>
      </c>
      <c r="Q20" s="307">
        <v>7.16</v>
      </c>
      <c r="R20" s="306">
        <v>7.21</v>
      </c>
      <c r="S20" s="306">
        <v>7</v>
      </c>
      <c r="T20" s="306">
        <v>7</v>
      </c>
      <c r="U20" s="306">
        <v>7.2</v>
      </c>
      <c r="V20" s="306">
        <v>7.29</v>
      </c>
      <c r="W20" s="306">
        <v>7.41</v>
      </c>
      <c r="X20" s="307">
        <v>7.25</v>
      </c>
      <c r="Y20" s="306">
        <v>19.329999999999998</v>
      </c>
      <c r="Z20" s="306">
        <v>7.49</v>
      </c>
      <c r="AA20" s="306">
        <v>7.5</v>
      </c>
      <c r="AB20" s="306">
        <v>7.53</v>
      </c>
      <c r="AC20" s="306">
        <v>7.69</v>
      </c>
      <c r="AD20" s="306">
        <v>7.61</v>
      </c>
      <c r="AE20" s="307">
        <v>7.71</v>
      </c>
      <c r="AF20" s="307">
        <v>7.77</v>
      </c>
      <c r="AG20" s="306">
        <v>71.290000000000006</v>
      </c>
    </row>
    <row r="21" spans="2:33" s="304" customFormat="1" x14ac:dyDescent="0.2">
      <c r="B21" s="303">
        <v>0.16666666666666666</v>
      </c>
      <c r="C21" s="306">
        <v>10.49</v>
      </c>
      <c r="D21" s="306">
        <v>7.01</v>
      </c>
      <c r="E21" s="306">
        <v>7.16</v>
      </c>
      <c r="F21" s="306">
        <v>7.18</v>
      </c>
      <c r="G21" s="306">
        <v>7.12</v>
      </c>
      <c r="H21" s="306">
        <v>6.78</v>
      </c>
      <c r="I21" s="306">
        <v>26.72</v>
      </c>
      <c r="J21" s="307">
        <v>8.1</v>
      </c>
      <c r="K21" s="306">
        <v>6.94</v>
      </c>
      <c r="L21" s="306">
        <v>7.17</v>
      </c>
      <c r="M21" s="306">
        <v>6.85</v>
      </c>
      <c r="N21" s="306">
        <v>6.9</v>
      </c>
      <c r="O21" s="306">
        <v>9.25</v>
      </c>
      <c r="P21" s="306">
        <v>7.49</v>
      </c>
      <c r="Q21" s="307">
        <v>7.21</v>
      </c>
      <c r="R21" s="306">
        <v>7.28</v>
      </c>
      <c r="S21" s="306">
        <v>7.02</v>
      </c>
      <c r="T21" s="306">
        <v>7</v>
      </c>
      <c r="U21" s="306">
        <v>7.2</v>
      </c>
      <c r="V21" s="306">
        <v>7.34</v>
      </c>
      <c r="W21" s="306">
        <v>7.42</v>
      </c>
      <c r="X21" s="307">
        <v>7.36</v>
      </c>
      <c r="Y21" s="306">
        <v>20.190000000000001</v>
      </c>
      <c r="Z21" s="306">
        <v>7.51</v>
      </c>
      <c r="AA21" s="306">
        <v>7.5</v>
      </c>
      <c r="AB21" s="306">
        <v>7.77</v>
      </c>
      <c r="AC21" s="306">
        <v>7.7</v>
      </c>
      <c r="AD21" s="306">
        <v>7.68</v>
      </c>
      <c r="AE21" s="307">
        <v>7.73</v>
      </c>
      <c r="AF21" s="307">
        <v>8.2799999999999994</v>
      </c>
      <c r="AG21" s="306">
        <v>92.32</v>
      </c>
    </row>
    <row r="22" spans="2:33" s="304" customFormat="1" x14ac:dyDescent="0.2">
      <c r="B22" s="303">
        <v>0.20833333333333334</v>
      </c>
      <c r="C22" s="306">
        <v>11.39</v>
      </c>
      <c r="D22" s="306">
        <v>7.08</v>
      </c>
      <c r="E22" s="306">
        <v>7.08</v>
      </c>
      <c r="F22" s="306">
        <v>7.22</v>
      </c>
      <c r="G22" s="306">
        <v>7.14</v>
      </c>
      <c r="H22" s="306">
        <v>6.86</v>
      </c>
      <c r="I22" s="306">
        <v>31.16</v>
      </c>
      <c r="J22" s="307">
        <v>8.07</v>
      </c>
      <c r="K22" s="306">
        <v>7</v>
      </c>
      <c r="L22" s="306">
        <v>7.81</v>
      </c>
      <c r="M22" s="306">
        <v>6.84</v>
      </c>
      <c r="N22" s="306">
        <v>6.93</v>
      </c>
      <c r="O22" s="306">
        <v>8.56</v>
      </c>
      <c r="P22" s="306">
        <v>7.62</v>
      </c>
      <c r="Q22" s="307">
        <v>7.17</v>
      </c>
      <c r="R22" s="306">
        <v>7.29</v>
      </c>
      <c r="S22" s="306">
        <v>7.02</v>
      </c>
      <c r="T22" s="306">
        <v>6.98</v>
      </c>
      <c r="U22" s="306">
        <v>7.25</v>
      </c>
      <c r="V22" s="306">
        <v>7.34</v>
      </c>
      <c r="W22" s="306">
        <v>7.36</v>
      </c>
      <c r="X22" s="307">
        <v>7.39</v>
      </c>
      <c r="Y22" s="306">
        <v>20.399999999999999</v>
      </c>
      <c r="Z22" s="306">
        <v>7.53</v>
      </c>
      <c r="AA22" s="306">
        <v>7.47</v>
      </c>
      <c r="AB22" s="306">
        <v>9.1</v>
      </c>
      <c r="AC22" s="306">
        <v>7.67</v>
      </c>
      <c r="AD22" s="306">
        <v>7.69</v>
      </c>
      <c r="AE22" s="307">
        <v>7.81</v>
      </c>
      <c r="AF22" s="307">
        <v>14.25</v>
      </c>
      <c r="AG22" s="292">
        <v>76.930000000000007</v>
      </c>
    </row>
    <row r="23" spans="2:33" s="304" customFormat="1" x14ac:dyDescent="0.2">
      <c r="B23" s="303">
        <v>0.25</v>
      </c>
      <c r="C23" s="306">
        <v>10.61</v>
      </c>
      <c r="D23" s="306">
        <v>8.4700000000000006</v>
      </c>
      <c r="E23" s="306">
        <v>7.08</v>
      </c>
      <c r="F23" s="306">
        <v>7.2</v>
      </c>
      <c r="G23" s="306">
        <v>7.13</v>
      </c>
      <c r="H23" s="306">
        <v>7.06</v>
      </c>
      <c r="I23" s="306">
        <v>30.35</v>
      </c>
      <c r="J23" s="306">
        <v>8.11</v>
      </c>
      <c r="K23" s="306">
        <v>6.97</v>
      </c>
      <c r="L23" s="306">
        <v>7.83</v>
      </c>
      <c r="M23" s="306">
        <v>6.93</v>
      </c>
      <c r="N23" s="306">
        <v>6.98</v>
      </c>
      <c r="O23" s="306">
        <v>7.89</v>
      </c>
      <c r="P23" s="306">
        <v>7.65</v>
      </c>
      <c r="Q23" s="306">
        <v>7.32</v>
      </c>
      <c r="R23" s="306">
        <v>7.28</v>
      </c>
      <c r="S23" s="306">
        <v>7.01</v>
      </c>
      <c r="T23" s="306">
        <v>6.92</v>
      </c>
      <c r="U23" s="306">
        <v>7.27</v>
      </c>
      <c r="V23" s="306">
        <v>7.4</v>
      </c>
      <c r="W23" s="306">
        <v>7.34</v>
      </c>
      <c r="X23" s="306">
        <v>7.4</v>
      </c>
      <c r="Y23" s="306">
        <v>16.27</v>
      </c>
      <c r="Z23" s="306">
        <v>7.58</v>
      </c>
      <c r="AA23" s="306">
        <v>7.45</v>
      </c>
      <c r="AB23" s="306">
        <v>11.15</v>
      </c>
      <c r="AC23" s="306">
        <v>7.67</v>
      </c>
      <c r="AD23" s="306">
        <v>8.23</v>
      </c>
      <c r="AE23" s="306">
        <v>7.88</v>
      </c>
      <c r="AF23" s="306">
        <v>19.329999999999998</v>
      </c>
      <c r="AG23" s="292">
        <v>32.28</v>
      </c>
    </row>
    <row r="24" spans="2:33" s="304" customFormat="1" x14ac:dyDescent="0.2">
      <c r="B24" s="303">
        <v>0.29166666666666669</v>
      </c>
      <c r="C24" s="306">
        <v>8.9499999999999993</v>
      </c>
      <c r="D24" s="306">
        <v>10.39</v>
      </c>
      <c r="E24" s="306">
        <v>7.14</v>
      </c>
      <c r="F24" s="306">
        <v>7.19</v>
      </c>
      <c r="G24" s="306">
        <v>7.19</v>
      </c>
      <c r="H24" s="306">
        <v>7.13</v>
      </c>
      <c r="I24" s="306">
        <v>13.97</v>
      </c>
      <c r="J24" s="306">
        <v>8.0500000000000007</v>
      </c>
      <c r="K24" s="306">
        <v>7.13</v>
      </c>
      <c r="L24" s="306">
        <v>7.38</v>
      </c>
      <c r="M24" s="306">
        <v>7.21</v>
      </c>
      <c r="N24" s="306">
        <v>7.01</v>
      </c>
      <c r="O24" s="306">
        <v>7.71</v>
      </c>
      <c r="P24" s="306">
        <v>7.7</v>
      </c>
      <c r="Q24" s="306">
        <v>9.24</v>
      </c>
      <c r="R24" s="306">
        <v>7.25</v>
      </c>
      <c r="S24" s="306">
        <v>7.08</v>
      </c>
      <c r="T24" s="306">
        <v>6.94</v>
      </c>
      <c r="U24" s="306">
        <v>7.28</v>
      </c>
      <c r="V24" s="306">
        <v>7.38</v>
      </c>
      <c r="W24" s="306">
        <v>7.3</v>
      </c>
      <c r="X24" s="306">
        <v>7.36</v>
      </c>
      <c r="Y24" s="306">
        <v>13.91</v>
      </c>
      <c r="Z24" s="306">
        <v>7.66</v>
      </c>
      <c r="AA24" s="306">
        <v>7.48</v>
      </c>
      <c r="AB24" s="306">
        <v>16.29</v>
      </c>
      <c r="AC24" s="306">
        <v>7.69</v>
      </c>
      <c r="AD24" s="306">
        <v>29.14</v>
      </c>
      <c r="AE24" s="306">
        <v>7.84</v>
      </c>
      <c r="AF24" s="306">
        <v>22.58</v>
      </c>
      <c r="AG24" s="292">
        <v>10.44</v>
      </c>
    </row>
    <row r="25" spans="2:33" s="304" customFormat="1" x14ac:dyDescent="0.2">
      <c r="B25" s="303">
        <v>0.33333333333333331</v>
      </c>
      <c r="C25" s="306">
        <v>8.23</v>
      </c>
      <c r="D25" s="306">
        <v>20.39</v>
      </c>
      <c r="E25" s="307">
        <v>7.18</v>
      </c>
      <c r="F25" s="306">
        <v>7.21</v>
      </c>
      <c r="G25" s="306">
        <v>7.22</v>
      </c>
      <c r="H25" s="306">
        <v>7.24</v>
      </c>
      <c r="I25" s="306">
        <v>10.039999999999999</v>
      </c>
      <c r="J25" s="306">
        <v>7.92</v>
      </c>
      <c r="K25" s="306">
        <v>7.31</v>
      </c>
      <c r="L25" s="306">
        <v>6.76</v>
      </c>
      <c r="M25" s="306">
        <v>8.4</v>
      </c>
      <c r="N25" s="306">
        <v>7.05</v>
      </c>
      <c r="O25" s="306">
        <v>7.75</v>
      </c>
      <c r="P25" s="306">
        <v>8.01</v>
      </c>
      <c r="Q25" s="306">
        <v>10.08</v>
      </c>
      <c r="R25" s="306">
        <v>7.24</v>
      </c>
      <c r="S25" s="306">
        <v>7.13</v>
      </c>
      <c r="T25" s="306">
        <v>7.09</v>
      </c>
      <c r="U25" s="306">
        <v>7.27</v>
      </c>
      <c r="V25" s="306">
        <v>7.41</v>
      </c>
      <c r="W25" s="306">
        <v>7.28</v>
      </c>
      <c r="X25" s="306">
        <v>7.35</v>
      </c>
      <c r="Y25" s="306">
        <v>9.52</v>
      </c>
      <c r="Z25" s="306">
        <v>7.66</v>
      </c>
      <c r="AA25" s="306">
        <v>7.45</v>
      </c>
      <c r="AB25" s="306">
        <v>18.55</v>
      </c>
      <c r="AC25" s="306">
        <v>7.68</v>
      </c>
      <c r="AD25" s="306">
        <v>47.93</v>
      </c>
      <c r="AE25" s="306">
        <v>7.77</v>
      </c>
      <c r="AF25" s="306">
        <v>19.100000000000001</v>
      </c>
      <c r="AG25" s="292">
        <v>8.7799999999999994</v>
      </c>
    </row>
    <row r="26" spans="2:33" s="304" customFormat="1" x14ac:dyDescent="0.2">
      <c r="B26" s="303">
        <v>0.375</v>
      </c>
      <c r="C26" s="306">
        <v>7.89</v>
      </c>
      <c r="D26" s="306">
        <v>21.57</v>
      </c>
      <c r="E26" s="307">
        <v>7.18</v>
      </c>
      <c r="F26" s="306">
        <v>7.23</v>
      </c>
      <c r="G26" s="306">
        <v>7.3</v>
      </c>
      <c r="H26" s="306">
        <v>7.24</v>
      </c>
      <c r="I26" s="306">
        <v>9.86</v>
      </c>
      <c r="J26" s="306">
        <v>7.71</v>
      </c>
      <c r="K26" s="306">
        <v>7.47</v>
      </c>
      <c r="L26" s="306">
        <v>6.76</v>
      </c>
      <c r="M26" s="292">
        <v>8.49</v>
      </c>
      <c r="N26" s="306">
        <v>7.06</v>
      </c>
      <c r="O26" s="306">
        <v>7.78</v>
      </c>
      <c r="P26" s="306">
        <v>8.23</v>
      </c>
      <c r="Q26" s="306">
        <v>10.08</v>
      </c>
      <c r="R26" s="306">
        <v>7.22</v>
      </c>
      <c r="S26" s="306">
        <v>7.26</v>
      </c>
      <c r="T26" s="306">
        <v>7.13</v>
      </c>
      <c r="U26" s="306">
        <v>7.29</v>
      </c>
      <c r="V26" s="306">
        <v>7.4</v>
      </c>
      <c r="W26" s="306">
        <v>7.21</v>
      </c>
      <c r="X26" s="306">
        <v>7.28</v>
      </c>
      <c r="Y26" s="306">
        <v>7.83</v>
      </c>
      <c r="Z26" s="306">
        <v>7.66</v>
      </c>
      <c r="AA26" s="306">
        <v>7.51</v>
      </c>
      <c r="AB26" s="306">
        <v>17.23</v>
      </c>
      <c r="AC26" s="306">
        <v>7.72</v>
      </c>
      <c r="AD26" s="306">
        <v>60.57</v>
      </c>
      <c r="AE26" s="306">
        <v>7.79</v>
      </c>
      <c r="AF26" s="306">
        <v>14.24</v>
      </c>
      <c r="AG26" s="292">
        <v>8.4</v>
      </c>
    </row>
    <row r="27" spans="2:33" s="304" customFormat="1" x14ac:dyDescent="0.2">
      <c r="B27" s="303">
        <v>0.41666666666666669</v>
      </c>
      <c r="C27" s="306">
        <v>7.62</v>
      </c>
      <c r="D27" s="306">
        <v>20.010000000000002</v>
      </c>
      <c r="E27" s="307">
        <v>7.2</v>
      </c>
      <c r="F27" s="306">
        <v>7.24</v>
      </c>
      <c r="G27" s="306">
        <v>7.26</v>
      </c>
      <c r="H27" s="306">
        <v>7.28</v>
      </c>
      <c r="I27" s="306">
        <v>13.02</v>
      </c>
      <c r="J27" s="306">
        <v>7.47</v>
      </c>
      <c r="K27" s="306">
        <v>7.33</v>
      </c>
      <c r="L27" s="306">
        <v>6.89</v>
      </c>
      <c r="M27" s="306">
        <v>8.26</v>
      </c>
      <c r="N27" s="306">
        <v>7.16</v>
      </c>
      <c r="O27" s="306">
        <v>7.83</v>
      </c>
      <c r="P27" s="306" t="s">
        <v>368</v>
      </c>
      <c r="Q27" s="306">
        <v>8.27</v>
      </c>
      <c r="R27" s="306">
        <v>7.23</v>
      </c>
      <c r="S27" s="306">
        <v>7.3</v>
      </c>
      <c r="T27" s="306">
        <v>7.15</v>
      </c>
      <c r="U27" s="306">
        <v>7.32</v>
      </c>
      <c r="V27" s="306">
        <v>7.45</v>
      </c>
      <c r="W27" s="307">
        <v>7.22</v>
      </c>
      <c r="X27" s="306">
        <v>7.29</v>
      </c>
      <c r="Y27" s="306">
        <v>7.73</v>
      </c>
      <c r="Z27" s="306">
        <v>7.62</v>
      </c>
      <c r="AA27" s="306">
        <v>7.5</v>
      </c>
      <c r="AB27" s="306">
        <v>12.11</v>
      </c>
      <c r="AC27" s="306">
        <v>7.75</v>
      </c>
      <c r="AD27" s="306">
        <v>40.78</v>
      </c>
      <c r="AE27" s="306">
        <v>7.82</v>
      </c>
      <c r="AF27" s="306">
        <v>10.6</v>
      </c>
      <c r="AG27" s="292">
        <v>8.2799999999999994</v>
      </c>
    </row>
    <row r="28" spans="2:33" s="304" customFormat="1" x14ac:dyDescent="0.2">
      <c r="B28" s="303">
        <v>0.45833333333333331</v>
      </c>
      <c r="C28" s="306">
        <v>7.48</v>
      </c>
      <c r="D28" s="306">
        <v>10.16</v>
      </c>
      <c r="E28" s="306">
        <v>7.18</v>
      </c>
      <c r="F28" s="306">
        <v>7.22</v>
      </c>
      <c r="G28" s="306">
        <v>7.27</v>
      </c>
      <c r="H28" s="306">
        <v>7.29</v>
      </c>
      <c r="I28" s="306">
        <v>13.05</v>
      </c>
      <c r="J28" s="306">
        <v>7.33</v>
      </c>
      <c r="K28" s="306">
        <v>7.2</v>
      </c>
      <c r="L28" s="306">
        <v>6.95</v>
      </c>
      <c r="M28" s="306">
        <v>7.18</v>
      </c>
      <c r="N28" s="306">
        <v>7.18</v>
      </c>
      <c r="O28" s="306">
        <v>7.73</v>
      </c>
      <c r="P28" s="306" t="s">
        <v>351</v>
      </c>
      <c r="Q28" s="306">
        <v>7.54</v>
      </c>
      <c r="R28" s="306">
        <v>7.25</v>
      </c>
      <c r="S28" s="306">
        <v>7.38</v>
      </c>
      <c r="T28" s="306">
        <v>7.08</v>
      </c>
      <c r="U28" s="306">
        <v>7.35</v>
      </c>
      <c r="V28" s="306">
        <v>7.48</v>
      </c>
      <c r="W28" s="307">
        <v>7.26</v>
      </c>
      <c r="X28" s="306">
        <v>7.31</v>
      </c>
      <c r="Y28" s="306">
        <v>7.6</v>
      </c>
      <c r="Z28" s="306">
        <v>7.69</v>
      </c>
      <c r="AA28" s="306">
        <v>7.56</v>
      </c>
      <c r="AB28" s="306">
        <v>8.65</v>
      </c>
      <c r="AC28" s="306">
        <v>7.81</v>
      </c>
      <c r="AD28" s="306">
        <v>22.21</v>
      </c>
      <c r="AE28" s="306">
        <v>7.88</v>
      </c>
      <c r="AF28" s="306">
        <v>8.0500000000000007</v>
      </c>
      <c r="AG28" s="292">
        <v>8.23</v>
      </c>
    </row>
    <row r="29" spans="2:33" s="304" customFormat="1" x14ac:dyDescent="0.2">
      <c r="B29" s="303">
        <v>0.5</v>
      </c>
      <c r="C29" s="306">
        <v>7.41</v>
      </c>
      <c r="D29" s="306">
        <v>7.69</v>
      </c>
      <c r="E29" s="306">
        <v>7.09</v>
      </c>
      <c r="F29" s="306">
        <v>7.2</v>
      </c>
      <c r="G29" s="306">
        <v>7.32</v>
      </c>
      <c r="H29" s="306">
        <v>7.28</v>
      </c>
      <c r="I29" s="306">
        <v>11.5</v>
      </c>
      <c r="J29" s="306">
        <v>7.18</v>
      </c>
      <c r="K29" s="306">
        <v>7.16</v>
      </c>
      <c r="L29" s="306">
        <v>6.99</v>
      </c>
      <c r="M29" s="306">
        <v>7.04</v>
      </c>
      <c r="N29" s="306">
        <v>7.13</v>
      </c>
      <c r="O29" s="306">
        <v>7.45</v>
      </c>
      <c r="P29" s="306" t="s">
        <v>351</v>
      </c>
      <c r="Q29" s="306">
        <v>7.43</v>
      </c>
      <c r="R29" s="306">
        <v>7.25</v>
      </c>
      <c r="S29" s="306">
        <v>7.33</v>
      </c>
      <c r="T29" s="306">
        <v>7.11</v>
      </c>
      <c r="U29" s="306">
        <v>7.31</v>
      </c>
      <c r="V29" s="306">
        <v>7.81</v>
      </c>
      <c r="W29" s="307">
        <v>7.26</v>
      </c>
      <c r="X29" s="306">
        <v>7.4</v>
      </c>
      <c r="Y29" s="306">
        <v>7.53</v>
      </c>
      <c r="Z29" s="306">
        <v>7.69</v>
      </c>
      <c r="AA29" s="306">
        <v>7.57</v>
      </c>
      <c r="AB29" s="306">
        <v>8</v>
      </c>
      <c r="AC29" s="306">
        <v>7.87</v>
      </c>
      <c r="AD29" s="306">
        <v>9.18</v>
      </c>
      <c r="AE29" s="306">
        <v>7.84</v>
      </c>
      <c r="AF29" s="306">
        <v>7.94</v>
      </c>
      <c r="AG29" s="292">
        <v>8.17</v>
      </c>
    </row>
    <row r="30" spans="2:33" s="304" customFormat="1" x14ac:dyDescent="0.2">
      <c r="B30" s="303">
        <v>0.54166666666666663</v>
      </c>
      <c r="C30" s="306">
        <v>7.33</v>
      </c>
      <c r="D30" s="306">
        <v>7.4</v>
      </c>
      <c r="E30" s="306">
        <v>7.07</v>
      </c>
      <c r="F30" s="306">
        <v>7.2</v>
      </c>
      <c r="G30" s="306">
        <v>7.44</v>
      </c>
      <c r="H30" s="306">
        <v>6.97</v>
      </c>
      <c r="I30" s="306">
        <v>7.78</v>
      </c>
      <c r="J30" s="306">
        <v>7.16</v>
      </c>
      <c r="K30" s="306">
        <v>7.17</v>
      </c>
      <c r="L30" s="306">
        <v>6.95</v>
      </c>
      <c r="M30" s="306">
        <v>7.06</v>
      </c>
      <c r="N30" s="306">
        <v>7.05</v>
      </c>
      <c r="O30" s="306">
        <v>7.25</v>
      </c>
      <c r="P30" s="306">
        <v>7.27</v>
      </c>
      <c r="Q30" s="306">
        <v>7.36</v>
      </c>
      <c r="R30" s="306">
        <v>7.22</v>
      </c>
      <c r="S30" s="306">
        <v>7.33</v>
      </c>
      <c r="T30" s="306">
        <v>7.03</v>
      </c>
      <c r="U30" s="306">
        <v>7.31</v>
      </c>
      <c r="V30" s="306">
        <v>7.84</v>
      </c>
      <c r="W30" s="306">
        <v>7.17</v>
      </c>
      <c r="X30" s="306">
        <v>7.35</v>
      </c>
      <c r="Y30" s="306">
        <v>7.47</v>
      </c>
      <c r="Z30" s="306">
        <v>7.68</v>
      </c>
      <c r="AA30" s="306">
        <v>7.57</v>
      </c>
      <c r="AB30" s="306">
        <v>7.93</v>
      </c>
      <c r="AC30" s="306">
        <v>7.85</v>
      </c>
      <c r="AD30" s="306">
        <v>8.16</v>
      </c>
      <c r="AE30" s="306">
        <v>7.86</v>
      </c>
      <c r="AF30" s="306">
        <v>7.88</v>
      </c>
      <c r="AG30" s="292">
        <v>8.16</v>
      </c>
    </row>
    <row r="31" spans="2:33" s="304" customFormat="1" x14ac:dyDescent="0.2">
      <c r="B31" s="303">
        <v>0.58333333333333337</v>
      </c>
      <c r="C31" s="306">
        <v>7.28</v>
      </c>
      <c r="D31" s="306">
        <v>7.33</v>
      </c>
      <c r="E31" s="306">
        <v>7.04</v>
      </c>
      <c r="F31" s="306">
        <v>7.16</v>
      </c>
      <c r="G31" s="306">
        <v>7.41</v>
      </c>
      <c r="H31" s="306">
        <v>6.58</v>
      </c>
      <c r="I31" s="306">
        <v>7.33</v>
      </c>
      <c r="J31" s="306">
        <v>7.09</v>
      </c>
      <c r="K31" s="306">
        <v>7.09</v>
      </c>
      <c r="L31" s="306">
        <v>6.99</v>
      </c>
      <c r="M31" s="306">
        <v>7</v>
      </c>
      <c r="N31" s="306">
        <v>7.12</v>
      </c>
      <c r="O31" s="306">
        <v>7.16</v>
      </c>
      <c r="P31" s="306">
        <v>7.17</v>
      </c>
      <c r="Q31" s="306">
        <v>7.36</v>
      </c>
      <c r="R31" s="306">
        <v>7.16</v>
      </c>
      <c r="S31" s="306">
        <v>7.26</v>
      </c>
      <c r="T31" s="306">
        <v>6.88</v>
      </c>
      <c r="U31" s="306">
        <v>7.34</v>
      </c>
      <c r="V31" s="306">
        <v>7.9</v>
      </c>
      <c r="W31" s="306">
        <v>7.1</v>
      </c>
      <c r="X31" s="306">
        <v>7.42</v>
      </c>
      <c r="Y31" s="306">
        <v>7.54</v>
      </c>
      <c r="Z31" s="306">
        <v>7.57</v>
      </c>
      <c r="AA31" s="306">
        <v>7.59</v>
      </c>
      <c r="AB31" s="306">
        <v>7.88</v>
      </c>
      <c r="AC31" s="306">
        <v>7.83</v>
      </c>
      <c r="AD31" s="306">
        <v>8.01</v>
      </c>
      <c r="AE31" s="306">
        <v>7.81</v>
      </c>
      <c r="AF31" s="306">
        <v>7.94</v>
      </c>
      <c r="AG31" s="292">
        <v>8.1</v>
      </c>
    </row>
    <row r="32" spans="2:33" s="304" customFormat="1" x14ac:dyDescent="0.2">
      <c r="B32" s="303">
        <v>0.625</v>
      </c>
      <c r="C32" s="306">
        <v>7.28</v>
      </c>
      <c r="D32" s="306">
        <v>7.27</v>
      </c>
      <c r="E32" s="306">
        <v>7.08</v>
      </c>
      <c r="F32" s="306">
        <v>7.18</v>
      </c>
      <c r="G32" s="306">
        <v>7.34</v>
      </c>
      <c r="H32" s="306">
        <v>6.33</v>
      </c>
      <c r="I32" s="306">
        <v>7.2</v>
      </c>
      <c r="J32" s="306">
        <v>7.12</v>
      </c>
      <c r="K32" s="306">
        <v>6.98</v>
      </c>
      <c r="L32" s="306">
        <v>7.01</v>
      </c>
      <c r="M32" s="306">
        <v>6.98</v>
      </c>
      <c r="N32" s="306">
        <v>7.16</v>
      </c>
      <c r="O32" s="306">
        <v>7.09</v>
      </c>
      <c r="P32" s="306">
        <v>7.19</v>
      </c>
      <c r="Q32" s="306">
        <v>7.34</v>
      </c>
      <c r="R32" s="306">
        <v>7.19</v>
      </c>
      <c r="S32" s="306">
        <v>7.29</v>
      </c>
      <c r="T32" s="306">
        <v>6.78</v>
      </c>
      <c r="U32" s="306">
        <v>7.4</v>
      </c>
      <c r="V32" s="306">
        <v>7.71</v>
      </c>
      <c r="W32" s="306">
        <v>7.14</v>
      </c>
      <c r="X32" s="306">
        <v>7.34</v>
      </c>
      <c r="Y32" s="306">
        <v>7.65</v>
      </c>
      <c r="Z32" s="306">
        <v>7.53</v>
      </c>
      <c r="AA32" s="306">
        <v>7.51</v>
      </c>
      <c r="AB32" s="306">
        <v>7.81</v>
      </c>
      <c r="AC32" s="306">
        <v>7.76</v>
      </c>
      <c r="AD32" s="306">
        <v>7.95</v>
      </c>
      <c r="AE32" s="306">
        <v>7.8</v>
      </c>
      <c r="AF32" s="306">
        <v>7.87</v>
      </c>
      <c r="AG32" s="292">
        <v>8.08</v>
      </c>
    </row>
    <row r="33" spans="2:36" s="304" customFormat="1" x14ac:dyDescent="0.2">
      <c r="B33" s="303">
        <v>0.66666666666666663</v>
      </c>
      <c r="C33" s="306">
        <v>7.17</v>
      </c>
      <c r="D33" s="306">
        <v>7.28</v>
      </c>
      <c r="E33" s="306">
        <v>7</v>
      </c>
      <c r="F33" s="306">
        <v>7.16</v>
      </c>
      <c r="G33" s="306">
        <v>7.19</v>
      </c>
      <c r="H33" s="306">
        <v>6.38</v>
      </c>
      <c r="I33" s="306">
        <v>7.16</v>
      </c>
      <c r="J33" s="306">
        <v>7.07</v>
      </c>
      <c r="K33" s="306">
        <v>7.04</v>
      </c>
      <c r="L33" s="306">
        <v>7.03</v>
      </c>
      <c r="M33" s="306">
        <v>6.91</v>
      </c>
      <c r="N33" s="306">
        <v>7.11</v>
      </c>
      <c r="O33" s="306">
        <v>7.06</v>
      </c>
      <c r="P33" s="306">
        <v>7.19</v>
      </c>
      <c r="Q33" s="306">
        <v>7.35</v>
      </c>
      <c r="R33" s="306">
        <v>7.13</v>
      </c>
      <c r="S33" s="306">
        <v>7.22</v>
      </c>
      <c r="T33" s="306">
        <v>6.66</v>
      </c>
      <c r="U33" s="306">
        <v>7.38</v>
      </c>
      <c r="V33" s="306">
        <v>7.68</v>
      </c>
      <c r="W33" s="306">
        <v>7.14</v>
      </c>
      <c r="X33" s="306">
        <v>7.38</v>
      </c>
      <c r="Y33" s="306">
        <v>7.74</v>
      </c>
      <c r="Z33" s="306">
        <v>7.46</v>
      </c>
      <c r="AA33" s="306">
        <v>7.51</v>
      </c>
      <c r="AB33" s="306">
        <v>7.74</v>
      </c>
      <c r="AC33" s="306">
        <v>7.71</v>
      </c>
      <c r="AD33" s="306">
        <v>7.92</v>
      </c>
      <c r="AE33" s="306">
        <v>7.82</v>
      </c>
      <c r="AF33" s="306">
        <v>7.89</v>
      </c>
      <c r="AG33" s="292">
        <v>8</v>
      </c>
    </row>
    <row r="34" spans="2:36" s="304" customFormat="1" x14ac:dyDescent="0.2">
      <c r="B34" s="303">
        <v>0.70833333333333337</v>
      </c>
      <c r="C34" s="306">
        <v>6.99</v>
      </c>
      <c r="D34" s="306">
        <v>7.31</v>
      </c>
      <c r="E34" s="306">
        <v>7.03</v>
      </c>
      <c r="F34" s="306">
        <v>7.18</v>
      </c>
      <c r="G34" s="306">
        <v>7.19</v>
      </c>
      <c r="H34" s="306">
        <v>6.56</v>
      </c>
      <c r="I34" s="306">
        <v>7.05</v>
      </c>
      <c r="J34" s="306">
        <v>7.08</v>
      </c>
      <c r="K34" s="306">
        <v>7.02</v>
      </c>
      <c r="L34" s="306">
        <v>6.98</v>
      </c>
      <c r="M34" s="306">
        <v>6.86</v>
      </c>
      <c r="N34" s="306">
        <v>7</v>
      </c>
      <c r="O34" s="306">
        <v>7.04</v>
      </c>
      <c r="P34" s="306">
        <v>7.13</v>
      </c>
      <c r="Q34" s="306">
        <v>7.28</v>
      </c>
      <c r="R34" s="306">
        <v>7.1</v>
      </c>
      <c r="S34" s="306">
        <v>7.24</v>
      </c>
      <c r="T34" s="306">
        <v>6.72</v>
      </c>
      <c r="U34" s="306">
        <v>7.34</v>
      </c>
      <c r="V34" s="306">
        <v>7.52</v>
      </c>
      <c r="W34" s="306">
        <v>7.09</v>
      </c>
      <c r="X34" s="306">
        <v>7.29</v>
      </c>
      <c r="Y34" s="306">
        <v>7.71</v>
      </c>
      <c r="Z34" s="306">
        <v>7.45</v>
      </c>
      <c r="AA34" s="306">
        <v>7.4</v>
      </c>
      <c r="AB34" s="306">
        <v>7.72</v>
      </c>
      <c r="AC34" s="306">
        <v>7.66</v>
      </c>
      <c r="AD34" s="306">
        <v>7.89</v>
      </c>
      <c r="AE34" s="306">
        <v>7.82</v>
      </c>
      <c r="AF34" s="306">
        <v>7.93</v>
      </c>
      <c r="AG34" s="292">
        <v>8.0500000000000007</v>
      </c>
    </row>
    <row r="35" spans="2:36" s="304" customFormat="1" x14ac:dyDescent="0.2">
      <c r="B35" s="303">
        <v>0.75</v>
      </c>
      <c r="C35" s="306">
        <v>6.76</v>
      </c>
      <c r="D35" s="306">
        <v>7.26</v>
      </c>
      <c r="E35" s="306">
        <v>7</v>
      </c>
      <c r="F35" s="306">
        <v>7.19</v>
      </c>
      <c r="G35" s="306">
        <v>7.2</v>
      </c>
      <c r="H35" s="306">
        <v>6.64</v>
      </c>
      <c r="I35" s="306">
        <v>7.01</v>
      </c>
      <c r="J35" s="306">
        <v>7.07</v>
      </c>
      <c r="K35" s="306">
        <v>7.01</v>
      </c>
      <c r="L35" s="306">
        <v>6.92</v>
      </c>
      <c r="M35" s="306">
        <v>6.84</v>
      </c>
      <c r="N35" s="306">
        <v>6.92</v>
      </c>
      <c r="O35" s="306">
        <v>7.1</v>
      </c>
      <c r="P35" s="306">
        <v>7.07</v>
      </c>
      <c r="Q35" s="306">
        <v>7.22</v>
      </c>
      <c r="R35" s="306">
        <v>7.01</v>
      </c>
      <c r="S35" s="306">
        <v>7.14</v>
      </c>
      <c r="T35" s="306">
        <v>6.8</v>
      </c>
      <c r="U35" s="306">
        <v>7.34</v>
      </c>
      <c r="V35" s="306">
        <v>7.28</v>
      </c>
      <c r="W35" s="306">
        <v>7.03</v>
      </c>
      <c r="X35" s="306">
        <v>7.34</v>
      </c>
      <c r="Y35" s="306">
        <v>7.69</v>
      </c>
      <c r="Z35" s="306">
        <v>7.49</v>
      </c>
      <c r="AA35" s="306">
        <v>7.42</v>
      </c>
      <c r="AB35" s="306">
        <v>7.69</v>
      </c>
      <c r="AC35" s="306">
        <v>7.68</v>
      </c>
      <c r="AD35" s="306">
        <v>7.88</v>
      </c>
      <c r="AE35" s="306">
        <v>7.83</v>
      </c>
      <c r="AF35" s="306">
        <v>7.94</v>
      </c>
      <c r="AG35" s="292">
        <v>8.02</v>
      </c>
      <c r="AJ35" s="295"/>
    </row>
    <row r="36" spans="2:36" s="304" customFormat="1" x14ac:dyDescent="0.2">
      <c r="B36" s="303">
        <v>0.79166666666666663</v>
      </c>
      <c r="C36" s="306">
        <v>6.68</v>
      </c>
      <c r="D36" s="306">
        <v>7.29</v>
      </c>
      <c r="E36" s="306">
        <v>7.09</v>
      </c>
      <c r="F36" s="306">
        <v>7.19</v>
      </c>
      <c r="G36" s="306">
        <v>7.23</v>
      </c>
      <c r="H36" s="306">
        <v>6.78</v>
      </c>
      <c r="I36" s="306">
        <v>7.2</v>
      </c>
      <c r="J36" s="306">
        <v>7.03</v>
      </c>
      <c r="K36" s="306">
        <v>6.88</v>
      </c>
      <c r="L36" s="306">
        <v>6.82</v>
      </c>
      <c r="M36" s="306">
        <v>6.84</v>
      </c>
      <c r="N36" s="306">
        <v>6.91</v>
      </c>
      <c r="O36" s="306">
        <v>7.07</v>
      </c>
      <c r="P36" s="306">
        <v>7.03</v>
      </c>
      <c r="Q36" s="306">
        <v>7.16</v>
      </c>
      <c r="R36" s="306">
        <v>7.01</v>
      </c>
      <c r="S36" s="306">
        <v>7.16</v>
      </c>
      <c r="T36" s="306">
        <v>6.94</v>
      </c>
      <c r="U36" s="306">
        <v>7.29</v>
      </c>
      <c r="V36" s="306">
        <v>7.22</v>
      </c>
      <c r="W36" s="306">
        <v>7.06</v>
      </c>
      <c r="X36" s="306">
        <v>7.31</v>
      </c>
      <c r="Y36" s="306">
        <v>7.61</v>
      </c>
      <c r="Z36" s="306">
        <v>7.51</v>
      </c>
      <c r="AA36" s="306">
        <v>7.45</v>
      </c>
      <c r="AB36" s="306">
        <v>7.68</v>
      </c>
      <c r="AC36" s="306">
        <v>7.66</v>
      </c>
      <c r="AD36" s="306">
        <v>7.83</v>
      </c>
      <c r="AE36" s="306">
        <v>7.81</v>
      </c>
      <c r="AF36" s="306">
        <v>7.91</v>
      </c>
      <c r="AG36" s="292">
        <v>8.02</v>
      </c>
      <c r="AJ36" s="295"/>
    </row>
    <row r="37" spans="2:36" s="304" customFormat="1" x14ac:dyDescent="0.2">
      <c r="B37" s="303">
        <v>0.83333333333333337</v>
      </c>
      <c r="C37" s="306">
        <v>6.77</v>
      </c>
      <c r="D37" s="306">
        <v>7.26</v>
      </c>
      <c r="E37" s="306">
        <v>7.06</v>
      </c>
      <c r="F37" s="306">
        <v>7.21</v>
      </c>
      <c r="G37" s="306">
        <v>7.23</v>
      </c>
      <c r="H37" s="306">
        <v>6.85</v>
      </c>
      <c r="I37" s="306">
        <v>7.69</v>
      </c>
      <c r="J37" s="306">
        <v>7.04</v>
      </c>
      <c r="K37" s="306">
        <v>6.83</v>
      </c>
      <c r="L37" s="306">
        <v>6.82</v>
      </c>
      <c r="M37" s="306">
        <v>6.8</v>
      </c>
      <c r="N37" s="306">
        <v>6.93</v>
      </c>
      <c r="O37" s="306">
        <v>7.07</v>
      </c>
      <c r="P37" s="306">
        <v>7.06</v>
      </c>
      <c r="Q37" s="306">
        <v>7.15</v>
      </c>
      <c r="R37" s="306">
        <v>7.04</v>
      </c>
      <c r="S37" s="306">
        <v>7.12</v>
      </c>
      <c r="T37" s="306">
        <v>7.05</v>
      </c>
      <c r="U37" s="306">
        <v>7.31</v>
      </c>
      <c r="V37" s="306">
        <v>7.23</v>
      </c>
      <c r="W37" s="306">
        <v>7.19</v>
      </c>
      <c r="X37" s="306">
        <v>7.32</v>
      </c>
      <c r="Y37" s="306">
        <v>7.62</v>
      </c>
      <c r="Z37" s="306">
        <v>7.53</v>
      </c>
      <c r="AA37" s="306">
        <v>7.51</v>
      </c>
      <c r="AB37" s="306">
        <v>7.59</v>
      </c>
      <c r="AC37" s="306">
        <v>7.66</v>
      </c>
      <c r="AD37" s="306">
        <v>7.76</v>
      </c>
      <c r="AE37" s="306">
        <v>7.8</v>
      </c>
      <c r="AF37" s="306">
        <v>7.83</v>
      </c>
      <c r="AG37" s="292">
        <v>7.94</v>
      </c>
      <c r="AJ37" s="295"/>
    </row>
    <row r="38" spans="2:36" s="304" customFormat="1" x14ac:dyDescent="0.2">
      <c r="B38" s="303">
        <v>0.875</v>
      </c>
      <c r="C38" s="306">
        <v>6.83</v>
      </c>
      <c r="D38" s="306">
        <v>7.27</v>
      </c>
      <c r="E38" s="306">
        <v>7.02</v>
      </c>
      <c r="F38" s="306">
        <v>7.16</v>
      </c>
      <c r="G38" s="306">
        <v>7.18</v>
      </c>
      <c r="H38" s="306">
        <v>6.91</v>
      </c>
      <c r="I38" s="306">
        <v>8.1199999999999992</v>
      </c>
      <c r="J38" s="306">
        <v>7.02</v>
      </c>
      <c r="K38" s="306">
        <v>6.79</v>
      </c>
      <c r="L38" s="306">
        <v>6.75</v>
      </c>
      <c r="M38" s="306">
        <v>6.78</v>
      </c>
      <c r="N38" s="306">
        <v>6.93</v>
      </c>
      <c r="O38" s="306">
        <v>7</v>
      </c>
      <c r="P38" s="306">
        <v>7.05</v>
      </c>
      <c r="Q38" s="306">
        <v>7.13</v>
      </c>
      <c r="R38" s="306">
        <v>7.08</v>
      </c>
      <c r="S38" s="306">
        <v>7.1</v>
      </c>
      <c r="T38" s="306">
        <v>7.06</v>
      </c>
      <c r="U38" s="306">
        <v>7.26</v>
      </c>
      <c r="V38" s="306">
        <v>7.23</v>
      </c>
      <c r="W38" s="306">
        <v>7.2</v>
      </c>
      <c r="X38" s="306">
        <v>7.26</v>
      </c>
      <c r="Y38" s="306">
        <v>7.62</v>
      </c>
      <c r="Z38" s="306">
        <v>7.48</v>
      </c>
      <c r="AA38" s="306">
        <v>7.51</v>
      </c>
      <c r="AB38" s="306">
        <v>7.63</v>
      </c>
      <c r="AC38" s="306">
        <v>7.64</v>
      </c>
      <c r="AD38" s="306">
        <v>7.75</v>
      </c>
      <c r="AE38" s="306">
        <v>7.79</v>
      </c>
      <c r="AF38" s="306">
        <v>7.85</v>
      </c>
      <c r="AG38" s="292">
        <v>7.96</v>
      </c>
      <c r="AJ38" s="295"/>
    </row>
    <row r="39" spans="2:36" s="304" customFormat="1" x14ac:dyDescent="0.2">
      <c r="B39" s="303">
        <v>0.91666666666666663</v>
      </c>
      <c r="C39" s="306">
        <v>6.95</v>
      </c>
      <c r="D39" s="306">
        <v>7.23</v>
      </c>
      <c r="E39" s="306">
        <v>7</v>
      </c>
      <c r="F39" s="306">
        <v>7.1</v>
      </c>
      <c r="G39" s="306">
        <v>7.27</v>
      </c>
      <c r="H39" s="306">
        <v>6.93</v>
      </c>
      <c r="I39" s="306">
        <v>8.52</v>
      </c>
      <c r="J39" s="306">
        <v>7.02</v>
      </c>
      <c r="K39" s="306">
        <v>6.77</v>
      </c>
      <c r="L39" s="306">
        <v>6.71</v>
      </c>
      <c r="M39" s="306">
        <v>6.77</v>
      </c>
      <c r="N39" s="306">
        <v>6.97</v>
      </c>
      <c r="O39" s="306">
        <v>7.07</v>
      </c>
      <c r="P39" s="306">
        <v>7.04</v>
      </c>
      <c r="Q39" s="306">
        <v>7.12</v>
      </c>
      <c r="R39" s="306">
        <v>7.13</v>
      </c>
      <c r="S39" s="306">
        <v>7.03</v>
      </c>
      <c r="T39" s="306">
        <v>7.11</v>
      </c>
      <c r="U39" s="306">
        <v>7.27</v>
      </c>
      <c r="V39" s="306">
        <v>7.19</v>
      </c>
      <c r="W39" s="306">
        <v>7.14</v>
      </c>
      <c r="X39" s="306">
        <v>7.27</v>
      </c>
      <c r="Y39" s="306">
        <v>7.64</v>
      </c>
      <c r="Z39" s="306">
        <v>7.52</v>
      </c>
      <c r="AA39" s="306">
        <v>7.42</v>
      </c>
      <c r="AB39" s="306">
        <v>7.66</v>
      </c>
      <c r="AC39" s="306">
        <v>7.68</v>
      </c>
      <c r="AD39" s="306">
        <v>7.69</v>
      </c>
      <c r="AE39" s="306">
        <v>7.8</v>
      </c>
      <c r="AF39" s="306">
        <v>7.83</v>
      </c>
      <c r="AG39" s="292">
        <v>7.93</v>
      </c>
    </row>
    <row r="40" spans="2:36" s="304" customFormat="1" x14ac:dyDescent="0.2">
      <c r="B40" s="303">
        <v>0.95833333333333337</v>
      </c>
      <c r="C40" s="306">
        <v>6.91</v>
      </c>
      <c r="D40" s="306">
        <v>7.23</v>
      </c>
      <c r="E40" s="306">
        <v>7.03</v>
      </c>
      <c r="F40" s="306">
        <v>7.08</v>
      </c>
      <c r="G40" s="306">
        <v>7.23</v>
      </c>
      <c r="H40" s="306">
        <v>6.97</v>
      </c>
      <c r="I40" s="306">
        <v>8.75</v>
      </c>
      <c r="J40" s="306">
        <v>7</v>
      </c>
      <c r="K40" s="306">
        <v>6.58</v>
      </c>
      <c r="L40" s="306">
        <v>6.65</v>
      </c>
      <c r="M40" s="306">
        <v>6.8</v>
      </c>
      <c r="N40" s="306">
        <v>6.99</v>
      </c>
      <c r="O40" s="306">
        <v>7.11</v>
      </c>
      <c r="P40" s="306">
        <v>7.04</v>
      </c>
      <c r="Q40" s="306">
        <v>7.12</v>
      </c>
      <c r="R40" s="306">
        <v>7.15</v>
      </c>
      <c r="S40" s="306">
        <v>7.01</v>
      </c>
      <c r="T40" s="306">
        <v>7.12</v>
      </c>
      <c r="U40" s="306">
        <v>7.22</v>
      </c>
      <c r="V40" s="306">
        <v>7.26</v>
      </c>
      <c r="W40" s="306">
        <v>7.06</v>
      </c>
      <c r="X40" s="306">
        <v>9.24</v>
      </c>
      <c r="Y40" s="306">
        <v>7.67</v>
      </c>
      <c r="Z40" s="306">
        <v>7.54</v>
      </c>
      <c r="AA40" s="306">
        <v>7.39</v>
      </c>
      <c r="AB40" s="306">
        <v>7.74</v>
      </c>
      <c r="AC40" s="306">
        <v>7.68</v>
      </c>
      <c r="AD40" s="306">
        <v>7.7</v>
      </c>
      <c r="AE40" s="306">
        <v>7.83</v>
      </c>
      <c r="AF40" s="306">
        <v>7.83</v>
      </c>
      <c r="AG40" s="292">
        <v>7.92</v>
      </c>
    </row>
    <row r="41" spans="2:36" s="305" customFormat="1" ht="27" customHeight="1" x14ac:dyDescent="0.2">
      <c r="B41" s="301" t="s">
        <v>348</v>
      </c>
      <c r="C41" s="365" t="s">
        <v>349</v>
      </c>
      <c r="D41" s="365"/>
      <c r="E41" s="365"/>
      <c r="F41" s="365"/>
      <c r="G41" s="365"/>
      <c r="H41" s="365"/>
      <c r="I41" s="365"/>
      <c r="J41" s="365"/>
      <c r="K41" s="365"/>
      <c r="L41" s="365"/>
      <c r="M41" s="365"/>
      <c r="N41" s="365"/>
      <c r="O41" s="365"/>
      <c r="P41" s="365"/>
      <c r="Q41" s="365"/>
      <c r="R41" s="365"/>
      <c r="S41" s="365"/>
      <c r="T41" s="365"/>
      <c r="U41" s="365"/>
      <c r="V41" s="365"/>
      <c r="W41" s="365"/>
      <c r="X41" s="365"/>
      <c r="Y41" s="365"/>
      <c r="Z41" s="365"/>
      <c r="AA41" s="365"/>
      <c r="AB41" s="365"/>
      <c r="AC41" s="365"/>
      <c r="AD41" s="365"/>
      <c r="AE41" s="365"/>
      <c r="AF41" s="365"/>
      <c r="AG41" s="365"/>
    </row>
    <row r="42" spans="2:36" x14ac:dyDescent="0.2">
      <c r="B42" s="298" t="s">
        <v>352</v>
      </c>
    </row>
    <row r="43" spans="2:36" s="284" customFormat="1" ht="13.5" customHeight="1" x14ac:dyDescent="0.2">
      <c r="B43" s="298" t="s">
        <v>370</v>
      </c>
      <c r="C43" s="299"/>
      <c r="D43" s="299"/>
      <c r="E43" s="299"/>
      <c r="F43" s="299"/>
      <c r="G43" s="299"/>
      <c r="H43" s="299"/>
      <c r="I43" s="299"/>
      <c r="J43" s="299"/>
      <c r="K43" s="299"/>
      <c r="L43" s="299"/>
      <c r="M43" s="299"/>
      <c r="N43" s="299"/>
      <c r="O43" s="299"/>
    </row>
    <row r="44" spans="2:36" x14ac:dyDescent="0.2">
      <c r="B44" s="298"/>
    </row>
    <row r="45" spans="2:36" x14ac:dyDescent="0.2">
      <c r="B45" s="298"/>
    </row>
  </sheetData>
  <mergeCells count="6">
    <mergeCell ref="C41:AG41"/>
    <mergeCell ref="B2:E4"/>
    <mergeCell ref="F2:AG4"/>
    <mergeCell ref="B6:C6"/>
    <mergeCell ref="B10:AG10"/>
    <mergeCell ref="V14:W14"/>
  </mergeCells>
  <printOptions horizontalCentered="1" verticalCentered="1"/>
  <pageMargins left="0" right="0" top="0.74803149606299213" bottom="0.74803149606299213" header="0.31496062992125984" footer="0.31496062992125984"/>
  <pageSetup paperSize="9" scale="67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AJ44"/>
  <sheetViews>
    <sheetView showGridLines="0" view="pageBreakPreview" topLeftCell="A12" zoomScale="60" zoomScaleNormal="60" workbookViewId="0">
      <selection activeCell="A43" sqref="A43:XFD43"/>
    </sheetView>
  </sheetViews>
  <sheetFormatPr baseColWidth="10" defaultColWidth="11.42578125" defaultRowHeight="12.75" x14ac:dyDescent="0.2"/>
  <cols>
    <col min="1" max="1" width="2.140625" style="299" customWidth="1"/>
    <col min="2" max="2" width="17.5703125" style="299" customWidth="1"/>
    <col min="3" max="4" width="6.7109375" style="299" bestFit="1" customWidth="1"/>
    <col min="5" max="5" width="5.7109375" style="299" bestFit="1" customWidth="1"/>
    <col min="6" max="6" width="7" style="299" customWidth="1"/>
    <col min="7" max="7" width="6.5703125" style="299" customWidth="1"/>
    <col min="8" max="8" width="6.42578125" style="299" customWidth="1"/>
    <col min="9" max="9" width="5.5703125" style="299" bestFit="1" customWidth="1"/>
    <col min="10" max="14" width="6.7109375" style="299" bestFit="1" customWidth="1"/>
    <col min="15" max="15" width="6.42578125" style="299" bestFit="1" customWidth="1"/>
    <col min="16" max="16" width="5.7109375" style="299" bestFit="1" customWidth="1"/>
    <col min="17" max="17" width="6.5703125" style="299" customWidth="1"/>
    <col min="18" max="18" width="5.7109375" style="299" bestFit="1" customWidth="1"/>
    <col min="19" max="19" width="6.42578125" style="299" bestFit="1" customWidth="1"/>
    <col min="20" max="20" width="5.85546875" style="299" bestFit="1" customWidth="1"/>
    <col min="21" max="21" width="6.42578125" style="299" bestFit="1" customWidth="1"/>
    <col min="22" max="22" width="6.5703125" style="299" customWidth="1"/>
    <col min="23" max="23" width="6.42578125" style="299" bestFit="1" customWidth="1"/>
    <col min="24" max="24" width="6.7109375" style="299" customWidth="1"/>
    <col min="25" max="25" width="6.85546875" style="299" customWidth="1"/>
    <col min="26" max="26" width="6.42578125" style="299" bestFit="1" customWidth="1"/>
    <col min="27" max="27" width="6.28515625" style="299" customWidth="1"/>
    <col min="28" max="28" width="7.28515625" style="299" customWidth="1"/>
    <col min="29" max="29" width="6.7109375" style="299" bestFit="1" customWidth="1"/>
    <col min="30" max="30" width="6.42578125" style="299" bestFit="1" customWidth="1"/>
    <col min="31" max="33" width="6.42578125" style="299" customWidth="1"/>
    <col min="34" max="16384" width="11.42578125" style="299"/>
  </cols>
  <sheetData>
    <row r="1" spans="2:33" ht="15.75" customHeight="1" x14ac:dyDescent="0.2"/>
    <row r="2" spans="2:33" ht="15.75" customHeight="1" x14ac:dyDescent="0.2">
      <c r="B2" s="366"/>
      <c r="C2" s="366"/>
      <c r="D2" s="366"/>
      <c r="E2" s="366"/>
      <c r="F2" s="376" t="s">
        <v>361</v>
      </c>
      <c r="G2" s="376"/>
      <c r="H2" s="376"/>
      <c r="I2" s="376"/>
      <c r="J2" s="376"/>
      <c r="K2" s="376"/>
      <c r="L2" s="376"/>
      <c r="M2" s="376"/>
      <c r="N2" s="376"/>
      <c r="O2" s="376"/>
      <c r="P2" s="376"/>
      <c r="Q2" s="376"/>
      <c r="R2" s="376"/>
      <c r="S2" s="376"/>
      <c r="T2" s="376"/>
      <c r="U2" s="376"/>
      <c r="V2" s="376"/>
      <c r="W2" s="376"/>
      <c r="X2" s="376"/>
      <c r="Y2" s="376"/>
      <c r="Z2" s="376"/>
      <c r="AA2" s="376"/>
      <c r="AB2" s="376"/>
      <c r="AC2" s="376"/>
      <c r="AD2" s="376"/>
      <c r="AE2" s="376"/>
      <c r="AF2" s="376"/>
      <c r="AG2" s="376"/>
    </row>
    <row r="3" spans="2:33" ht="15.75" customHeight="1" x14ac:dyDescent="0.2">
      <c r="B3" s="366"/>
      <c r="C3" s="366"/>
      <c r="D3" s="366"/>
      <c r="E3" s="366"/>
      <c r="F3" s="376"/>
      <c r="G3" s="376"/>
      <c r="H3" s="376"/>
      <c r="I3" s="376"/>
      <c r="J3" s="376"/>
      <c r="K3" s="376"/>
      <c r="L3" s="376"/>
      <c r="M3" s="376"/>
      <c r="N3" s="376"/>
      <c r="O3" s="376"/>
      <c r="P3" s="376"/>
      <c r="Q3" s="376"/>
      <c r="R3" s="376"/>
      <c r="S3" s="376"/>
      <c r="T3" s="376"/>
      <c r="U3" s="376"/>
      <c r="V3" s="376"/>
      <c r="W3" s="376"/>
      <c r="X3" s="376"/>
      <c r="Y3" s="376"/>
      <c r="Z3" s="376"/>
      <c r="AA3" s="376"/>
      <c r="AB3" s="376"/>
      <c r="AC3" s="376"/>
      <c r="AD3" s="376"/>
      <c r="AE3" s="376"/>
      <c r="AF3" s="376"/>
      <c r="AG3" s="376"/>
    </row>
    <row r="4" spans="2:33" ht="15.75" customHeight="1" x14ac:dyDescent="0.2">
      <c r="B4" s="366"/>
      <c r="C4" s="366"/>
      <c r="D4" s="366"/>
      <c r="E4" s="366"/>
      <c r="F4" s="376"/>
      <c r="G4" s="376"/>
      <c r="H4" s="376"/>
      <c r="I4" s="376"/>
      <c r="J4" s="376"/>
      <c r="K4" s="376"/>
      <c r="L4" s="376"/>
      <c r="M4" s="376"/>
      <c r="N4" s="376"/>
      <c r="O4" s="376"/>
      <c r="P4" s="376"/>
      <c r="Q4" s="376"/>
      <c r="R4" s="376"/>
      <c r="S4" s="376"/>
      <c r="T4" s="376"/>
      <c r="U4" s="376"/>
      <c r="V4" s="376"/>
      <c r="W4" s="376"/>
      <c r="X4" s="376"/>
      <c r="Y4" s="376"/>
      <c r="Z4" s="376"/>
      <c r="AA4" s="376"/>
      <c r="AB4" s="376"/>
      <c r="AC4" s="376"/>
      <c r="AD4" s="376"/>
      <c r="AE4" s="376"/>
      <c r="AF4" s="376"/>
      <c r="AG4" s="376"/>
    </row>
    <row r="5" spans="2:33" ht="11.25" customHeight="1" x14ac:dyDescent="0.2">
      <c r="B5" s="300"/>
      <c r="C5" s="300"/>
      <c r="D5" s="300"/>
      <c r="E5" s="300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  <c r="AG5" s="253"/>
    </row>
    <row r="6" spans="2:33" ht="27.6" customHeight="1" x14ac:dyDescent="0.2">
      <c r="B6" s="362" t="s">
        <v>188</v>
      </c>
      <c r="C6" s="362"/>
      <c r="D6" s="286"/>
      <c r="E6" s="286"/>
      <c r="F6" s="255" t="str">
        <f>'PM10_CA-ILO-01'!F6</f>
        <v>Evaluación de seguimiento de la calidad del aire en la I.E. Francisco Bolognesi, distrito Ilo, provincia Ilo, departamento Moquegua, en octubre 2022</v>
      </c>
      <c r="G6" s="280"/>
      <c r="H6" s="280"/>
      <c r="I6" s="280"/>
      <c r="J6" s="280"/>
      <c r="K6" s="280"/>
      <c r="L6" s="280"/>
      <c r="M6" s="280"/>
      <c r="N6" s="280"/>
      <c r="O6" s="280"/>
      <c r="P6" s="280"/>
      <c r="Q6" s="280"/>
      <c r="R6" s="280"/>
      <c r="S6" s="280"/>
      <c r="T6" s="280"/>
      <c r="U6" s="280"/>
      <c r="V6" s="280"/>
      <c r="W6" s="280"/>
      <c r="X6" s="280"/>
      <c r="Y6" s="280"/>
      <c r="Z6" s="280"/>
      <c r="AA6" s="280"/>
      <c r="AB6" s="280"/>
      <c r="AC6" s="280"/>
      <c r="AD6" s="280"/>
      <c r="AE6" s="280"/>
      <c r="AF6" s="280"/>
      <c r="AG6" s="280"/>
    </row>
    <row r="7" spans="2:33" ht="8.25" customHeight="1" x14ac:dyDescent="0.2">
      <c r="B7" s="287"/>
      <c r="C7" s="287"/>
      <c r="D7" s="287"/>
      <c r="E7" s="287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ht="15.75" customHeight="1" x14ac:dyDescent="0.2">
      <c r="B8" s="286" t="s">
        <v>236</v>
      </c>
      <c r="C8" s="286"/>
      <c r="D8" s="286"/>
      <c r="E8" s="286"/>
      <c r="F8" s="255" t="s">
        <v>310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88" t="s">
        <v>189</v>
      </c>
      <c r="R8" s="286"/>
      <c r="S8" s="286"/>
      <c r="T8" s="286"/>
      <c r="U8" s="286"/>
      <c r="V8" s="259"/>
      <c r="W8" s="255"/>
      <c r="X8" s="255"/>
      <c r="Y8" s="255"/>
      <c r="Z8" s="255"/>
      <c r="AA8" s="255"/>
      <c r="AB8" s="255"/>
      <c r="AC8" s="255"/>
      <c r="AD8" s="255"/>
      <c r="AE8" s="255"/>
      <c r="AF8" s="255"/>
      <c r="AG8" s="255"/>
    </row>
    <row r="9" spans="2:33" ht="7.5" customHeight="1" x14ac:dyDescent="0.2">
      <c r="B9" s="287"/>
      <c r="C9" s="287"/>
      <c r="D9" s="287"/>
      <c r="E9" s="287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ht="15.75" customHeight="1" x14ac:dyDescent="0.2">
      <c r="B10" s="363" t="s">
        <v>217</v>
      </c>
      <c r="C10" s="363"/>
      <c r="D10" s="363"/>
      <c r="E10" s="363"/>
      <c r="F10" s="363"/>
      <c r="G10" s="363"/>
      <c r="H10" s="363"/>
      <c r="I10" s="363"/>
      <c r="J10" s="363"/>
      <c r="K10" s="363"/>
      <c r="L10" s="363"/>
      <c r="M10" s="363"/>
      <c r="N10" s="363"/>
      <c r="O10" s="363"/>
      <c r="P10" s="363"/>
      <c r="Q10" s="363"/>
      <c r="R10" s="363"/>
      <c r="S10" s="363"/>
      <c r="T10" s="363"/>
      <c r="U10" s="363"/>
      <c r="V10" s="363"/>
      <c r="W10" s="363"/>
      <c r="X10" s="363"/>
      <c r="Y10" s="363"/>
      <c r="Z10" s="363"/>
      <c r="AA10" s="363"/>
      <c r="AB10" s="363"/>
      <c r="AC10" s="363"/>
      <c r="AD10" s="363"/>
      <c r="AE10" s="363"/>
      <c r="AF10" s="363"/>
      <c r="AG10" s="363"/>
    </row>
    <row r="11" spans="2:33" ht="7.5" customHeight="1" x14ac:dyDescent="0.2">
      <c r="B11" s="287"/>
      <c r="C11" s="287"/>
      <c r="D11" s="287"/>
      <c r="E11" s="287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ht="15.75" customHeight="1" x14ac:dyDescent="0.2">
      <c r="B12" s="286" t="s">
        <v>33</v>
      </c>
      <c r="C12" s="286"/>
      <c r="D12" s="286"/>
      <c r="E12" s="286"/>
      <c r="F12" s="255" t="s">
        <v>315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286" t="s">
        <v>8</v>
      </c>
      <c r="R12" s="286"/>
      <c r="S12" s="286"/>
      <c r="T12" s="286"/>
      <c r="U12" s="286"/>
      <c r="V12" s="281" t="s">
        <v>14</v>
      </c>
      <c r="W12" s="255"/>
      <c r="X12" s="255"/>
      <c r="Y12" s="255"/>
      <c r="Z12" s="255"/>
      <c r="AA12" s="255"/>
      <c r="AB12" s="255"/>
      <c r="AC12" s="255"/>
      <c r="AD12" s="255"/>
      <c r="AE12" s="255"/>
      <c r="AF12" s="255"/>
      <c r="AG12" s="255"/>
    </row>
    <row r="13" spans="2:33" ht="7.5" customHeight="1" x14ac:dyDescent="0.2">
      <c r="B13" s="287"/>
      <c r="C13" s="287"/>
      <c r="D13" s="287"/>
      <c r="E13" s="287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ht="15.75" customHeight="1" x14ac:dyDescent="0.2">
      <c r="B14" s="286" t="s">
        <v>9</v>
      </c>
      <c r="C14" s="286"/>
      <c r="D14" s="286"/>
      <c r="E14" s="286"/>
      <c r="F14" s="255" t="s">
        <v>316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286" t="s">
        <v>10</v>
      </c>
      <c r="R14" s="286"/>
      <c r="S14" s="286"/>
      <c r="T14" s="286"/>
      <c r="U14" s="286"/>
      <c r="V14" s="364" t="s">
        <v>317</v>
      </c>
      <c r="W14" s="364"/>
      <c r="X14" s="255"/>
      <c r="Y14" s="255"/>
      <c r="Z14" s="255"/>
      <c r="AA14" s="255"/>
      <c r="AB14" s="255"/>
      <c r="AC14" s="255"/>
      <c r="AD14" s="255"/>
      <c r="AE14" s="255"/>
      <c r="AF14" s="255"/>
      <c r="AG14" s="255"/>
    </row>
    <row r="15" spans="2:33" ht="11.25" customHeight="1" x14ac:dyDescent="0.2">
      <c r="B15" s="300"/>
      <c r="C15" s="300"/>
      <c r="D15" s="300"/>
      <c r="E15" s="300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  <c r="AG15" s="253"/>
    </row>
    <row r="16" spans="2:33" ht="29.45" customHeight="1" x14ac:dyDescent="0.2">
      <c r="B16" s="301" t="s">
        <v>257</v>
      </c>
      <c r="C16" s="302">
        <v>1</v>
      </c>
      <c r="D16" s="302">
        <v>2</v>
      </c>
      <c r="E16" s="302">
        <v>3</v>
      </c>
      <c r="F16" s="302">
        <v>4</v>
      </c>
      <c r="G16" s="302">
        <v>5</v>
      </c>
      <c r="H16" s="302">
        <v>6</v>
      </c>
      <c r="I16" s="302">
        <v>7</v>
      </c>
      <c r="J16" s="302">
        <v>8</v>
      </c>
      <c r="K16" s="302">
        <v>9</v>
      </c>
      <c r="L16" s="302">
        <v>10</v>
      </c>
      <c r="M16" s="302">
        <v>11</v>
      </c>
      <c r="N16" s="302">
        <v>12</v>
      </c>
      <c r="O16" s="302">
        <v>13</v>
      </c>
      <c r="P16" s="302">
        <v>14</v>
      </c>
      <c r="Q16" s="302">
        <v>15</v>
      </c>
      <c r="R16" s="302">
        <v>16</v>
      </c>
      <c r="S16" s="302">
        <v>17</v>
      </c>
      <c r="T16" s="302">
        <v>18</v>
      </c>
      <c r="U16" s="302">
        <v>19</v>
      </c>
      <c r="V16" s="302">
        <v>20</v>
      </c>
      <c r="W16" s="302">
        <v>21</v>
      </c>
      <c r="X16" s="302">
        <v>22</v>
      </c>
      <c r="Y16" s="302">
        <v>23</v>
      </c>
      <c r="Z16" s="302">
        <v>24</v>
      </c>
      <c r="AA16" s="302">
        <v>25</v>
      </c>
      <c r="AB16" s="302">
        <v>26</v>
      </c>
      <c r="AC16" s="302">
        <v>27</v>
      </c>
      <c r="AD16" s="302">
        <v>28</v>
      </c>
      <c r="AE16" s="302">
        <v>29</v>
      </c>
      <c r="AF16" s="302">
        <v>30</v>
      </c>
      <c r="AG16" s="302">
        <v>31</v>
      </c>
    </row>
    <row r="17" spans="2:33" s="304" customFormat="1" x14ac:dyDescent="0.2">
      <c r="B17" s="303">
        <v>0</v>
      </c>
      <c r="C17" s="292">
        <v>4.2699999999999996</v>
      </c>
      <c r="D17" s="292">
        <v>4.45</v>
      </c>
      <c r="E17" s="292">
        <v>4.3899999999999997</v>
      </c>
      <c r="F17" s="292">
        <v>4.18</v>
      </c>
      <c r="G17" s="292">
        <v>4.7300000000000004</v>
      </c>
      <c r="H17" s="292">
        <v>5.39</v>
      </c>
      <c r="I17" s="292">
        <v>5.49</v>
      </c>
      <c r="J17" s="292">
        <v>4.91</v>
      </c>
      <c r="K17" s="292">
        <v>5.23</v>
      </c>
      <c r="L17" s="292">
        <v>5.32</v>
      </c>
      <c r="M17" s="292">
        <v>5.74</v>
      </c>
      <c r="N17" s="292">
        <v>3.67</v>
      </c>
      <c r="O17" s="292">
        <v>4.57</v>
      </c>
      <c r="P17" s="292">
        <v>5.6</v>
      </c>
      <c r="Q17" s="292">
        <v>5.07</v>
      </c>
      <c r="R17" s="292">
        <v>5.38</v>
      </c>
      <c r="S17" s="292">
        <v>5.77</v>
      </c>
      <c r="T17" s="292">
        <v>3.84</v>
      </c>
      <c r="U17" s="292">
        <v>5.31</v>
      </c>
      <c r="V17" s="292">
        <v>4.13</v>
      </c>
      <c r="W17" s="292">
        <v>5.74</v>
      </c>
      <c r="X17" s="292">
        <v>5.03</v>
      </c>
      <c r="Y17" s="292">
        <v>4.5</v>
      </c>
      <c r="Z17" s="292">
        <v>4.43</v>
      </c>
      <c r="AA17" s="292">
        <v>5.39</v>
      </c>
      <c r="AB17" s="292">
        <v>5.2</v>
      </c>
      <c r="AC17" s="292">
        <v>5.66</v>
      </c>
      <c r="AD17" s="292">
        <v>5.94</v>
      </c>
      <c r="AE17" s="292">
        <v>5.75</v>
      </c>
      <c r="AF17" s="292">
        <v>5.43</v>
      </c>
      <c r="AG17" s="292">
        <v>5.57</v>
      </c>
    </row>
    <row r="18" spans="2:33" s="304" customFormat="1" x14ac:dyDescent="0.2">
      <c r="B18" s="303">
        <v>4.1666666666666664E-2</v>
      </c>
      <c r="C18" s="292">
        <v>5.24</v>
      </c>
      <c r="D18" s="292">
        <v>4.55</v>
      </c>
      <c r="E18" s="292">
        <v>4.3600000000000003</v>
      </c>
      <c r="F18" s="292">
        <v>4.0999999999999996</v>
      </c>
      <c r="G18" s="292">
        <v>4.93</v>
      </c>
      <c r="H18" s="292">
        <v>4.7300000000000004</v>
      </c>
      <c r="I18" s="292">
        <v>5.53</v>
      </c>
      <c r="J18" s="292">
        <v>4.66</v>
      </c>
      <c r="K18" s="292">
        <v>5.21</v>
      </c>
      <c r="L18" s="292">
        <v>5.32</v>
      </c>
      <c r="M18" s="292">
        <v>5.63</v>
      </c>
      <c r="N18" s="292">
        <v>3.79</v>
      </c>
      <c r="O18" s="292">
        <v>8.73</v>
      </c>
      <c r="P18" s="292">
        <v>5.66</v>
      </c>
      <c r="Q18" s="292">
        <v>5.07</v>
      </c>
      <c r="R18" s="292">
        <v>5.71</v>
      </c>
      <c r="S18" s="292">
        <v>5.84</v>
      </c>
      <c r="T18" s="292">
        <v>3.84</v>
      </c>
      <c r="U18" s="292">
        <v>5.3</v>
      </c>
      <c r="V18" s="292">
        <v>4.1399999999999997</v>
      </c>
      <c r="W18" s="292">
        <v>5.82</v>
      </c>
      <c r="X18" s="292">
        <v>5.18</v>
      </c>
      <c r="Y18" s="292">
        <v>4.2699999999999996</v>
      </c>
      <c r="Z18" s="292">
        <v>4.17</v>
      </c>
      <c r="AA18" s="292">
        <v>5.49</v>
      </c>
      <c r="AB18" s="292">
        <v>5.07</v>
      </c>
      <c r="AC18" s="292">
        <v>5.57</v>
      </c>
      <c r="AD18" s="292">
        <v>6.06</v>
      </c>
      <c r="AE18" s="292">
        <v>5.78</v>
      </c>
      <c r="AF18" s="292">
        <v>5.62</v>
      </c>
      <c r="AG18" s="292">
        <v>5.73</v>
      </c>
    </row>
    <row r="19" spans="2:33" s="304" customFormat="1" x14ac:dyDescent="0.2">
      <c r="B19" s="303">
        <v>8.3333333333333329E-2</v>
      </c>
      <c r="C19" s="292">
        <v>5.32</v>
      </c>
      <c r="D19" s="292">
        <v>4.67</v>
      </c>
      <c r="E19" s="292">
        <v>4.45</v>
      </c>
      <c r="F19" s="292">
        <v>4.17</v>
      </c>
      <c r="G19" s="292">
        <v>5.77</v>
      </c>
      <c r="H19" s="292">
        <v>5.25</v>
      </c>
      <c r="I19" s="292">
        <v>5.95</v>
      </c>
      <c r="J19" s="292">
        <v>4.7699999999999996</v>
      </c>
      <c r="K19" s="292">
        <v>5.31</v>
      </c>
      <c r="L19" s="292">
        <v>5.43</v>
      </c>
      <c r="M19" s="292">
        <v>5.71</v>
      </c>
      <c r="N19" s="292">
        <v>4.07</v>
      </c>
      <c r="O19" s="292">
        <v>27.41</v>
      </c>
      <c r="P19" s="292">
        <v>5.75</v>
      </c>
      <c r="Q19" s="292">
        <v>5.3</v>
      </c>
      <c r="R19" s="292">
        <v>5.84</v>
      </c>
      <c r="S19" s="292">
        <v>5.89</v>
      </c>
      <c r="T19" s="292">
        <v>3.93</v>
      </c>
      <c r="U19" s="292">
        <v>5.37</v>
      </c>
      <c r="V19" s="292">
        <v>4.18</v>
      </c>
      <c r="W19" s="292">
        <v>5.98</v>
      </c>
      <c r="X19" s="292">
        <v>5.35</v>
      </c>
      <c r="Y19" s="292">
        <v>4.21</v>
      </c>
      <c r="Z19" s="292">
        <v>4.13</v>
      </c>
      <c r="AA19" s="292">
        <v>5.21</v>
      </c>
      <c r="AB19" s="292">
        <v>5.17</v>
      </c>
      <c r="AC19" s="292">
        <v>5.49</v>
      </c>
      <c r="AD19" s="292">
        <v>5.89</v>
      </c>
      <c r="AE19" s="292">
        <v>5.94</v>
      </c>
      <c r="AF19" s="292">
        <v>5.64</v>
      </c>
      <c r="AG19" s="292">
        <v>5.64</v>
      </c>
    </row>
    <row r="20" spans="2:33" s="304" customFormat="1" x14ac:dyDescent="0.2">
      <c r="B20" s="303">
        <v>0.125</v>
      </c>
      <c r="C20" s="292">
        <v>5.46</v>
      </c>
      <c r="D20" s="292">
        <v>4.5199999999999996</v>
      </c>
      <c r="E20" s="292">
        <v>4.18</v>
      </c>
      <c r="F20" s="292">
        <v>3.92</v>
      </c>
      <c r="G20" s="292">
        <v>5.5</v>
      </c>
      <c r="H20" s="292">
        <v>4.75</v>
      </c>
      <c r="I20" s="292">
        <v>5.62</v>
      </c>
      <c r="J20" s="292">
        <v>4.8600000000000003</v>
      </c>
      <c r="K20" s="292">
        <v>5.27</v>
      </c>
      <c r="L20" s="292">
        <v>5.55</v>
      </c>
      <c r="M20" s="292">
        <v>5.66</v>
      </c>
      <c r="N20" s="292">
        <v>4.45</v>
      </c>
      <c r="O20" s="292">
        <v>20.45</v>
      </c>
      <c r="P20" s="292">
        <v>6.46</v>
      </c>
      <c r="Q20" s="292">
        <v>4.78</v>
      </c>
      <c r="R20" s="292">
        <v>5.92</v>
      </c>
      <c r="S20" s="292">
        <v>5.78</v>
      </c>
      <c r="T20" s="292">
        <v>4.17</v>
      </c>
      <c r="U20" s="292">
        <v>5.16</v>
      </c>
      <c r="V20" s="292">
        <v>4.21</v>
      </c>
      <c r="W20" s="292">
        <v>5.99</v>
      </c>
      <c r="X20" s="292">
        <v>5.28</v>
      </c>
      <c r="Y20" s="292">
        <v>4.3099999999999996</v>
      </c>
      <c r="Z20" s="292">
        <v>4.17</v>
      </c>
      <c r="AA20" s="292">
        <v>5.31</v>
      </c>
      <c r="AB20" s="292">
        <v>5.0999999999999996</v>
      </c>
      <c r="AC20" s="292">
        <v>5.63</v>
      </c>
      <c r="AD20" s="292">
        <v>5.98</v>
      </c>
      <c r="AE20" s="292">
        <v>5.94</v>
      </c>
      <c r="AF20" s="292">
        <v>5.74</v>
      </c>
      <c r="AG20" s="292">
        <v>5.77</v>
      </c>
    </row>
    <row r="21" spans="2:33" s="304" customFormat="1" x14ac:dyDescent="0.2">
      <c r="B21" s="303">
        <v>0.16666666666666666</v>
      </c>
      <c r="C21" s="292">
        <v>4.91</v>
      </c>
      <c r="D21" s="292">
        <v>4.8099999999999996</v>
      </c>
      <c r="E21" s="292">
        <v>4.0599999999999996</v>
      </c>
      <c r="F21" s="292">
        <v>4.18</v>
      </c>
      <c r="G21" s="292">
        <v>4.8899999999999997</v>
      </c>
      <c r="H21" s="292">
        <v>4.8899999999999997</v>
      </c>
      <c r="I21" s="292">
        <v>5.5</v>
      </c>
      <c r="J21" s="292">
        <v>4.8899999999999997</v>
      </c>
      <c r="K21" s="292">
        <v>5.39</v>
      </c>
      <c r="L21" s="292">
        <v>5.69</v>
      </c>
      <c r="M21" s="292">
        <v>5.46</v>
      </c>
      <c r="N21" s="292">
        <v>5.3</v>
      </c>
      <c r="O21" s="292">
        <v>13.66</v>
      </c>
      <c r="P21" s="292">
        <v>6.06</v>
      </c>
      <c r="Q21" s="292">
        <v>4.34</v>
      </c>
      <c r="R21" s="292">
        <v>5.89</v>
      </c>
      <c r="S21" s="292">
        <v>5.78</v>
      </c>
      <c r="T21" s="292">
        <v>4.38</v>
      </c>
      <c r="U21" s="292">
        <v>5</v>
      </c>
      <c r="V21" s="292">
        <v>4.25</v>
      </c>
      <c r="W21" s="292">
        <v>5.96</v>
      </c>
      <c r="X21" s="292">
        <v>5.49</v>
      </c>
      <c r="Y21" s="292">
        <v>4.24</v>
      </c>
      <c r="Z21" s="292">
        <v>4.82</v>
      </c>
      <c r="AA21" s="292">
        <v>5.3</v>
      </c>
      <c r="AB21" s="292">
        <v>9.1199999999999992</v>
      </c>
      <c r="AC21" s="292">
        <v>5.75</v>
      </c>
      <c r="AD21" s="292">
        <v>5.82</v>
      </c>
      <c r="AE21" s="292">
        <v>5.82</v>
      </c>
      <c r="AF21" s="292">
        <v>8.1</v>
      </c>
      <c r="AG21" s="292">
        <v>5.52</v>
      </c>
    </row>
    <row r="22" spans="2:33" s="304" customFormat="1" x14ac:dyDescent="0.2">
      <c r="B22" s="303">
        <v>0.20833333333333334</v>
      </c>
      <c r="C22" s="292">
        <v>4.4800000000000004</v>
      </c>
      <c r="D22" s="292">
        <v>4.8899999999999997</v>
      </c>
      <c r="E22" s="292">
        <v>3.95</v>
      </c>
      <c r="F22" s="292">
        <v>3.98</v>
      </c>
      <c r="G22" s="292">
        <v>4.9800000000000004</v>
      </c>
      <c r="H22" s="292">
        <v>4.78</v>
      </c>
      <c r="I22" s="292">
        <v>5.37</v>
      </c>
      <c r="J22" s="292">
        <v>4.96</v>
      </c>
      <c r="K22" s="292">
        <v>6.13</v>
      </c>
      <c r="L22" s="292">
        <v>5.66</v>
      </c>
      <c r="M22" s="292">
        <v>5.43</v>
      </c>
      <c r="N22" s="292">
        <v>5.32</v>
      </c>
      <c r="O22" s="292">
        <v>5.63</v>
      </c>
      <c r="P22" s="292">
        <v>6.3</v>
      </c>
      <c r="Q22" s="292">
        <v>4.3499999999999996</v>
      </c>
      <c r="R22" s="292">
        <v>5.89</v>
      </c>
      <c r="S22" s="292">
        <v>5.98</v>
      </c>
      <c r="T22" s="292">
        <v>4.25</v>
      </c>
      <c r="U22" s="292">
        <v>5.45</v>
      </c>
      <c r="V22" s="292">
        <v>4.68</v>
      </c>
      <c r="W22" s="292">
        <v>5.87</v>
      </c>
      <c r="X22" s="292">
        <v>5.28</v>
      </c>
      <c r="Y22" s="292">
        <v>4.88</v>
      </c>
      <c r="Z22" s="292">
        <v>4.32</v>
      </c>
      <c r="AA22" s="292">
        <v>5.48</v>
      </c>
      <c r="AB22" s="292">
        <v>5.75</v>
      </c>
      <c r="AC22" s="292">
        <v>5.81</v>
      </c>
      <c r="AD22" s="292">
        <v>6.3</v>
      </c>
      <c r="AE22" s="292">
        <v>5.96</v>
      </c>
      <c r="AF22" s="292">
        <v>8.4</v>
      </c>
      <c r="AG22" s="292">
        <v>5.73</v>
      </c>
    </row>
    <row r="23" spans="2:33" s="304" customFormat="1" x14ac:dyDescent="0.2">
      <c r="B23" s="303">
        <v>0.25</v>
      </c>
      <c r="C23" s="292">
        <v>4.57</v>
      </c>
      <c r="D23" s="292">
        <v>4.84</v>
      </c>
      <c r="E23" s="292">
        <v>4.3</v>
      </c>
      <c r="F23" s="292">
        <v>4.1100000000000003</v>
      </c>
      <c r="G23" s="292">
        <v>5.41</v>
      </c>
      <c r="H23" s="292">
        <v>4.88</v>
      </c>
      <c r="I23" s="292">
        <v>5.38</v>
      </c>
      <c r="J23" s="292">
        <v>5.23</v>
      </c>
      <c r="K23" s="292">
        <v>5.34</v>
      </c>
      <c r="L23" s="292">
        <v>5.59</v>
      </c>
      <c r="M23" s="292">
        <v>5.74</v>
      </c>
      <c r="N23" s="292">
        <v>5.52</v>
      </c>
      <c r="O23" s="292">
        <v>9.01</v>
      </c>
      <c r="P23" s="292">
        <v>6.2</v>
      </c>
      <c r="Q23" s="292">
        <v>4.84</v>
      </c>
      <c r="R23" s="292">
        <v>5.87</v>
      </c>
      <c r="S23" s="292">
        <v>5.96</v>
      </c>
      <c r="T23" s="292">
        <v>4.24</v>
      </c>
      <c r="U23" s="292">
        <v>5.52</v>
      </c>
      <c r="V23" s="292">
        <v>4.59</v>
      </c>
      <c r="W23" s="292">
        <v>5.74</v>
      </c>
      <c r="X23" s="292">
        <v>5.3</v>
      </c>
      <c r="Y23" s="292">
        <v>4.28</v>
      </c>
      <c r="Z23" s="292">
        <v>4.42</v>
      </c>
      <c r="AA23" s="292">
        <v>5.43</v>
      </c>
      <c r="AB23" s="292">
        <v>9.77</v>
      </c>
      <c r="AC23" s="292">
        <v>5.78</v>
      </c>
      <c r="AD23" s="292">
        <v>7.19</v>
      </c>
      <c r="AE23" s="292">
        <v>5.94</v>
      </c>
      <c r="AF23" s="292">
        <v>7.23</v>
      </c>
      <c r="AG23" s="292">
        <v>5.81</v>
      </c>
    </row>
    <row r="24" spans="2:33" s="304" customFormat="1" x14ac:dyDescent="0.2">
      <c r="B24" s="303">
        <v>0.29166666666666669</v>
      </c>
      <c r="C24" s="292">
        <v>4.41</v>
      </c>
      <c r="D24" s="292">
        <v>4.55</v>
      </c>
      <c r="E24" s="292">
        <v>4.16</v>
      </c>
      <c r="F24" s="292">
        <v>4.09</v>
      </c>
      <c r="G24" s="292">
        <v>5.49</v>
      </c>
      <c r="H24" s="292">
        <v>4.7</v>
      </c>
      <c r="I24" s="292">
        <v>5.45</v>
      </c>
      <c r="J24" s="292">
        <v>5.09</v>
      </c>
      <c r="K24" s="292">
        <v>5.45</v>
      </c>
      <c r="L24" s="292">
        <v>5.74</v>
      </c>
      <c r="M24" s="292">
        <v>7.01</v>
      </c>
      <c r="N24" s="292">
        <v>5.38</v>
      </c>
      <c r="O24" s="292">
        <v>4.8099999999999996</v>
      </c>
      <c r="P24" s="292">
        <v>5.88</v>
      </c>
      <c r="Q24" s="292">
        <v>4.45</v>
      </c>
      <c r="R24" s="292">
        <v>5.89</v>
      </c>
      <c r="S24" s="292">
        <v>5.94</v>
      </c>
      <c r="T24" s="292">
        <v>4.2699999999999996</v>
      </c>
      <c r="U24" s="292">
        <v>5.77</v>
      </c>
      <c r="V24" s="292">
        <v>4.95</v>
      </c>
      <c r="W24" s="292">
        <v>5.62</v>
      </c>
      <c r="X24" s="292">
        <v>5.52</v>
      </c>
      <c r="Y24" s="292">
        <v>4.32</v>
      </c>
      <c r="Z24" s="292">
        <v>5.27</v>
      </c>
      <c r="AA24" s="292">
        <v>5.28</v>
      </c>
      <c r="AB24" s="292">
        <v>16.28</v>
      </c>
      <c r="AC24" s="292">
        <v>5.75</v>
      </c>
      <c r="AD24" s="292">
        <v>9.86</v>
      </c>
      <c r="AE24" s="292">
        <v>5.82</v>
      </c>
      <c r="AF24" s="292">
        <v>6.6</v>
      </c>
      <c r="AG24" s="292">
        <v>5.71</v>
      </c>
    </row>
    <row r="25" spans="2:33" s="304" customFormat="1" x14ac:dyDescent="0.2">
      <c r="B25" s="303">
        <v>0.33333333333333331</v>
      </c>
      <c r="C25" s="292">
        <v>4.32</v>
      </c>
      <c r="D25" s="292">
        <v>5.48</v>
      </c>
      <c r="E25" s="292">
        <v>4.32</v>
      </c>
      <c r="F25" s="292">
        <v>4.04</v>
      </c>
      <c r="G25" s="292">
        <v>5.31</v>
      </c>
      <c r="H25" s="292">
        <v>4.9800000000000004</v>
      </c>
      <c r="I25" s="292">
        <v>5.57</v>
      </c>
      <c r="J25" s="292">
        <v>4.7</v>
      </c>
      <c r="K25" s="292">
        <v>5.13</v>
      </c>
      <c r="L25" s="292">
        <v>5.57</v>
      </c>
      <c r="M25" s="292">
        <v>5.37</v>
      </c>
      <c r="N25" s="292">
        <v>5.5</v>
      </c>
      <c r="O25" s="292">
        <v>4.5</v>
      </c>
      <c r="P25" s="292">
        <v>5.77</v>
      </c>
      <c r="Q25" s="292">
        <v>4.53</v>
      </c>
      <c r="R25" s="292">
        <v>6.02</v>
      </c>
      <c r="S25" s="292">
        <v>5.91</v>
      </c>
      <c r="T25" s="292">
        <v>4.18</v>
      </c>
      <c r="U25" s="292">
        <v>5.69</v>
      </c>
      <c r="V25" s="292">
        <v>5.05</v>
      </c>
      <c r="W25" s="292">
        <v>5.55</v>
      </c>
      <c r="X25" s="292">
        <v>5.57</v>
      </c>
      <c r="Y25" s="292">
        <v>4.3099999999999996</v>
      </c>
      <c r="Z25" s="292">
        <v>5.45</v>
      </c>
      <c r="AA25" s="292">
        <v>5.28</v>
      </c>
      <c r="AB25" s="292">
        <v>6.26</v>
      </c>
      <c r="AC25" s="292">
        <v>5.5</v>
      </c>
      <c r="AD25" s="292">
        <v>6.85</v>
      </c>
      <c r="AE25" s="292">
        <v>5.75</v>
      </c>
      <c r="AF25" s="292">
        <v>5.84</v>
      </c>
      <c r="AG25" s="292">
        <v>5.85</v>
      </c>
    </row>
    <row r="26" spans="2:33" s="304" customFormat="1" x14ac:dyDescent="0.2">
      <c r="B26" s="303">
        <v>0.375</v>
      </c>
      <c r="C26" s="292">
        <v>4.5599999999999996</v>
      </c>
      <c r="D26" s="292">
        <v>4.5999999999999996</v>
      </c>
      <c r="E26" s="292">
        <v>4.18</v>
      </c>
      <c r="F26" s="292">
        <v>4.0999999999999996</v>
      </c>
      <c r="G26" s="292">
        <v>5.42</v>
      </c>
      <c r="H26" s="292">
        <v>4.92</v>
      </c>
      <c r="I26" s="292">
        <v>5.39</v>
      </c>
      <c r="J26" s="292">
        <v>4.8</v>
      </c>
      <c r="K26" s="292">
        <v>5.2</v>
      </c>
      <c r="L26" s="292">
        <v>5.62</v>
      </c>
      <c r="M26" s="292">
        <v>4.5</v>
      </c>
      <c r="N26" s="292">
        <v>5.18</v>
      </c>
      <c r="O26" s="292">
        <v>4.57</v>
      </c>
      <c r="P26" s="292">
        <v>5.89</v>
      </c>
      <c r="Q26" s="292">
        <v>4.57</v>
      </c>
      <c r="R26" s="292">
        <v>5.96</v>
      </c>
      <c r="S26" s="292">
        <v>5.94</v>
      </c>
      <c r="T26" s="292">
        <v>3.95</v>
      </c>
      <c r="U26" s="292">
        <v>5.74</v>
      </c>
      <c r="V26" s="292">
        <v>5.34</v>
      </c>
      <c r="W26" s="292">
        <v>5.77</v>
      </c>
      <c r="X26" s="292">
        <v>5.41</v>
      </c>
      <c r="Y26" s="292">
        <v>4.5599999999999996</v>
      </c>
      <c r="Z26" s="292">
        <v>5.55</v>
      </c>
      <c r="AA26" s="292">
        <v>5.45</v>
      </c>
      <c r="AB26" s="292">
        <v>5.74</v>
      </c>
      <c r="AC26" s="292">
        <v>5.5</v>
      </c>
      <c r="AD26" s="292">
        <v>6.19</v>
      </c>
      <c r="AE26" s="292">
        <v>5.77</v>
      </c>
      <c r="AF26" s="292">
        <v>5.59</v>
      </c>
      <c r="AG26" s="292">
        <v>5.59</v>
      </c>
    </row>
    <row r="27" spans="2:33" s="304" customFormat="1" x14ac:dyDescent="0.2">
      <c r="B27" s="303">
        <v>0.41666666666666669</v>
      </c>
      <c r="C27" s="292">
        <v>4.3899999999999997</v>
      </c>
      <c r="D27" s="292">
        <v>4.43</v>
      </c>
      <c r="E27" s="292">
        <v>4</v>
      </c>
      <c r="F27" s="292">
        <v>4.03</v>
      </c>
      <c r="G27" s="292">
        <v>5.43</v>
      </c>
      <c r="H27" s="292">
        <v>5.21</v>
      </c>
      <c r="I27" s="292">
        <v>5.43</v>
      </c>
      <c r="J27" s="292">
        <v>5.0599999999999996</v>
      </c>
      <c r="K27" s="292">
        <v>5.18</v>
      </c>
      <c r="L27" s="292">
        <v>5.55</v>
      </c>
      <c r="M27" s="292">
        <v>5.5</v>
      </c>
      <c r="N27" s="292">
        <v>5.05</v>
      </c>
      <c r="O27" s="292">
        <v>4.46</v>
      </c>
      <c r="P27" s="292" t="s">
        <v>368</v>
      </c>
      <c r="Q27" s="292">
        <v>5.38</v>
      </c>
      <c r="R27" s="292">
        <v>5.8</v>
      </c>
      <c r="S27" s="292">
        <v>5.84</v>
      </c>
      <c r="T27" s="292">
        <v>3.93</v>
      </c>
      <c r="U27" s="292">
        <v>5.63</v>
      </c>
      <c r="V27" s="292">
        <v>4.68</v>
      </c>
      <c r="W27" s="292">
        <v>5.85</v>
      </c>
      <c r="X27" s="292">
        <v>5.45</v>
      </c>
      <c r="Y27" s="292">
        <v>4.4800000000000004</v>
      </c>
      <c r="Z27" s="292">
        <v>5.71</v>
      </c>
      <c r="AA27" s="292">
        <v>5.21</v>
      </c>
      <c r="AB27" s="292">
        <v>5.88</v>
      </c>
      <c r="AC27" s="292">
        <v>5.81</v>
      </c>
      <c r="AD27" s="292">
        <v>5.89</v>
      </c>
      <c r="AE27" s="292">
        <v>5.82</v>
      </c>
      <c r="AF27" s="292">
        <v>5.46</v>
      </c>
      <c r="AG27" s="292">
        <v>5.71</v>
      </c>
    </row>
    <row r="28" spans="2:33" s="304" customFormat="1" x14ac:dyDescent="0.2">
      <c r="B28" s="303">
        <v>0.45833333333333331</v>
      </c>
      <c r="C28" s="292">
        <v>4.6100000000000003</v>
      </c>
      <c r="D28" s="292">
        <v>4.6100000000000003</v>
      </c>
      <c r="E28" s="292">
        <v>4.17</v>
      </c>
      <c r="F28" s="292">
        <v>4.04</v>
      </c>
      <c r="G28" s="292">
        <v>5.59</v>
      </c>
      <c r="H28" s="292">
        <v>5.24</v>
      </c>
      <c r="I28" s="292">
        <v>5.25</v>
      </c>
      <c r="J28" s="292">
        <v>4.63</v>
      </c>
      <c r="K28" s="292">
        <v>5.09</v>
      </c>
      <c r="L28" s="292">
        <v>5.67</v>
      </c>
      <c r="M28" s="292">
        <v>5.59</v>
      </c>
      <c r="N28" s="292">
        <v>5.2</v>
      </c>
      <c r="O28" s="292">
        <v>4.5999999999999996</v>
      </c>
      <c r="P28" s="292">
        <v>5.74</v>
      </c>
      <c r="Q28" s="292">
        <v>5.77</v>
      </c>
      <c r="R28" s="292">
        <v>5.91</v>
      </c>
      <c r="S28" s="292">
        <v>5.55</v>
      </c>
      <c r="T28" s="292">
        <v>4.0599999999999996</v>
      </c>
      <c r="U28" s="292">
        <v>5.21</v>
      </c>
      <c r="V28" s="292">
        <v>3.92</v>
      </c>
      <c r="W28" s="292">
        <v>5.78</v>
      </c>
      <c r="X28" s="292">
        <v>5.17</v>
      </c>
      <c r="Y28" s="292">
        <v>4.41</v>
      </c>
      <c r="Z28" s="292">
        <v>5.7</v>
      </c>
      <c r="AA28" s="292">
        <v>5.14</v>
      </c>
      <c r="AB28" s="292">
        <v>5.91</v>
      </c>
      <c r="AC28" s="292">
        <v>6.03</v>
      </c>
      <c r="AD28" s="292">
        <v>5.82</v>
      </c>
      <c r="AE28" s="292">
        <v>5.7</v>
      </c>
      <c r="AF28" s="292">
        <v>5.45</v>
      </c>
      <c r="AG28" s="292">
        <v>5.55</v>
      </c>
    </row>
    <row r="29" spans="2:33" s="304" customFormat="1" x14ac:dyDescent="0.2">
      <c r="B29" s="303">
        <v>0.5</v>
      </c>
      <c r="C29" s="292">
        <v>4.82</v>
      </c>
      <c r="D29" s="292">
        <v>4.3899999999999997</v>
      </c>
      <c r="E29" s="292">
        <v>4.0999999999999996</v>
      </c>
      <c r="F29" s="292">
        <v>3.91</v>
      </c>
      <c r="G29" s="292">
        <v>5.5</v>
      </c>
      <c r="H29" s="292">
        <v>5.37</v>
      </c>
      <c r="I29" s="292">
        <v>5.25</v>
      </c>
      <c r="J29" s="292">
        <v>5.09</v>
      </c>
      <c r="K29" s="292">
        <v>5.14</v>
      </c>
      <c r="L29" s="292">
        <v>5.69</v>
      </c>
      <c r="M29" s="292">
        <v>5.25</v>
      </c>
      <c r="N29" s="292">
        <v>5.21</v>
      </c>
      <c r="O29" s="292">
        <v>4.17</v>
      </c>
      <c r="P29" s="292">
        <v>5.73</v>
      </c>
      <c r="Q29" s="292">
        <v>5.46</v>
      </c>
      <c r="R29" s="292">
        <v>5.92</v>
      </c>
      <c r="S29" s="292">
        <v>5.45</v>
      </c>
      <c r="T29" s="292">
        <v>3.77</v>
      </c>
      <c r="U29" s="292">
        <v>4.7699999999999996</v>
      </c>
      <c r="V29" s="292">
        <v>4.0199999999999996</v>
      </c>
      <c r="W29" s="292">
        <v>5.2</v>
      </c>
      <c r="X29" s="292">
        <v>5.21</v>
      </c>
      <c r="Y29" s="292">
        <v>4.34</v>
      </c>
      <c r="Z29" s="292">
        <v>5.5</v>
      </c>
      <c r="AA29" s="292">
        <v>5.37</v>
      </c>
      <c r="AB29" s="292">
        <v>5.8</v>
      </c>
      <c r="AC29" s="292">
        <v>5.89</v>
      </c>
      <c r="AD29" s="292">
        <v>5.78</v>
      </c>
      <c r="AE29" s="292">
        <v>5.69</v>
      </c>
      <c r="AF29" s="292">
        <v>5.55</v>
      </c>
      <c r="AG29" s="292">
        <v>5.57</v>
      </c>
    </row>
    <row r="30" spans="2:33" s="304" customFormat="1" x14ac:dyDescent="0.2">
      <c r="B30" s="303">
        <v>0.54166666666666663</v>
      </c>
      <c r="C30" s="292">
        <v>4.59</v>
      </c>
      <c r="D30" s="292">
        <v>4.3600000000000003</v>
      </c>
      <c r="E30" s="292">
        <v>3.95</v>
      </c>
      <c r="F30" s="292">
        <v>3.96</v>
      </c>
      <c r="G30" s="292">
        <v>4.82</v>
      </c>
      <c r="H30" s="292">
        <v>5.41</v>
      </c>
      <c r="I30" s="292">
        <v>5.09</v>
      </c>
      <c r="J30" s="292">
        <v>5.13</v>
      </c>
      <c r="K30" s="292">
        <v>5.31</v>
      </c>
      <c r="L30" s="292">
        <v>5.69</v>
      </c>
      <c r="M30" s="292">
        <v>5.32</v>
      </c>
      <c r="N30" s="292">
        <v>4.09</v>
      </c>
      <c r="O30" s="292">
        <v>3.96</v>
      </c>
      <c r="P30" s="292">
        <v>5.56</v>
      </c>
      <c r="Q30" s="292">
        <v>5.82</v>
      </c>
      <c r="R30" s="292">
        <v>5.94</v>
      </c>
      <c r="S30" s="292">
        <v>5.5</v>
      </c>
      <c r="T30" s="292">
        <v>3.85</v>
      </c>
      <c r="U30" s="292">
        <v>4.2300000000000004</v>
      </c>
      <c r="V30" s="292">
        <v>3.99</v>
      </c>
      <c r="W30" s="292">
        <v>5.5</v>
      </c>
      <c r="X30" s="292">
        <v>5.2</v>
      </c>
      <c r="Y30" s="292">
        <v>4.24</v>
      </c>
      <c r="Z30" s="292">
        <v>5.34</v>
      </c>
      <c r="AA30" s="292">
        <v>5.48</v>
      </c>
      <c r="AB30" s="292">
        <v>5.82</v>
      </c>
      <c r="AC30" s="292">
        <v>5.82</v>
      </c>
      <c r="AD30" s="292">
        <v>5.69</v>
      </c>
      <c r="AE30" s="292">
        <v>5.74</v>
      </c>
      <c r="AF30" s="292">
        <v>5.59</v>
      </c>
      <c r="AG30" s="292">
        <v>5.39</v>
      </c>
    </row>
    <row r="31" spans="2:33" s="304" customFormat="1" x14ac:dyDescent="0.2">
      <c r="B31" s="303">
        <v>0.58333333333333337</v>
      </c>
      <c r="C31" s="292">
        <v>4.55</v>
      </c>
      <c r="D31" s="292">
        <v>4.28</v>
      </c>
      <c r="E31" s="292">
        <v>4.07</v>
      </c>
      <c r="F31" s="292">
        <v>3.99</v>
      </c>
      <c r="G31" s="292">
        <v>4.49</v>
      </c>
      <c r="H31" s="292">
        <v>5.48</v>
      </c>
      <c r="I31" s="292">
        <v>4.74</v>
      </c>
      <c r="J31" s="292">
        <v>4.5</v>
      </c>
      <c r="K31" s="292">
        <v>5.28</v>
      </c>
      <c r="L31" s="292">
        <v>5.67</v>
      </c>
      <c r="M31" s="292">
        <v>5.21</v>
      </c>
      <c r="N31" s="292">
        <v>4.55</v>
      </c>
      <c r="O31" s="292">
        <v>4.17</v>
      </c>
      <c r="P31" s="292">
        <v>5.09</v>
      </c>
      <c r="Q31" s="292">
        <v>5.63</v>
      </c>
      <c r="R31" s="292">
        <v>5.89</v>
      </c>
      <c r="S31" s="292">
        <v>5.34</v>
      </c>
      <c r="T31" s="292">
        <v>3.71</v>
      </c>
      <c r="U31" s="292">
        <v>4.8</v>
      </c>
      <c r="V31" s="292">
        <v>3.93</v>
      </c>
      <c r="W31" s="292">
        <v>5.13</v>
      </c>
      <c r="X31" s="292">
        <v>4.99</v>
      </c>
      <c r="Y31" s="292">
        <v>4.2</v>
      </c>
      <c r="Z31" s="292">
        <v>5.2</v>
      </c>
      <c r="AA31" s="292">
        <v>5.42</v>
      </c>
      <c r="AB31" s="292">
        <v>5.77</v>
      </c>
      <c r="AC31" s="292">
        <v>5.77</v>
      </c>
      <c r="AD31" s="292">
        <v>5.77</v>
      </c>
      <c r="AE31" s="292">
        <v>5.5</v>
      </c>
      <c r="AF31" s="292">
        <v>5.27</v>
      </c>
      <c r="AG31" s="292">
        <v>5.69</v>
      </c>
    </row>
    <row r="32" spans="2:33" s="304" customFormat="1" x14ac:dyDescent="0.2">
      <c r="B32" s="303">
        <v>0.625</v>
      </c>
      <c r="C32" s="292">
        <v>4.38</v>
      </c>
      <c r="D32" s="292">
        <v>4.3899999999999997</v>
      </c>
      <c r="E32" s="292">
        <v>4.1399999999999997</v>
      </c>
      <c r="F32" s="292">
        <v>3.99</v>
      </c>
      <c r="G32" s="292">
        <v>3.89</v>
      </c>
      <c r="H32" s="292">
        <v>5.56</v>
      </c>
      <c r="I32" s="292">
        <v>4.2300000000000004</v>
      </c>
      <c r="J32" s="292">
        <v>5.24</v>
      </c>
      <c r="K32" s="292">
        <v>5.2</v>
      </c>
      <c r="L32" s="292">
        <v>5.57</v>
      </c>
      <c r="M32" s="292">
        <v>5.21</v>
      </c>
      <c r="N32" s="292">
        <v>5.09</v>
      </c>
      <c r="O32" s="292">
        <v>5.14</v>
      </c>
      <c r="P32" s="292">
        <v>5.37</v>
      </c>
      <c r="Q32" s="292">
        <v>4.96</v>
      </c>
      <c r="R32" s="292">
        <v>5.94</v>
      </c>
      <c r="S32" s="292">
        <v>5.6</v>
      </c>
      <c r="T32" s="292">
        <v>3.71</v>
      </c>
      <c r="U32" s="292">
        <v>5.0999999999999996</v>
      </c>
      <c r="V32" s="292">
        <v>5.41</v>
      </c>
      <c r="W32" s="292">
        <v>4.8899999999999997</v>
      </c>
      <c r="X32" s="292">
        <v>5.18</v>
      </c>
      <c r="Y32" s="292">
        <v>4.17</v>
      </c>
      <c r="Z32" s="292">
        <v>5.38</v>
      </c>
      <c r="AA32" s="292">
        <v>5.3</v>
      </c>
      <c r="AB32" s="292">
        <v>5.73</v>
      </c>
      <c r="AC32" s="306">
        <v>5.73</v>
      </c>
      <c r="AD32" s="292">
        <v>5.77</v>
      </c>
      <c r="AE32" s="292">
        <v>5.69</v>
      </c>
      <c r="AF32" s="292">
        <v>5.57</v>
      </c>
      <c r="AG32" s="292">
        <v>5.55</v>
      </c>
    </row>
    <row r="33" spans="2:36" s="304" customFormat="1" x14ac:dyDescent="0.2">
      <c r="B33" s="303">
        <v>0.66666666666666663</v>
      </c>
      <c r="C33" s="292">
        <v>4.38</v>
      </c>
      <c r="D33" s="292">
        <v>4.28</v>
      </c>
      <c r="E33" s="292">
        <v>4.25</v>
      </c>
      <c r="F33" s="292">
        <v>3.96</v>
      </c>
      <c r="G33" s="292">
        <v>3.78</v>
      </c>
      <c r="H33" s="292">
        <v>5.31</v>
      </c>
      <c r="I33" s="292">
        <v>4.28</v>
      </c>
      <c r="J33" s="292">
        <v>5.18</v>
      </c>
      <c r="K33" s="292">
        <v>4.8</v>
      </c>
      <c r="L33" s="292">
        <v>5.63</v>
      </c>
      <c r="M33" s="292">
        <v>5.37</v>
      </c>
      <c r="N33" s="292">
        <v>5.07</v>
      </c>
      <c r="O33" s="292">
        <v>5.46</v>
      </c>
      <c r="P33" s="292">
        <v>5.48</v>
      </c>
      <c r="Q33" s="292">
        <v>4.4800000000000004</v>
      </c>
      <c r="R33" s="292">
        <v>5.85</v>
      </c>
      <c r="S33" s="292">
        <v>5.49</v>
      </c>
      <c r="T33" s="292">
        <v>3.64</v>
      </c>
      <c r="U33" s="292">
        <v>5.0999999999999996</v>
      </c>
      <c r="V33" s="292">
        <v>5.31</v>
      </c>
      <c r="W33" s="292">
        <v>5.0999999999999996</v>
      </c>
      <c r="X33" s="292">
        <v>5.34</v>
      </c>
      <c r="Y33" s="292">
        <v>4.38</v>
      </c>
      <c r="Z33" s="292">
        <v>5.39</v>
      </c>
      <c r="AA33" s="292">
        <v>5.18</v>
      </c>
      <c r="AB33" s="292">
        <v>5.71</v>
      </c>
      <c r="AC33" s="306">
        <v>5.74</v>
      </c>
      <c r="AD33" s="292">
        <v>5.77</v>
      </c>
      <c r="AE33" s="292">
        <v>5.71</v>
      </c>
      <c r="AF33" s="292">
        <v>5.45</v>
      </c>
      <c r="AG33" s="292">
        <v>5.32</v>
      </c>
    </row>
    <row r="34" spans="2:36" s="304" customFormat="1" x14ac:dyDescent="0.2">
      <c r="B34" s="303">
        <v>0.70833333333333337</v>
      </c>
      <c r="C34" s="292">
        <v>4.3600000000000003</v>
      </c>
      <c r="D34" s="292">
        <v>4.28</v>
      </c>
      <c r="E34" s="292">
        <v>4.2300000000000004</v>
      </c>
      <c r="F34" s="292">
        <v>4.0599999999999996</v>
      </c>
      <c r="G34" s="292">
        <v>3.75</v>
      </c>
      <c r="H34" s="292">
        <v>5</v>
      </c>
      <c r="I34" s="292">
        <v>4.93</v>
      </c>
      <c r="J34" s="292">
        <v>5.3</v>
      </c>
      <c r="K34" s="292">
        <v>4.6100000000000003</v>
      </c>
      <c r="L34" s="292">
        <v>5.59</v>
      </c>
      <c r="M34" s="292">
        <v>5.13</v>
      </c>
      <c r="N34" s="292">
        <v>5.07</v>
      </c>
      <c r="O34" s="292">
        <v>5.42</v>
      </c>
      <c r="P34" s="292">
        <v>5.53</v>
      </c>
      <c r="Q34" s="292">
        <v>5.55</v>
      </c>
      <c r="R34" s="292">
        <v>5.73</v>
      </c>
      <c r="S34" s="292">
        <v>5.42</v>
      </c>
      <c r="T34" s="292">
        <v>3.78</v>
      </c>
      <c r="U34" s="292">
        <v>5.09</v>
      </c>
      <c r="V34" s="292">
        <v>5.31</v>
      </c>
      <c r="W34" s="292">
        <v>5.32</v>
      </c>
      <c r="X34" s="292">
        <v>5.27</v>
      </c>
      <c r="Y34" s="292">
        <v>4.3499999999999996</v>
      </c>
      <c r="Z34" s="292">
        <v>5.39</v>
      </c>
      <c r="AA34" s="292">
        <v>5.13</v>
      </c>
      <c r="AB34" s="292">
        <v>5.63</v>
      </c>
      <c r="AC34" s="306">
        <v>5.71</v>
      </c>
      <c r="AD34" s="292">
        <v>5.74</v>
      </c>
      <c r="AE34" s="292">
        <v>5.69</v>
      </c>
      <c r="AF34" s="292">
        <v>5.49</v>
      </c>
      <c r="AG34" s="292">
        <v>5.39</v>
      </c>
    </row>
    <row r="35" spans="2:36" s="304" customFormat="1" x14ac:dyDescent="0.2">
      <c r="B35" s="303">
        <v>0.75</v>
      </c>
      <c r="C35" s="292">
        <v>4.43</v>
      </c>
      <c r="D35" s="292">
        <v>4.41</v>
      </c>
      <c r="E35" s="292">
        <v>4.24</v>
      </c>
      <c r="F35" s="292">
        <v>4.1100000000000003</v>
      </c>
      <c r="G35" s="292">
        <v>4.7300000000000004</v>
      </c>
      <c r="H35" s="292">
        <v>4.5199999999999996</v>
      </c>
      <c r="I35" s="292">
        <v>5.0999999999999996</v>
      </c>
      <c r="J35" s="292">
        <v>5.14</v>
      </c>
      <c r="K35" s="292">
        <v>4.42</v>
      </c>
      <c r="L35" s="292">
        <v>5.71</v>
      </c>
      <c r="M35" s="292">
        <v>5.24</v>
      </c>
      <c r="N35" s="292">
        <v>5.03</v>
      </c>
      <c r="O35" s="292">
        <v>5.7</v>
      </c>
      <c r="P35" s="292">
        <v>5.41</v>
      </c>
      <c r="Q35" s="292">
        <v>4.8099999999999996</v>
      </c>
      <c r="R35" s="292">
        <v>5.78</v>
      </c>
      <c r="S35" s="292">
        <v>5.56</v>
      </c>
      <c r="T35" s="292">
        <v>3.95</v>
      </c>
      <c r="U35" s="292">
        <v>4.95</v>
      </c>
      <c r="V35" s="292">
        <v>5.48</v>
      </c>
      <c r="W35" s="292">
        <v>5.23</v>
      </c>
      <c r="X35" s="292">
        <v>5.13</v>
      </c>
      <c r="Y35" s="292">
        <v>4.4800000000000004</v>
      </c>
      <c r="Z35" s="292">
        <v>5.42</v>
      </c>
      <c r="AA35" s="292">
        <v>5.38</v>
      </c>
      <c r="AB35" s="292">
        <v>5.63</v>
      </c>
      <c r="AC35" s="292">
        <v>5.77</v>
      </c>
      <c r="AD35" s="292">
        <v>5.82</v>
      </c>
      <c r="AE35" s="292">
        <v>5.67</v>
      </c>
      <c r="AF35" s="292">
        <v>5.64</v>
      </c>
      <c r="AG35" s="292">
        <v>5.38</v>
      </c>
      <c r="AJ35" s="295"/>
    </row>
    <row r="36" spans="2:36" s="304" customFormat="1" x14ac:dyDescent="0.2">
      <c r="B36" s="303">
        <v>0.79166666666666663</v>
      </c>
      <c r="C36" s="292">
        <v>4.4800000000000004</v>
      </c>
      <c r="D36" s="292">
        <v>4.57</v>
      </c>
      <c r="E36" s="292">
        <v>4.28</v>
      </c>
      <c r="F36" s="292">
        <v>4.13</v>
      </c>
      <c r="G36" s="292">
        <v>4.8600000000000003</v>
      </c>
      <c r="H36" s="292">
        <v>4.74</v>
      </c>
      <c r="I36" s="292">
        <v>5.43</v>
      </c>
      <c r="J36" s="292">
        <v>5.3</v>
      </c>
      <c r="K36" s="292">
        <v>4.42</v>
      </c>
      <c r="L36" s="292">
        <v>5.59</v>
      </c>
      <c r="M36" s="292">
        <v>5.49</v>
      </c>
      <c r="N36" s="292">
        <v>5.14</v>
      </c>
      <c r="O36" s="292">
        <v>5.81</v>
      </c>
      <c r="P36" s="292">
        <v>5.46</v>
      </c>
      <c r="Q36" s="292">
        <v>4.42</v>
      </c>
      <c r="R36" s="292">
        <v>5.89</v>
      </c>
      <c r="S36" s="292">
        <v>5.64</v>
      </c>
      <c r="T36" s="292">
        <v>4.68</v>
      </c>
      <c r="U36" s="292">
        <v>5.27</v>
      </c>
      <c r="V36" s="292">
        <v>5.42</v>
      </c>
      <c r="W36" s="292">
        <v>4.84</v>
      </c>
      <c r="X36" s="292">
        <v>5.13</v>
      </c>
      <c r="Y36" s="292">
        <v>4.42</v>
      </c>
      <c r="Z36" s="292">
        <v>5.5</v>
      </c>
      <c r="AA36" s="292">
        <v>5.38</v>
      </c>
      <c r="AB36" s="292">
        <v>5.74</v>
      </c>
      <c r="AC36" s="292">
        <v>5.92</v>
      </c>
      <c r="AD36" s="292">
        <v>5.84</v>
      </c>
      <c r="AE36" s="292">
        <v>5.67</v>
      </c>
      <c r="AF36" s="292">
        <v>5.39</v>
      </c>
      <c r="AG36" s="292">
        <v>5.5</v>
      </c>
      <c r="AJ36" s="295"/>
    </row>
    <row r="37" spans="2:36" s="304" customFormat="1" x14ac:dyDescent="0.2">
      <c r="B37" s="303">
        <v>0.83333333333333337</v>
      </c>
      <c r="C37" s="292">
        <v>4.38</v>
      </c>
      <c r="D37" s="292">
        <v>4.25</v>
      </c>
      <c r="E37" s="292">
        <v>3.91</v>
      </c>
      <c r="F37" s="292">
        <v>4.1399999999999997</v>
      </c>
      <c r="G37" s="292">
        <v>5.45</v>
      </c>
      <c r="H37" s="292">
        <v>4.99</v>
      </c>
      <c r="I37" s="292">
        <v>5.21</v>
      </c>
      <c r="J37" s="292">
        <v>5.25</v>
      </c>
      <c r="K37" s="292">
        <v>4.3600000000000003</v>
      </c>
      <c r="L37" s="292">
        <v>5.69</v>
      </c>
      <c r="M37" s="292">
        <v>5.43</v>
      </c>
      <c r="N37" s="292">
        <v>5.21</v>
      </c>
      <c r="O37" s="292">
        <v>5.57</v>
      </c>
      <c r="P37" s="292">
        <v>5.49</v>
      </c>
      <c r="Q37" s="292">
        <v>4.49</v>
      </c>
      <c r="R37" s="292">
        <v>5.92</v>
      </c>
      <c r="S37" s="292">
        <v>5.18</v>
      </c>
      <c r="T37" s="292">
        <v>4.93</v>
      </c>
      <c r="U37" s="292">
        <v>5.07</v>
      </c>
      <c r="V37" s="292">
        <v>5.66</v>
      </c>
      <c r="W37" s="292">
        <v>4.93</v>
      </c>
      <c r="X37" s="292">
        <v>5.23</v>
      </c>
      <c r="Y37" s="292">
        <v>4.53</v>
      </c>
      <c r="Z37" s="292">
        <v>5.39</v>
      </c>
      <c r="AA37" s="292">
        <v>5.55</v>
      </c>
      <c r="AB37" s="292">
        <v>5.62</v>
      </c>
      <c r="AC37" s="292">
        <v>6.13</v>
      </c>
      <c r="AD37" s="292">
        <v>6</v>
      </c>
      <c r="AE37" s="292">
        <v>5.66</v>
      </c>
      <c r="AF37" s="292">
        <v>5.55</v>
      </c>
      <c r="AG37" s="292">
        <v>6</v>
      </c>
      <c r="AJ37" s="295"/>
    </row>
    <row r="38" spans="2:36" s="304" customFormat="1" x14ac:dyDescent="0.2">
      <c r="B38" s="303">
        <v>0.875</v>
      </c>
      <c r="C38" s="292">
        <v>4.5</v>
      </c>
      <c r="D38" s="292">
        <v>4.3499999999999996</v>
      </c>
      <c r="E38" s="292">
        <v>4.57</v>
      </c>
      <c r="F38" s="292">
        <v>4.28</v>
      </c>
      <c r="G38" s="292">
        <v>5.32</v>
      </c>
      <c r="H38" s="292">
        <v>5.07</v>
      </c>
      <c r="I38" s="292">
        <v>5.21</v>
      </c>
      <c r="J38" s="292">
        <v>5.49</v>
      </c>
      <c r="K38" s="292">
        <v>4.17</v>
      </c>
      <c r="L38" s="292">
        <v>5.42</v>
      </c>
      <c r="M38" s="292">
        <v>5.31</v>
      </c>
      <c r="N38" s="292">
        <v>5.05</v>
      </c>
      <c r="O38" s="292">
        <v>5.75</v>
      </c>
      <c r="P38" s="292">
        <v>5.39</v>
      </c>
      <c r="Q38" s="292">
        <v>4.41</v>
      </c>
      <c r="R38" s="292">
        <v>5.85</v>
      </c>
      <c r="S38" s="292">
        <v>4.0199999999999996</v>
      </c>
      <c r="T38" s="292">
        <v>5.0599999999999996</v>
      </c>
      <c r="U38" s="292">
        <v>5.18</v>
      </c>
      <c r="V38" s="292">
        <v>5.81</v>
      </c>
      <c r="W38" s="292">
        <v>5.07</v>
      </c>
      <c r="X38" s="292">
        <v>4.34</v>
      </c>
      <c r="Y38" s="292">
        <v>4.53</v>
      </c>
      <c r="Z38" s="292">
        <v>5.34</v>
      </c>
      <c r="AA38" s="292">
        <v>5.41</v>
      </c>
      <c r="AB38" s="292">
        <v>5.57</v>
      </c>
      <c r="AC38" s="292">
        <v>5.89</v>
      </c>
      <c r="AD38" s="292">
        <v>5.91</v>
      </c>
      <c r="AE38" s="292">
        <v>5.5</v>
      </c>
      <c r="AF38" s="292">
        <v>5.41</v>
      </c>
      <c r="AG38" s="292">
        <v>5.59</v>
      </c>
      <c r="AJ38" s="295"/>
    </row>
    <row r="39" spans="2:36" s="304" customFormat="1" x14ac:dyDescent="0.2">
      <c r="B39" s="303">
        <v>0.91666666666666663</v>
      </c>
      <c r="C39" s="292">
        <v>4.53</v>
      </c>
      <c r="D39" s="292">
        <v>4.28</v>
      </c>
      <c r="E39" s="292">
        <v>4.3</v>
      </c>
      <c r="F39" s="292">
        <v>4.1399999999999997</v>
      </c>
      <c r="G39" s="292">
        <v>5.07</v>
      </c>
      <c r="H39" s="292">
        <v>5.39</v>
      </c>
      <c r="I39" s="292">
        <v>4.93</v>
      </c>
      <c r="J39" s="292">
        <v>5.24</v>
      </c>
      <c r="K39" s="292">
        <v>4.8099999999999996</v>
      </c>
      <c r="L39" s="292">
        <v>5.57</v>
      </c>
      <c r="M39" s="292">
        <v>5.07</v>
      </c>
      <c r="N39" s="292">
        <v>4.88</v>
      </c>
      <c r="O39" s="292">
        <v>5.78</v>
      </c>
      <c r="P39" s="292">
        <v>5.45</v>
      </c>
      <c r="Q39" s="292">
        <v>4.3499999999999996</v>
      </c>
      <c r="R39" s="292">
        <v>6.06</v>
      </c>
      <c r="S39" s="292">
        <v>4.0199999999999996</v>
      </c>
      <c r="T39" s="292">
        <v>5.31</v>
      </c>
      <c r="U39" s="292">
        <v>5.23</v>
      </c>
      <c r="V39" s="292">
        <v>5.99</v>
      </c>
      <c r="W39" s="292">
        <v>5.31</v>
      </c>
      <c r="X39" s="292">
        <v>4.6100000000000003</v>
      </c>
      <c r="Y39" s="292">
        <v>4.41</v>
      </c>
      <c r="Z39" s="292">
        <v>5.49</v>
      </c>
      <c r="AA39" s="292">
        <v>5.34</v>
      </c>
      <c r="AB39" s="292">
        <v>5.63</v>
      </c>
      <c r="AC39" s="292">
        <v>5.91</v>
      </c>
      <c r="AD39" s="292">
        <v>5.91</v>
      </c>
      <c r="AE39" s="292">
        <v>5.7</v>
      </c>
      <c r="AF39" s="292">
        <v>5.55</v>
      </c>
      <c r="AG39" s="292">
        <v>5.53</v>
      </c>
    </row>
    <row r="40" spans="2:36" s="304" customFormat="1" x14ac:dyDescent="0.2">
      <c r="B40" s="303">
        <v>0.95833333333333337</v>
      </c>
      <c r="C40" s="292">
        <v>4.4800000000000004</v>
      </c>
      <c r="D40" s="292">
        <v>4.38</v>
      </c>
      <c r="E40" s="292">
        <v>4.0599999999999996</v>
      </c>
      <c r="F40" s="292">
        <v>4.92</v>
      </c>
      <c r="G40" s="292">
        <v>5.31</v>
      </c>
      <c r="H40" s="292">
        <v>5.53</v>
      </c>
      <c r="I40" s="292">
        <v>5.24</v>
      </c>
      <c r="J40" s="292">
        <v>5.31</v>
      </c>
      <c r="K40" s="292">
        <v>5.17</v>
      </c>
      <c r="L40" s="292">
        <v>5.6</v>
      </c>
      <c r="M40" s="292">
        <v>4.6100000000000003</v>
      </c>
      <c r="N40" s="292">
        <v>4.7699999999999996</v>
      </c>
      <c r="O40" s="292">
        <v>5.64</v>
      </c>
      <c r="P40" s="292">
        <v>4.78</v>
      </c>
      <c r="Q40" s="292">
        <v>4.7699999999999996</v>
      </c>
      <c r="R40" s="292">
        <v>6.06</v>
      </c>
      <c r="S40" s="292">
        <v>3.84</v>
      </c>
      <c r="T40" s="292">
        <v>5</v>
      </c>
      <c r="U40" s="292">
        <v>4.7</v>
      </c>
      <c r="V40" s="292">
        <v>5.88</v>
      </c>
      <c r="W40" s="292">
        <v>5.0999999999999996</v>
      </c>
      <c r="X40" s="292">
        <v>4.7</v>
      </c>
      <c r="Y40" s="292">
        <v>4.24</v>
      </c>
      <c r="Z40" s="292">
        <v>5.28</v>
      </c>
      <c r="AA40" s="292">
        <v>5.12</v>
      </c>
      <c r="AB40" s="292">
        <v>5.62</v>
      </c>
      <c r="AC40" s="292">
        <v>6.05</v>
      </c>
      <c r="AD40" s="292">
        <v>5.53</v>
      </c>
      <c r="AE40" s="292">
        <v>5.41</v>
      </c>
      <c r="AF40" s="292">
        <v>5.48</v>
      </c>
      <c r="AG40" s="292">
        <v>5.39</v>
      </c>
    </row>
    <row r="41" spans="2:36" s="305" customFormat="1" ht="33" customHeight="1" x14ac:dyDescent="0.2">
      <c r="B41" s="301" t="s">
        <v>325</v>
      </c>
      <c r="C41" s="292">
        <v>4.5999999999999996</v>
      </c>
      <c r="D41" s="292">
        <v>4.5</v>
      </c>
      <c r="E41" s="292">
        <v>4.2</v>
      </c>
      <c r="F41" s="292">
        <v>4.0999999999999996</v>
      </c>
      <c r="G41" s="292">
        <v>5</v>
      </c>
      <c r="H41" s="292">
        <v>5.0999999999999996</v>
      </c>
      <c r="I41" s="292">
        <v>5.2</v>
      </c>
      <c r="J41" s="292">
        <v>5</v>
      </c>
      <c r="K41" s="292">
        <v>5.0999999999999996</v>
      </c>
      <c r="L41" s="292">
        <v>5.6</v>
      </c>
      <c r="M41" s="292">
        <v>5.4</v>
      </c>
      <c r="N41" s="292">
        <v>4.9000000000000004</v>
      </c>
      <c r="O41" s="292">
        <v>7.3</v>
      </c>
      <c r="P41" s="292">
        <v>5.7</v>
      </c>
      <c r="Q41" s="292">
        <v>4.9000000000000004</v>
      </c>
      <c r="R41" s="292">
        <v>5.9</v>
      </c>
      <c r="S41" s="292">
        <v>5.5</v>
      </c>
      <c r="T41" s="292">
        <v>4.2</v>
      </c>
      <c r="U41" s="292">
        <v>5.2</v>
      </c>
      <c r="V41" s="292">
        <v>4.8</v>
      </c>
      <c r="W41" s="292">
        <v>5.5</v>
      </c>
      <c r="X41" s="292">
        <v>5.2</v>
      </c>
      <c r="Y41" s="292">
        <v>4.4000000000000004</v>
      </c>
      <c r="Z41" s="292">
        <v>5.0999999999999996</v>
      </c>
      <c r="AA41" s="292">
        <v>5.3</v>
      </c>
      <c r="AB41" s="292">
        <v>6.4</v>
      </c>
      <c r="AC41" s="292">
        <v>5.8</v>
      </c>
      <c r="AD41" s="292">
        <v>6.1</v>
      </c>
      <c r="AE41" s="292">
        <v>5.7</v>
      </c>
      <c r="AF41" s="292">
        <v>5.9</v>
      </c>
      <c r="AG41" s="292">
        <v>5.6</v>
      </c>
    </row>
    <row r="42" spans="2:36" s="305" customFormat="1" ht="27" customHeight="1" x14ac:dyDescent="0.2">
      <c r="B42" s="301" t="s">
        <v>326</v>
      </c>
      <c r="C42" s="365" t="s">
        <v>327</v>
      </c>
      <c r="D42" s="365"/>
      <c r="E42" s="365"/>
      <c r="F42" s="365"/>
      <c r="G42" s="365"/>
      <c r="H42" s="365"/>
      <c r="I42" s="365"/>
      <c r="J42" s="365"/>
      <c r="K42" s="365"/>
      <c r="L42" s="365"/>
      <c r="M42" s="365"/>
      <c r="N42" s="365"/>
      <c r="O42" s="365"/>
      <c r="P42" s="365"/>
      <c r="Q42" s="365"/>
      <c r="R42" s="365"/>
      <c r="S42" s="365"/>
      <c r="T42" s="365"/>
      <c r="U42" s="365"/>
      <c r="V42" s="365"/>
      <c r="W42" s="365"/>
      <c r="X42" s="365"/>
      <c r="Y42" s="365"/>
      <c r="Z42" s="365"/>
      <c r="AA42" s="365"/>
      <c r="AB42" s="365"/>
      <c r="AC42" s="365"/>
      <c r="AD42" s="365"/>
      <c r="AE42" s="365"/>
      <c r="AF42" s="365"/>
      <c r="AG42" s="365"/>
    </row>
    <row r="43" spans="2:36" s="284" customFormat="1" ht="13.5" customHeight="1" x14ac:dyDescent="0.2">
      <c r="B43" s="298" t="s">
        <v>370</v>
      </c>
      <c r="C43" s="299"/>
      <c r="D43" s="299"/>
      <c r="E43" s="299"/>
      <c r="F43" s="299"/>
      <c r="G43" s="299"/>
      <c r="H43" s="299"/>
      <c r="I43" s="299"/>
      <c r="J43" s="299"/>
      <c r="K43" s="299"/>
      <c r="L43" s="299"/>
      <c r="M43" s="299"/>
      <c r="N43" s="299"/>
      <c r="O43" s="299"/>
    </row>
    <row r="44" spans="2:36" x14ac:dyDescent="0.2">
      <c r="B44" s="298"/>
    </row>
  </sheetData>
  <mergeCells count="6">
    <mergeCell ref="C42:AG42"/>
    <mergeCell ref="V14:W14"/>
    <mergeCell ref="B2:E4"/>
    <mergeCell ref="F2:AG4"/>
    <mergeCell ref="B6:C6"/>
    <mergeCell ref="B10:AG10"/>
  </mergeCells>
  <printOptions horizontalCentered="1" verticalCentered="1"/>
  <pageMargins left="0" right="0" top="0.74803149606299213" bottom="0.74803149606299213" header="0.31496062992125984" footer="0.31496062992125984"/>
  <pageSetup paperSize="9" scale="67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AK45"/>
  <sheetViews>
    <sheetView showGridLines="0" view="pageBreakPreview" topLeftCell="A9" zoomScale="60" zoomScaleNormal="60" workbookViewId="0">
      <selection activeCell="A42" sqref="A42:XFD42"/>
    </sheetView>
  </sheetViews>
  <sheetFormatPr baseColWidth="10" defaultColWidth="11.42578125" defaultRowHeight="12.75" x14ac:dyDescent="0.2"/>
  <cols>
    <col min="1" max="1" width="2.140625" style="299" customWidth="1"/>
    <col min="2" max="2" width="17.5703125" style="299" customWidth="1"/>
    <col min="3" max="4" width="6.7109375" style="299" bestFit="1" customWidth="1"/>
    <col min="5" max="5" width="5.7109375" style="299" bestFit="1" customWidth="1"/>
    <col min="6" max="6" width="7" style="299" customWidth="1"/>
    <col min="7" max="7" width="6.5703125" style="299" customWidth="1"/>
    <col min="8" max="8" width="6.42578125" style="299" customWidth="1"/>
    <col min="9" max="9" width="5.5703125" style="299" bestFit="1" customWidth="1"/>
    <col min="10" max="14" width="6.7109375" style="299" bestFit="1" customWidth="1"/>
    <col min="15" max="15" width="6.42578125" style="299" bestFit="1" customWidth="1"/>
    <col min="16" max="16" width="5.7109375" style="299" bestFit="1" customWidth="1"/>
    <col min="17" max="17" width="6.5703125" style="299" customWidth="1"/>
    <col min="18" max="18" width="5.7109375" style="299" bestFit="1" customWidth="1"/>
    <col min="19" max="19" width="6.42578125" style="299" bestFit="1" customWidth="1"/>
    <col min="20" max="20" width="5.85546875" style="299" bestFit="1" customWidth="1"/>
    <col min="21" max="21" width="6.42578125" style="299" bestFit="1" customWidth="1"/>
    <col min="22" max="22" width="6.5703125" style="299" customWidth="1"/>
    <col min="23" max="23" width="6.42578125" style="299" bestFit="1" customWidth="1"/>
    <col min="24" max="24" width="6.7109375" style="299" customWidth="1"/>
    <col min="25" max="25" width="6.85546875" style="299" customWidth="1"/>
    <col min="26" max="26" width="6.42578125" style="299" bestFit="1" customWidth="1"/>
    <col min="27" max="27" width="6.28515625" style="299" customWidth="1"/>
    <col min="28" max="28" width="7.28515625" style="299" customWidth="1"/>
    <col min="29" max="29" width="6.7109375" style="299" bestFit="1" customWidth="1"/>
    <col min="30" max="30" width="6.42578125" style="299" bestFit="1" customWidth="1"/>
    <col min="31" max="32" width="6.42578125" style="299" customWidth="1"/>
    <col min="33" max="33" width="6.140625" style="299" customWidth="1"/>
    <col min="34" max="16384" width="11.42578125" style="299"/>
  </cols>
  <sheetData>
    <row r="1" spans="2:33" s="284" customFormat="1" ht="15.75" customHeight="1" x14ac:dyDescent="0.2"/>
    <row r="2" spans="2:33" s="284" customFormat="1" ht="15.75" customHeight="1" x14ac:dyDescent="0.2">
      <c r="B2" s="360"/>
      <c r="C2" s="360"/>
      <c r="D2" s="360"/>
      <c r="E2" s="360"/>
      <c r="F2" s="361" t="s">
        <v>362</v>
      </c>
      <c r="G2" s="361"/>
      <c r="H2" s="361"/>
      <c r="I2" s="361"/>
      <c r="J2" s="361"/>
      <c r="K2" s="361"/>
      <c r="L2" s="361"/>
      <c r="M2" s="361"/>
      <c r="N2" s="361"/>
      <c r="O2" s="361"/>
      <c r="P2" s="361"/>
      <c r="Q2" s="361"/>
      <c r="R2" s="361"/>
      <c r="S2" s="361"/>
      <c r="T2" s="361"/>
      <c r="U2" s="361"/>
      <c r="V2" s="361"/>
      <c r="W2" s="361"/>
      <c r="X2" s="361"/>
      <c r="Y2" s="361"/>
      <c r="Z2" s="361"/>
      <c r="AA2" s="361"/>
      <c r="AB2" s="361"/>
      <c r="AC2" s="361"/>
      <c r="AD2" s="361"/>
      <c r="AE2" s="361"/>
      <c r="AF2" s="361"/>
      <c r="AG2" s="361"/>
    </row>
    <row r="3" spans="2:33" s="284" customFormat="1" ht="15.75" customHeight="1" x14ac:dyDescent="0.2">
      <c r="B3" s="360"/>
      <c r="C3" s="360"/>
      <c r="D3" s="360"/>
      <c r="E3" s="360"/>
      <c r="F3" s="361"/>
      <c r="G3" s="361"/>
      <c r="H3" s="361"/>
      <c r="I3" s="361"/>
      <c r="J3" s="361"/>
      <c r="K3" s="361"/>
      <c r="L3" s="361"/>
      <c r="M3" s="361"/>
      <c r="N3" s="361"/>
      <c r="O3" s="361"/>
      <c r="P3" s="361"/>
      <c r="Q3" s="361"/>
      <c r="R3" s="361"/>
      <c r="S3" s="361"/>
      <c r="T3" s="361"/>
      <c r="U3" s="361"/>
      <c r="V3" s="361"/>
      <c r="W3" s="361"/>
      <c r="X3" s="361"/>
      <c r="Y3" s="361"/>
      <c r="Z3" s="361"/>
      <c r="AA3" s="361"/>
      <c r="AB3" s="361"/>
      <c r="AC3" s="361"/>
      <c r="AD3" s="361"/>
      <c r="AE3" s="361"/>
      <c r="AF3" s="361"/>
      <c r="AG3" s="361"/>
    </row>
    <row r="4" spans="2:33" s="284" customFormat="1" ht="15.75" customHeight="1" x14ac:dyDescent="0.2">
      <c r="B4" s="360"/>
      <c r="C4" s="360"/>
      <c r="D4" s="360"/>
      <c r="E4" s="360"/>
      <c r="F4" s="361"/>
      <c r="G4" s="361"/>
      <c r="H4" s="361"/>
      <c r="I4" s="361"/>
      <c r="J4" s="361"/>
      <c r="K4" s="361"/>
      <c r="L4" s="361"/>
      <c r="M4" s="361"/>
      <c r="N4" s="361"/>
      <c r="O4" s="361"/>
      <c r="P4" s="361"/>
      <c r="Q4" s="361"/>
      <c r="R4" s="361"/>
      <c r="S4" s="361"/>
      <c r="T4" s="361"/>
      <c r="U4" s="361"/>
      <c r="V4" s="361"/>
      <c r="W4" s="361"/>
      <c r="X4" s="361"/>
      <c r="Y4" s="361"/>
      <c r="Z4" s="361"/>
      <c r="AA4" s="361"/>
      <c r="AB4" s="361"/>
      <c r="AC4" s="361"/>
      <c r="AD4" s="361"/>
      <c r="AE4" s="361"/>
      <c r="AF4" s="361"/>
      <c r="AG4" s="361"/>
    </row>
    <row r="5" spans="2:33" s="284" customFormat="1" ht="11.25" customHeight="1" x14ac:dyDescent="0.2">
      <c r="B5" s="285"/>
      <c r="C5" s="285"/>
      <c r="D5" s="285"/>
      <c r="E5" s="285"/>
      <c r="F5" s="279"/>
      <c r="G5" s="279"/>
      <c r="H5" s="279"/>
      <c r="I5" s="279"/>
      <c r="J5" s="279"/>
      <c r="K5" s="279"/>
      <c r="L5" s="279"/>
      <c r="M5" s="279"/>
      <c r="N5" s="279"/>
      <c r="O5" s="279"/>
      <c r="P5" s="279"/>
      <c r="Q5" s="279"/>
      <c r="R5" s="279"/>
      <c r="S5" s="279"/>
      <c r="T5" s="279"/>
      <c r="U5" s="279"/>
      <c r="V5" s="279"/>
      <c r="W5" s="279"/>
      <c r="X5" s="279"/>
      <c r="Y5" s="279"/>
      <c r="Z5" s="279"/>
      <c r="AA5" s="279"/>
      <c r="AB5" s="279"/>
      <c r="AC5" s="279"/>
      <c r="AD5" s="279"/>
      <c r="AE5" s="279"/>
      <c r="AF5" s="279"/>
      <c r="AG5" s="279"/>
    </row>
    <row r="6" spans="2:33" s="284" customFormat="1" ht="27.6" customHeight="1" x14ac:dyDescent="0.2">
      <c r="B6" s="362" t="s">
        <v>188</v>
      </c>
      <c r="C6" s="362"/>
      <c r="D6" s="286"/>
      <c r="E6" s="286"/>
      <c r="F6" s="255" t="str">
        <f>'PM10_CA-ILO-01'!F6</f>
        <v>Evaluación de seguimiento de la calidad del aire en la I.E. Francisco Bolognesi, distrito Ilo, provincia Ilo, departamento Moquegua, en octubre 2022</v>
      </c>
      <c r="G6" s="280"/>
      <c r="H6" s="280"/>
      <c r="I6" s="280"/>
      <c r="J6" s="280"/>
      <c r="K6" s="280"/>
      <c r="L6" s="280"/>
      <c r="M6" s="280"/>
      <c r="N6" s="280"/>
      <c r="O6" s="280"/>
      <c r="P6" s="280"/>
      <c r="Q6" s="280"/>
      <c r="R6" s="280"/>
      <c r="S6" s="280"/>
      <c r="T6" s="280"/>
      <c r="U6" s="280"/>
      <c r="V6" s="280"/>
      <c r="W6" s="280"/>
      <c r="X6" s="280"/>
      <c r="Y6" s="280"/>
      <c r="Z6" s="280"/>
      <c r="AA6" s="280"/>
      <c r="AB6" s="280"/>
      <c r="AC6" s="280"/>
      <c r="AD6" s="280"/>
      <c r="AE6" s="280"/>
      <c r="AF6" s="280"/>
      <c r="AG6" s="280"/>
    </row>
    <row r="7" spans="2:33" s="284" customFormat="1" ht="8.25" customHeight="1" x14ac:dyDescent="0.2">
      <c r="B7" s="287"/>
      <c r="C7" s="287"/>
      <c r="D7" s="287"/>
      <c r="E7" s="287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s="284" customFormat="1" ht="15.75" customHeight="1" x14ac:dyDescent="0.2">
      <c r="B8" s="286" t="s">
        <v>236</v>
      </c>
      <c r="C8" s="286"/>
      <c r="D8" s="286"/>
      <c r="E8" s="286"/>
      <c r="F8" s="255" t="s">
        <v>310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88" t="s">
        <v>189</v>
      </c>
      <c r="R8" s="286"/>
      <c r="S8" s="286"/>
      <c r="T8" s="286"/>
      <c r="U8" s="286"/>
      <c r="V8" s="259"/>
      <c r="W8" s="255"/>
      <c r="X8" s="255"/>
      <c r="Y8" s="255"/>
      <c r="Z8" s="255"/>
      <c r="AA8" s="255"/>
      <c r="AB8" s="255"/>
      <c r="AC8" s="255"/>
      <c r="AD8" s="255"/>
      <c r="AE8" s="255"/>
      <c r="AF8" s="255"/>
      <c r="AG8" s="255"/>
    </row>
    <row r="9" spans="2:33" s="284" customFormat="1" ht="7.5" customHeight="1" x14ac:dyDescent="0.2">
      <c r="B9" s="287"/>
      <c r="C9" s="287"/>
      <c r="D9" s="287"/>
      <c r="E9" s="287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s="284" customFormat="1" ht="15.75" customHeight="1" x14ac:dyDescent="0.2">
      <c r="B10" s="363" t="s">
        <v>217</v>
      </c>
      <c r="C10" s="363"/>
      <c r="D10" s="363"/>
      <c r="E10" s="363"/>
      <c r="F10" s="363"/>
      <c r="G10" s="363"/>
      <c r="H10" s="363"/>
      <c r="I10" s="363"/>
      <c r="J10" s="363"/>
      <c r="K10" s="363"/>
      <c r="L10" s="363"/>
      <c r="M10" s="363"/>
      <c r="N10" s="363"/>
      <c r="O10" s="363"/>
      <c r="P10" s="363"/>
      <c r="Q10" s="363"/>
      <c r="R10" s="363"/>
      <c r="S10" s="363"/>
      <c r="T10" s="363"/>
      <c r="U10" s="363"/>
      <c r="V10" s="363"/>
      <c r="W10" s="363"/>
      <c r="X10" s="363"/>
      <c r="Y10" s="363"/>
      <c r="Z10" s="363"/>
      <c r="AA10" s="363"/>
      <c r="AB10" s="363"/>
      <c r="AC10" s="363"/>
      <c r="AD10" s="363"/>
      <c r="AE10" s="363"/>
      <c r="AF10" s="363"/>
      <c r="AG10" s="363"/>
    </row>
    <row r="11" spans="2:33" s="284" customFormat="1" ht="7.5" customHeight="1" x14ac:dyDescent="0.2">
      <c r="B11" s="287"/>
      <c r="C11" s="287"/>
      <c r="D11" s="287"/>
      <c r="E11" s="287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s="284" customFormat="1" ht="15.75" customHeight="1" x14ac:dyDescent="0.2">
      <c r="B12" s="286" t="s">
        <v>33</v>
      </c>
      <c r="C12" s="286"/>
      <c r="D12" s="286"/>
      <c r="E12" s="286"/>
      <c r="F12" s="255" t="s">
        <v>320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286" t="s">
        <v>8</v>
      </c>
      <c r="R12" s="286"/>
      <c r="S12" s="286"/>
      <c r="T12" s="286"/>
      <c r="U12" s="286"/>
      <c r="V12" s="281" t="s">
        <v>14</v>
      </c>
      <c r="W12" s="255"/>
      <c r="X12" s="255"/>
      <c r="Y12" s="255"/>
      <c r="Z12" s="255"/>
      <c r="AA12" s="255"/>
      <c r="AB12" s="255"/>
      <c r="AC12" s="255"/>
      <c r="AD12" s="255"/>
      <c r="AE12" s="255"/>
      <c r="AF12" s="255"/>
      <c r="AG12" s="255"/>
    </row>
    <row r="13" spans="2:33" s="284" customFormat="1" ht="7.5" customHeight="1" x14ac:dyDescent="0.2">
      <c r="B13" s="287"/>
      <c r="C13" s="287"/>
      <c r="D13" s="287"/>
      <c r="E13" s="287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s="284" customFormat="1" ht="15.75" customHeight="1" x14ac:dyDescent="0.2">
      <c r="B14" s="286" t="s">
        <v>9</v>
      </c>
      <c r="C14" s="286"/>
      <c r="D14" s="286"/>
      <c r="E14" s="286"/>
      <c r="F14" s="255" t="s">
        <v>321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286" t="s">
        <v>10</v>
      </c>
      <c r="R14" s="286"/>
      <c r="S14" s="286"/>
      <c r="T14" s="286"/>
      <c r="U14" s="286"/>
      <c r="V14" s="364">
        <v>1192914962</v>
      </c>
      <c r="W14" s="364"/>
      <c r="X14" s="255"/>
      <c r="Y14" s="255"/>
      <c r="Z14" s="255"/>
      <c r="AA14" s="255"/>
      <c r="AB14" s="255"/>
      <c r="AC14" s="255"/>
      <c r="AD14" s="255"/>
      <c r="AE14" s="255"/>
      <c r="AF14" s="255"/>
      <c r="AG14" s="255"/>
    </row>
    <row r="15" spans="2:33" s="284" customFormat="1" ht="11.25" customHeight="1" x14ac:dyDescent="0.2">
      <c r="B15" s="285"/>
      <c r="C15" s="285"/>
      <c r="D15" s="285"/>
      <c r="E15" s="285"/>
      <c r="F15" s="279"/>
      <c r="G15" s="279"/>
      <c r="H15" s="279"/>
      <c r="I15" s="279"/>
      <c r="J15" s="279"/>
      <c r="K15" s="279"/>
      <c r="L15" s="279"/>
      <c r="M15" s="279"/>
      <c r="N15" s="279"/>
      <c r="O15" s="279"/>
      <c r="P15" s="279"/>
      <c r="Q15" s="279"/>
      <c r="R15" s="279"/>
      <c r="S15" s="279"/>
      <c r="T15" s="279"/>
      <c r="U15" s="279"/>
      <c r="V15" s="279"/>
      <c r="W15" s="279"/>
      <c r="X15" s="279"/>
      <c r="Y15" s="279"/>
      <c r="Z15" s="279"/>
      <c r="AA15" s="279"/>
      <c r="AB15" s="279"/>
      <c r="AC15" s="279"/>
      <c r="AD15" s="279"/>
      <c r="AE15" s="279"/>
      <c r="AF15" s="279"/>
      <c r="AG15" s="279"/>
    </row>
    <row r="16" spans="2:33" s="284" customFormat="1" ht="29.45" customHeight="1" x14ac:dyDescent="0.2">
      <c r="B16" s="289" t="s">
        <v>257</v>
      </c>
      <c r="C16" s="290">
        <v>1</v>
      </c>
      <c r="D16" s="290">
        <v>2</v>
      </c>
      <c r="E16" s="290">
        <v>3</v>
      </c>
      <c r="F16" s="290">
        <v>4</v>
      </c>
      <c r="G16" s="290">
        <v>5</v>
      </c>
      <c r="H16" s="290">
        <v>6</v>
      </c>
      <c r="I16" s="290">
        <v>7</v>
      </c>
      <c r="J16" s="290">
        <v>8</v>
      </c>
      <c r="K16" s="290">
        <v>9</v>
      </c>
      <c r="L16" s="290">
        <v>10</v>
      </c>
      <c r="M16" s="290">
        <v>11</v>
      </c>
      <c r="N16" s="290">
        <v>12</v>
      </c>
      <c r="O16" s="290">
        <v>13</v>
      </c>
      <c r="P16" s="290">
        <v>14</v>
      </c>
      <c r="Q16" s="290">
        <v>15</v>
      </c>
      <c r="R16" s="290">
        <v>16</v>
      </c>
      <c r="S16" s="290">
        <v>17</v>
      </c>
      <c r="T16" s="290">
        <v>18</v>
      </c>
      <c r="U16" s="290">
        <v>19</v>
      </c>
      <c r="V16" s="290">
        <v>20</v>
      </c>
      <c r="W16" s="290">
        <v>21</v>
      </c>
      <c r="X16" s="290">
        <v>22</v>
      </c>
      <c r="Y16" s="290">
        <v>23</v>
      </c>
      <c r="Z16" s="290">
        <v>24</v>
      </c>
      <c r="AA16" s="290">
        <v>25</v>
      </c>
      <c r="AB16" s="290">
        <v>26</v>
      </c>
      <c r="AC16" s="290">
        <v>27</v>
      </c>
      <c r="AD16" s="290">
        <v>28</v>
      </c>
      <c r="AE16" s="290">
        <v>29</v>
      </c>
      <c r="AF16" s="290">
        <v>30</v>
      </c>
      <c r="AG16" s="290">
        <v>31</v>
      </c>
    </row>
    <row r="17" spans="2:33" s="293" customFormat="1" x14ac:dyDescent="0.2">
      <c r="B17" s="291">
        <v>0</v>
      </c>
      <c r="C17" s="292">
        <v>5.9</v>
      </c>
      <c r="D17" s="292">
        <v>5.41</v>
      </c>
      <c r="E17" s="292">
        <v>3.59</v>
      </c>
      <c r="F17" s="292">
        <v>3.76</v>
      </c>
      <c r="G17" s="292">
        <v>3.61</v>
      </c>
      <c r="H17" s="292">
        <v>3.95</v>
      </c>
      <c r="I17" s="292">
        <v>7.58</v>
      </c>
      <c r="J17" s="292">
        <v>7.09</v>
      </c>
      <c r="K17" s="292">
        <v>4.17</v>
      </c>
      <c r="L17" s="292">
        <v>3.72</v>
      </c>
      <c r="M17" s="292">
        <v>2.82</v>
      </c>
      <c r="N17" s="292">
        <v>3.08</v>
      </c>
      <c r="O17" s="292">
        <v>2.95</v>
      </c>
      <c r="P17" s="292">
        <v>11.47</v>
      </c>
      <c r="Q17" s="292">
        <v>4.83</v>
      </c>
      <c r="R17" s="292">
        <v>3.95</v>
      </c>
      <c r="S17" s="292">
        <v>2.99</v>
      </c>
      <c r="T17" s="292">
        <v>3.87</v>
      </c>
      <c r="U17" s="292">
        <v>3.5</v>
      </c>
      <c r="V17" s="292">
        <v>3.27</v>
      </c>
      <c r="W17" s="292">
        <v>3.08</v>
      </c>
      <c r="X17" s="292">
        <v>4.21</v>
      </c>
      <c r="Y17" s="292">
        <v>5.64</v>
      </c>
      <c r="Z17" s="292">
        <v>3.76</v>
      </c>
      <c r="AA17" s="292">
        <v>3.21</v>
      </c>
      <c r="AB17" s="292">
        <v>3.4</v>
      </c>
      <c r="AC17" s="292">
        <v>2.99</v>
      </c>
      <c r="AD17" s="292">
        <v>3.23</v>
      </c>
      <c r="AE17" s="292">
        <v>3.21</v>
      </c>
      <c r="AF17" s="292">
        <v>4.93</v>
      </c>
      <c r="AG17" s="292">
        <v>4.29</v>
      </c>
    </row>
    <row r="18" spans="2:33" s="293" customFormat="1" x14ac:dyDescent="0.2">
      <c r="B18" s="291">
        <v>4.1666666666666664E-2</v>
      </c>
      <c r="C18" s="292">
        <v>6.09</v>
      </c>
      <c r="D18" s="292">
        <v>4.57</v>
      </c>
      <c r="E18" s="292">
        <v>3.59</v>
      </c>
      <c r="F18" s="292">
        <v>3.25</v>
      </c>
      <c r="G18" s="292">
        <v>3.55</v>
      </c>
      <c r="H18" s="292">
        <v>3.25</v>
      </c>
      <c r="I18" s="292">
        <v>4.96</v>
      </c>
      <c r="J18" s="292">
        <v>6.19</v>
      </c>
      <c r="K18" s="292">
        <v>3.99</v>
      </c>
      <c r="L18" s="292">
        <v>3.78</v>
      </c>
      <c r="M18" s="292">
        <v>2.9</v>
      </c>
      <c r="N18" s="292">
        <v>3.27</v>
      </c>
      <c r="O18" s="292">
        <v>4.17</v>
      </c>
      <c r="P18" s="292">
        <v>7.58</v>
      </c>
      <c r="Q18" s="292">
        <v>3.99</v>
      </c>
      <c r="R18" s="292">
        <v>3.42</v>
      </c>
      <c r="S18" s="292">
        <v>3.25</v>
      </c>
      <c r="T18" s="292">
        <v>2.8</v>
      </c>
      <c r="U18" s="292">
        <v>3.65</v>
      </c>
      <c r="V18" s="292">
        <v>2.95</v>
      </c>
      <c r="W18" s="292">
        <v>3.12</v>
      </c>
      <c r="X18" s="292">
        <v>3.76</v>
      </c>
      <c r="Y18" s="292">
        <v>4.1399999999999997</v>
      </c>
      <c r="Z18" s="292">
        <v>2.88</v>
      </c>
      <c r="AA18" s="292">
        <v>3.05</v>
      </c>
      <c r="AB18" s="292">
        <v>3.18</v>
      </c>
      <c r="AC18" s="292">
        <v>2.8</v>
      </c>
      <c r="AD18" s="292">
        <v>2.99</v>
      </c>
      <c r="AE18" s="292">
        <v>3.08</v>
      </c>
      <c r="AF18" s="292">
        <v>4.0599999999999996</v>
      </c>
      <c r="AG18" s="292">
        <v>4.8499999999999996</v>
      </c>
    </row>
    <row r="19" spans="2:33" s="293" customFormat="1" x14ac:dyDescent="0.2">
      <c r="B19" s="291">
        <v>8.3333333333333329E-2</v>
      </c>
      <c r="C19" s="292">
        <v>6</v>
      </c>
      <c r="D19" s="292">
        <v>3.76</v>
      </c>
      <c r="E19" s="306">
        <v>3.44</v>
      </c>
      <c r="F19" s="292">
        <v>4.1399999999999997</v>
      </c>
      <c r="G19" s="292">
        <v>2.99</v>
      </c>
      <c r="H19" s="306">
        <v>2.74</v>
      </c>
      <c r="I19" s="292">
        <v>4.72</v>
      </c>
      <c r="J19" s="292">
        <v>5.87</v>
      </c>
      <c r="K19" s="292">
        <v>3.95</v>
      </c>
      <c r="L19" s="306">
        <v>4.1399999999999997</v>
      </c>
      <c r="M19" s="292">
        <v>2.8</v>
      </c>
      <c r="N19" s="292">
        <v>3.12</v>
      </c>
      <c r="O19" s="306">
        <v>4.49</v>
      </c>
      <c r="P19" s="292">
        <v>12.93</v>
      </c>
      <c r="Q19" s="292">
        <v>5.38</v>
      </c>
      <c r="R19" s="292">
        <v>3.53</v>
      </c>
      <c r="S19" s="306">
        <v>3.12</v>
      </c>
      <c r="T19" s="292">
        <v>2.63</v>
      </c>
      <c r="U19" s="292">
        <v>2.97</v>
      </c>
      <c r="V19" s="306">
        <v>3.16</v>
      </c>
      <c r="W19" s="292">
        <v>2.71</v>
      </c>
      <c r="X19" s="292">
        <v>3.61</v>
      </c>
      <c r="Y19" s="292">
        <v>4.25</v>
      </c>
      <c r="Z19" s="306">
        <v>2.91</v>
      </c>
      <c r="AA19" s="292">
        <v>3.16</v>
      </c>
      <c r="AB19" s="292">
        <v>2.97</v>
      </c>
      <c r="AC19" s="306">
        <v>2.74</v>
      </c>
      <c r="AD19" s="292">
        <v>2.74</v>
      </c>
      <c r="AE19" s="292">
        <v>2.82</v>
      </c>
      <c r="AF19" s="292">
        <v>3.95</v>
      </c>
      <c r="AG19" s="292">
        <v>6.15</v>
      </c>
    </row>
    <row r="20" spans="2:33" s="293" customFormat="1" x14ac:dyDescent="0.2">
      <c r="B20" s="291">
        <v>0.125</v>
      </c>
      <c r="C20" s="292">
        <v>7.41</v>
      </c>
      <c r="D20" s="292">
        <v>3.8</v>
      </c>
      <c r="E20" s="292">
        <v>3.8</v>
      </c>
      <c r="F20" s="292">
        <v>3.74</v>
      </c>
      <c r="G20" s="292">
        <v>3.18</v>
      </c>
      <c r="H20" s="292">
        <v>3.03</v>
      </c>
      <c r="I20" s="292">
        <v>5.26</v>
      </c>
      <c r="J20" s="292">
        <v>4.74</v>
      </c>
      <c r="K20" s="292">
        <v>5.23</v>
      </c>
      <c r="L20" s="292">
        <v>3.78</v>
      </c>
      <c r="M20" s="292">
        <v>2.73</v>
      </c>
      <c r="N20" s="292">
        <v>2.91</v>
      </c>
      <c r="O20" s="292">
        <v>4.57</v>
      </c>
      <c r="P20" s="292">
        <v>7.2</v>
      </c>
      <c r="Q20" s="292">
        <v>5.47</v>
      </c>
      <c r="R20" s="292">
        <v>3.14</v>
      </c>
      <c r="S20" s="292">
        <v>2.93</v>
      </c>
      <c r="T20" s="292">
        <v>3.01</v>
      </c>
      <c r="U20" s="292">
        <v>3.1</v>
      </c>
      <c r="V20" s="292">
        <v>2.97</v>
      </c>
      <c r="W20" s="292">
        <v>2.74</v>
      </c>
      <c r="X20" s="292">
        <v>3.72</v>
      </c>
      <c r="Y20" s="292">
        <v>4.93</v>
      </c>
      <c r="Z20" s="292">
        <v>3.21</v>
      </c>
      <c r="AA20" s="292">
        <v>3.44</v>
      </c>
      <c r="AB20" s="292">
        <v>3.14</v>
      </c>
      <c r="AC20" s="292">
        <v>2.76</v>
      </c>
      <c r="AD20" s="292">
        <v>3.18</v>
      </c>
      <c r="AE20" s="292">
        <v>4.0999999999999996</v>
      </c>
      <c r="AF20" s="292">
        <v>3.53</v>
      </c>
      <c r="AG20" s="292">
        <v>9.08</v>
      </c>
    </row>
    <row r="21" spans="2:33" s="293" customFormat="1" x14ac:dyDescent="0.2">
      <c r="B21" s="291">
        <v>0.16666666666666666</v>
      </c>
      <c r="C21" s="292">
        <v>7.01</v>
      </c>
      <c r="D21" s="292">
        <v>4.12</v>
      </c>
      <c r="E21" s="292">
        <v>3.76</v>
      </c>
      <c r="F21" s="292">
        <v>3.31</v>
      </c>
      <c r="G21" s="292">
        <v>3.23</v>
      </c>
      <c r="H21" s="292">
        <v>3.29</v>
      </c>
      <c r="I21" s="292">
        <v>5.25</v>
      </c>
      <c r="J21" s="292">
        <v>5.75</v>
      </c>
      <c r="K21" s="292">
        <v>5.73</v>
      </c>
      <c r="L21" s="292">
        <v>4.29</v>
      </c>
      <c r="M21" s="292">
        <v>3.33</v>
      </c>
      <c r="N21" s="292">
        <v>3.1</v>
      </c>
      <c r="O21" s="292">
        <v>4.7</v>
      </c>
      <c r="P21" s="292">
        <v>9.48</v>
      </c>
      <c r="Q21" s="292">
        <v>5.3</v>
      </c>
      <c r="R21" s="292">
        <v>3.61</v>
      </c>
      <c r="S21" s="292">
        <v>3.63</v>
      </c>
      <c r="T21" s="292">
        <v>3.01</v>
      </c>
      <c r="U21" s="292">
        <v>4.0199999999999996</v>
      </c>
      <c r="V21" s="292">
        <v>3.52</v>
      </c>
      <c r="W21" s="292">
        <v>3.76</v>
      </c>
      <c r="X21" s="292">
        <v>3.95</v>
      </c>
      <c r="Y21" s="292">
        <v>3.85</v>
      </c>
      <c r="Z21" s="292">
        <v>3.35</v>
      </c>
      <c r="AA21" s="292">
        <v>4.7</v>
      </c>
      <c r="AB21" s="292">
        <v>5.34</v>
      </c>
      <c r="AC21" s="292">
        <v>3.48</v>
      </c>
      <c r="AD21" s="292">
        <v>3.61</v>
      </c>
      <c r="AE21" s="292">
        <v>3.46</v>
      </c>
      <c r="AF21" s="292">
        <v>5.19</v>
      </c>
      <c r="AG21" s="292">
        <v>6.62</v>
      </c>
    </row>
    <row r="22" spans="2:33" s="293" customFormat="1" x14ac:dyDescent="0.2">
      <c r="B22" s="291">
        <v>0.20833333333333334</v>
      </c>
      <c r="C22" s="292">
        <v>10.45</v>
      </c>
      <c r="D22" s="292">
        <v>4.93</v>
      </c>
      <c r="E22" s="292">
        <v>4.93</v>
      </c>
      <c r="F22" s="292">
        <v>6.39</v>
      </c>
      <c r="G22" s="292">
        <v>5.34</v>
      </c>
      <c r="H22" s="292">
        <v>4.59</v>
      </c>
      <c r="I22" s="292">
        <v>7.56</v>
      </c>
      <c r="J22" s="292">
        <v>5.72</v>
      </c>
      <c r="K22" s="292">
        <v>4.42</v>
      </c>
      <c r="L22" s="292">
        <v>4.76</v>
      </c>
      <c r="M22" s="292">
        <v>4.08</v>
      </c>
      <c r="N22" s="292">
        <v>5.77</v>
      </c>
      <c r="O22" s="292">
        <v>6.66</v>
      </c>
      <c r="P22" s="292">
        <v>11.51</v>
      </c>
      <c r="Q22" s="292">
        <v>11.11</v>
      </c>
      <c r="R22" s="292">
        <v>4.21</v>
      </c>
      <c r="S22" s="292">
        <v>4.74</v>
      </c>
      <c r="T22" s="292">
        <v>4.1500000000000004</v>
      </c>
      <c r="U22" s="292">
        <v>4.93</v>
      </c>
      <c r="V22" s="292">
        <v>4.6100000000000003</v>
      </c>
      <c r="W22" s="292">
        <v>5.09</v>
      </c>
      <c r="X22" s="292">
        <v>4.62</v>
      </c>
      <c r="Y22" s="292">
        <v>5.0199999999999996</v>
      </c>
      <c r="Z22" s="292">
        <v>4.53</v>
      </c>
      <c r="AA22" s="292">
        <v>10.87</v>
      </c>
      <c r="AB22" s="292">
        <v>7.91</v>
      </c>
      <c r="AC22" s="292">
        <v>4.32</v>
      </c>
      <c r="AD22" s="292">
        <v>6.09</v>
      </c>
      <c r="AE22" s="292">
        <v>4.12</v>
      </c>
      <c r="AF22" s="292">
        <v>8.0299999999999994</v>
      </c>
      <c r="AG22" s="292">
        <v>5.13</v>
      </c>
    </row>
    <row r="23" spans="2:33" s="293" customFormat="1" x14ac:dyDescent="0.2">
      <c r="B23" s="291">
        <v>0.25</v>
      </c>
      <c r="C23" s="292">
        <v>8.85</v>
      </c>
      <c r="D23" s="292">
        <v>5.7</v>
      </c>
      <c r="E23" s="292">
        <v>6.6</v>
      </c>
      <c r="F23" s="292">
        <v>8.25</v>
      </c>
      <c r="G23" s="292">
        <v>7.39</v>
      </c>
      <c r="H23" s="292">
        <v>5.0599999999999996</v>
      </c>
      <c r="I23" s="292">
        <v>11.36</v>
      </c>
      <c r="J23" s="292">
        <v>6.66</v>
      </c>
      <c r="K23" s="292">
        <v>5.41</v>
      </c>
      <c r="L23" s="292">
        <v>6.75</v>
      </c>
      <c r="M23" s="292">
        <v>5.79</v>
      </c>
      <c r="N23" s="292">
        <v>9.42</v>
      </c>
      <c r="O23" s="292">
        <v>14.33</v>
      </c>
      <c r="P23" s="292">
        <v>11.22</v>
      </c>
      <c r="Q23" s="292">
        <v>17.329999999999998</v>
      </c>
      <c r="R23" s="292">
        <v>5.41</v>
      </c>
      <c r="S23" s="292">
        <v>5.34</v>
      </c>
      <c r="T23" s="292">
        <v>5.26</v>
      </c>
      <c r="U23" s="292">
        <v>6.45</v>
      </c>
      <c r="V23" s="292">
        <v>5.73</v>
      </c>
      <c r="W23" s="292">
        <v>6.26</v>
      </c>
      <c r="X23" s="292">
        <v>5.19</v>
      </c>
      <c r="Y23" s="292">
        <v>4.47</v>
      </c>
      <c r="Z23" s="292">
        <v>5.75</v>
      </c>
      <c r="AA23" s="292">
        <v>6.6</v>
      </c>
      <c r="AB23" s="292">
        <v>12.31</v>
      </c>
      <c r="AC23" s="292">
        <v>5.64</v>
      </c>
      <c r="AD23" s="292">
        <v>7.65</v>
      </c>
      <c r="AE23" s="292">
        <v>4.7</v>
      </c>
      <c r="AF23" s="292">
        <v>8.35</v>
      </c>
      <c r="AG23" s="292">
        <v>4.76</v>
      </c>
    </row>
    <row r="24" spans="2:33" s="293" customFormat="1" x14ac:dyDescent="0.2">
      <c r="B24" s="291">
        <v>0.29166666666666669</v>
      </c>
      <c r="C24" s="292">
        <v>5.25</v>
      </c>
      <c r="D24" s="292">
        <v>5.45</v>
      </c>
      <c r="E24" s="292">
        <v>8.59</v>
      </c>
      <c r="F24" s="292">
        <v>7.97</v>
      </c>
      <c r="G24" s="292">
        <v>8.33</v>
      </c>
      <c r="H24" s="292">
        <v>7.13</v>
      </c>
      <c r="I24" s="292">
        <v>13.54</v>
      </c>
      <c r="J24" s="292">
        <v>6.2</v>
      </c>
      <c r="K24" s="292">
        <v>5</v>
      </c>
      <c r="L24" s="292">
        <v>6</v>
      </c>
      <c r="M24" s="292">
        <v>6.67</v>
      </c>
      <c r="N24" s="292">
        <v>9.59</v>
      </c>
      <c r="O24" s="292">
        <v>12.26</v>
      </c>
      <c r="P24" s="292">
        <v>15.4</v>
      </c>
      <c r="Q24" s="292">
        <v>13.35</v>
      </c>
      <c r="R24" s="292">
        <v>5.26</v>
      </c>
      <c r="S24" s="292">
        <v>6.09</v>
      </c>
      <c r="T24" s="292">
        <v>7.31</v>
      </c>
      <c r="U24" s="292">
        <v>7.97</v>
      </c>
      <c r="V24" s="292">
        <v>7.44</v>
      </c>
      <c r="W24" s="292">
        <v>7.35</v>
      </c>
      <c r="X24" s="292">
        <v>5.83</v>
      </c>
      <c r="Y24" s="292">
        <v>4.42</v>
      </c>
      <c r="Z24" s="292">
        <v>7.82</v>
      </c>
      <c r="AA24" s="292">
        <v>5.66</v>
      </c>
      <c r="AB24" s="292">
        <v>11.47</v>
      </c>
      <c r="AC24" s="292">
        <v>8.2899999999999991</v>
      </c>
      <c r="AD24" s="292">
        <v>10.15</v>
      </c>
      <c r="AE24" s="292">
        <v>5.9</v>
      </c>
      <c r="AF24" s="292">
        <v>6.81</v>
      </c>
      <c r="AG24" s="292">
        <v>5.17</v>
      </c>
    </row>
    <row r="25" spans="2:33" s="293" customFormat="1" x14ac:dyDescent="0.2">
      <c r="B25" s="291">
        <v>0.33333333333333331</v>
      </c>
      <c r="C25" s="292">
        <v>5.68</v>
      </c>
      <c r="D25" s="292">
        <v>6.49</v>
      </c>
      <c r="E25" s="292">
        <v>9.19</v>
      </c>
      <c r="F25" s="292">
        <v>8.69</v>
      </c>
      <c r="G25" s="292">
        <v>7.09</v>
      </c>
      <c r="H25" s="292">
        <v>6.75</v>
      </c>
      <c r="I25" s="292">
        <v>13.22</v>
      </c>
      <c r="J25" s="292">
        <v>4.72</v>
      </c>
      <c r="K25" s="292">
        <v>5.83</v>
      </c>
      <c r="L25" s="292">
        <v>6.03</v>
      </c>
      <c r="M25" s="292">
        <v>8.31</v>
      </c>
      <c r="N25" s="292">
        <v>7.16</v>
      </c>
      <c r="O25" s="292">
        <v>9.76</v>
      </c>
      <c r="P25" s="292">
        <v>20.89</v>
      </c>
      <c r="Q25" s="292">
        <v>10.87</v>
      </c>
      <c r="R25" s="292">
        <v>4.91</v>
      </c>
      <c r="S25" s="292">
        <v>6.84</v>
      </c>
      <c r="T25" s="292">
        <v>8.3800000000000008</v>
      </c>
      <c r="U25" s="292">
        <v>6.9</v>
      </c>
      <c r="V25" s="292">
        <v>8.2200000000000006</v>
      </c>
      <c r="W25" s="292">
        <v>6.67</v>
      </c>
      <c r="X25" s="292">
        <v>6.66</v>
      </c>
      <c r="Y25" s="292">
        <v>4.9400000000000004</v>
      </c>
      <c r="Z25" s="292">
        <v>7.09</v>
      </c>
      <c r="AA25" s="292">
        <v>6.64</v>
      </c>
      <c r="AB25" s="292">
        <v>8.16</v>
      </c>
      <c r="AC25" s="292">
        <v>6.9</v>
      </c>
      <c r="AD25" s="292">
        <v>10.36</v>
      </c>
      <c r="AE25" s="292">
        <v>6.77</v>
      </c>
      <c r="AF25" s="292">
        <v>5.7</v>
      </c>
      <c r="AG25" s="292">
        <v>5.17</v>
      </c>
    </row>
    <row r="26" spans="2:33" s="293" customFormat="1" x14ac:dyDescent="0.2">
      <c r="B26" s="291">
        <v>0.375</v>
      </c>
      <c r="C26" s="292">
        <v>5.23</v>
      </c>
      <c r="D26" s="292">
        <v>6.47</v>
      </c>
      <c r="E26" s="292">
        <v>7.48</v>
      </c>
      <c r="F26" s="292">
        <v>6.62</v>
      </c>
      <c r="G26" s="292">
        <v>5.49</v>
      </c>
      <c r="H26" s="292">
        <v>6.47</v>
      </c>
      <c r="I26" s="292">
        <v>7.52</v>
      </c>
      <c r="J26" s="292">
        <v>4.29</v>
      </c>
      <c r="K26" s="292">
        <v>4.17</v>
      </c>
      <c r="L26" s="292">
        <v>5.7</v>
      </c>
      <c r="M26" s="292">
        <v>5.04</v>
      </c>
      <c r="N26" s="292">
        <v>5.73</v>
      </c>
      <c r="O26" s="292">
        <v>9.8699999999999992</v>
      </c>
      <c r="P26" s="292">
        <v>15.9</v>
      </c>
      <c r="Q26" s="292">
        <v>7.11</v>
      </c>
      <c r="R26" s="292">
        <v>5.34</v>
      </c>
      <c r="S26" s="292">
        <v>6.52</v>
      </c>
      <c r="T26" s="292">
        <v>6</v>
      </c>
      <c r="U26" s="292">
        <v>5.81</v>
      </c>
      <c r="V26" s="292">
        <v>5.96</v>
      </c>
      <c r="W26" s="292">
        <v>4.9800000000000004</v>
      </c>
      <c r="X26" s="292">
        <v>7.82</v>
      </c>
      <c r="Y26" s="292">
        <v>6.07</v>
      </c>
      <c r="Z26" s="292">
        <v>6.26</v>
      </c>
      <c r="AA26" s="292">
        <v>5.96</v>
      </c>
      <c r="AB26" s="292">
        <v>6.17</v>
      </c>
      <c r="AC26" s="292">
        <v>6.28</v>
      </c>
      <c r="AD26" s="292">
        <v>7.03</v>
      </c>
      <c r="AE26" s="292">
        <v>9.25</v>
      </c>
      <c r="AF26" s="292">
        <v>4.87</v>
      </c>
      <c r="AG26" s="292">
        <v>5.23</v>
      </c>
    </row>
    <row r="27" spans="2:33" s="293" customFormat="1" x14ac:dyDescent="0.2">
      <c r="B27" s="291">
        <v>0.41666666666666669</v>
      </c>
      <c r="C27" s="292">
        <v>4.38</v>
      </c>
      <c r="D27" s="292">
        <v>4.7</v>
      </c>
      <c r="E27" s="292">
        <v>6.17</v>
      </c>
      <c r="F27" s="292">
        <v>6.37</v>
      </c>
      <c r="G27" s="292">
        <v>5.47</v>
      </c>
      <c r="H27" s="292">
        <v>5.56</v>
      </c>
      <c r="I27" s="292">
        <v>5.09</v>
      </c>
      <c r="J27" s="292">
        <v>5.73</v>
      </c>
      <c r="K27" s="292">
        <v>5.81</v>
      </c>
      <c r="L27" s="292">
        <v>5.23</v>
      </c>
      <c r="M27" s="292">
        <v>5</v>
      </c>
      <c r="N27" s="292">
        <v>6.39</v>
      </c>
      <c r="O27" s="292">
        <v>7.31</v>
      </c>
      <c r="P27" s="292" t="s">
        <v>368</v>
      </c>
      <c r="Q27" s="292">
        <v>4.91</v>
      </c>
      <c r="R27" s="292">
        <v>5.4</v>
      </c>
      <c r="S27" s="292">
        <v>5.34</v>
      </c>
      <c r="T27" s="292">
        <v>5.28</v>
      </c>
      <c r="U27" s="292">
        <v>5.28</v>
      </c>
      <c r="V27" s="292">
        <v>5.17</v>
      </c>
      <c r="W27" s="292">
        <v>4.7</v>
      </c>
      <c r="X27" s="292">
        <v>9.8699999999999992</v>
      </c>
      <c r="Y27" s="292">
        <v>5.9</v>
      </c>
      <c r="Z27" s="292">
        <v>5.55</v>
      </c>
      <c r="AA27" s="292">
        <v>5</v>
      </c>
      <c r="AB27" s="292">
        <v>5.3</v>
      </c>
      <c r="AC27" s="292">
        <v>6.88</v>
      </c>
      <c r="AD27" s="292">
        <v>5.68</v>
      </c>
      <c r="AE27" s="292">
        <v>10.28</v>
      </c>
      <c r="AF27" s="292">
        <v>4.78</v>
      </c>
      <c r="AG27" s="292">
        <v>4.96</v>
      </c>
    </row>
    <row r="28" spans="2:33" s="293" customFormat="1" x14ac:dyDescent="0.2">
      <c r="B28" s="291">
        <v>0.45833333333333331</v>
      </c>
      <c r="C28" s="292">
        <v>3.99</v>
      </c>
      <c r="D28" s="292">
        <v>5.4</v>
      </c>
      <c r="E28" s="292">
        <v>5.08</v>
      </c>
      <c r="F28" s="292">
        <v>5.32</v>
      </c>
      <c r="G28" s="292">
        <v>5.94</v>
      </c>
      <c r="H28" s="292">
        <v>4.87</v>
      </c>
      <c r="I28" s="292">
        <v>6.34</v>
      </c>
      <c r="J28" s="292">
        <v>4.47</v>
      </c>
      <c r="K28" s="292">
        <v>5.28</v>
      </c>
      <c r="L28" s="292">
        <v>5.36</v>
      </c>
      <c r="M28" s="292">
        <v>5.26</v>
      </c>
      <c r="N28" s="292">
        <v>5.34</v>
      </c>
      <c r="O28" s="292">
        <v>5.73</v>
      </c>
      <c r="P28" s="292">
        <v>14.59</v>
      </c>
      <c r="Q28" s="292">
        <v>4.42</v>
      </c>
      <c r="R28" s="292">
        <v>6.9</v>
      </c>
      <c r="S28" s="292">
        <v>5.58</v>
      </c>
      <c r="T28" s="292">
        <v>4.76</v>
      </c>
      <c r="U28" s="292">
        <v>5.0599999999999996</v>
      </c>
      <c r="V28" s="292">
        <v>5.9</v>
      </c>
      <c r="W28" s="292">
        <v>4.78</v>
      </c>
      <c r="X28" s="292">
        <v>8.27</v>
      </c>
      <c r="Y28" s="292">
        <v>6.3</v>
      </c>
      <c r="Z28" s="292">
        <v>5.41</v>
      </c>
      <c r="AA28" s="292">
        <v>5.1100000000000003</v>
      </c>
      <c r="AB28" s="292">
        <v>5.28</v>
      </c>
      <c r="AC28" s="292">
        <v>6.81</v>
      </c>
      <c r="AD28" s="292">
        <v>5.73</v>
      </c>
      <c r="AE28" s="292">
        <v>9.01</v>
      </c>
      <c r="AF28" s="292">
        <v>4.6100000000000003</v>
      </c>
      <c r="AG28" s="292">
        <v>4.83</v>
      </c>
    </row>
    <row r="29" spans="2:33" s="293" customFormat="1" x14ac:dyDescent="0.2">
      <c r="B29" s="291">
        <v>0.5</v>
      </c>
      <c r="C29" s="292">
        <v>5.34</v>
      </c>
      <c r="D29" s="292">
        <v>6.54</v>
      </c>
      <c r="E29" s="292">
        <v>5.19</v>
      </c>
      <c r="F29" s="292">
        <v>5.87</v>
      </c>
      <c r="G29" s="292">
        <v>6.75</v>
      </c>
      <c r="H29" s="292">
        <v>5.32</v>
      </c>
      <c r="I29" s="292">
        <v>5.55</v>
      </c>
      <c r="J29" s="292">
        <v>4.3600000000000003</v>
      </c>
      <c r="K29" s="292">
        <v>5.75</v>
      </c>
      <c r="L29" s="292">
        <v>4.9800000000000004</v>
      </c>
      <c r="M29" s="292">
        <v>4.38</v>
      </c>
      <c r="N29" s="292">
        <v>6.75</v>
      </c>
      <c r="O29" s="292">
        <v>5.73</v>
      </c>
      <c r="P29" s="292">
        <v>8.14</v>
      </c>
      <c r="Q29" s="292">
        <v>4.1500000000000004</v>
      </c>
      <c r="R29" s="292">
        <v>4.0199999999999996</v>
      </c>
      <c r="S29" s="292">
        <v>5.23</v>
      </c>
      <c r="T29" s="292">
        <v>6.41</v>
      </c>
      <c r="U29" s="292">
        <v>5.04</v>
      </c>
      <c r="V29" s="292">
        <v>12.13</v>
      </c>
      <c r="W29" s="292">
        <v>5.87</v>
      </c>
      <c r="X29" s="292">
        <v>5.79</v>
      </c>
      <c r="Y29" s="292">
        <v>5.41</v>
      </c>
      <c r="Z29" s="292">
        <v>5.41</v>
      </c>
      <c r="AA29" s="292">
        <v>5.79</v>
      </c>
      <c r="AB29" s="292">
        <v>5.0599999999999996</v>
      </c>
      <c r="AC29" s="292">
        <v>5.51</v>
      </c>
      <c r="AD29" s="292">
        <v>5.56</v>
      </c>
      <c r="AE29" s="292">
        <v>8.8000000000000007</v>
      </c>
      <c r="AF29" s="292">
        <v>4.74</v>
      </c>
      <c r="AG29" s="292">
        <v>5</v>
      </c>
    </row>
    <row r="30" spans="2:33" s="293" customFormat="1" x14ac:dyDescent="0.2">
      <c r="B30" s="291">
        <v>0.54166666666666663</v>
      </c>
      <c r="C30" s="292">
        <v>4.32</v>
      </c>
      <c r="D30" s="292">
        <v>6.17</v>
      </c>
      <c r="E30" s="292">
        <v>6.17</v>
      </c>
      <c r="F30" s="292">
        <v>6.26</v>
      </c>
      <c r="G30" s="292">
        <v>6.97</v>
      </c>
      <c r="H30" s="292">
        <v>6.11</v>
      </c>
      <c r="I30" s="292">
        <v>4.38</v>
      </c>
      <c r="J30" s="292">
        <v>4.46</v>
      </c>
      <c r="K30" s="292">
        <v>5.38</v>
      </c>
      <c r="L30" s="292">
        <v>4.9400000000000004</v>
      </c>
      <c r="M30" s="292">
        <v>4.34</v>
      </c>
      <c r="N30" s="292">
        <v>6.77</v>
      </c>
      <c r="O30" s="292">
        <v>5.83</v>
      </c>
      <c r="P30" s="292">
        <v>7.28</v>
      </c>
      <c r="Q30" s="292">
        <v>4.0599999999999996</v>
      </c>
      <c r="R30" s="292">
        <v>4.21</v>
      </c>
      <c r="S30" s="292">
        <v>4.8499999999999996</v>
      </c>
      <c r="T30" s="292">
        <v>5.55</v>
      </c>
      <c r="U30" s="292">
        <v>4.96</v>
      </c>
      <c r="V30" s="292">
        <v>7.82</v>
      </c>
      <c r="W30" s="292">
        <v>6</v>
      </c>
      <c r="X30" s="292">
        <v>4.62</v>
      </c>
      <c r="Y30" s="292">
        <v>4.2699999999999996</v>
      </c>
      <c r="Z30" s="292">
        <v>5.19</v>
      </c>
      <c r="AA30" s="292">
        <v>6.22</v>
      </c>
      <c r="AB30" s="292">
        <v>5.58</v>
      </c>
      <c r="AC30" s="292">
        <v>5.79</v>
      </c>
      <c r="AD30" s="292">
        <v>5.72</v>
      </c>
      <c r="AE30" s="292">
        <v>6.43</v>
      </c>
      <c r="AF30" s="292">
        <v>4.68</v>
      </c>
      <c r="AG30" s="292">
        <v>4.8499999999999996</v>
      </c>
    </row>
    <row r="31" spans="2:33" s="293" customFormat="1" x14ac:dyDescent="0.2">
      <c r="B31" s="291">
        <v>0.58333333333333337</v>
      </c>
      <c r="C31" s="292">
        <v>4.2699999999999996</v>
      </c>
      <c r="D31" s="292">
        <v>5.9</v>
      </c>
      <c r="E31" s="292">
        <v>6.92</v>
      </c>
      <c r="F31" s="292">
        <v>6.28</v>
      </c>
      <c r="G31" s="292">
        <v>6</v>
      </c>
      <c r="H31" s="292">
        <v>6.34</v>
      </c>
      <c r="I31" s="292">
        <v>6.45</v>
      </c>
      <c r="J31" s="292">
        <v>6.2</v>
      </c>
      <c r="K31" s="292">
        <v>5.6</v>
      </c>
      <c r="L31" s="292">
        <v>5.15</v>
      </c>
      <c r="M31" s="292">
        <v>4.66</v>
      </c>
      <c r="N31" s="292">
        <v>7.35</v>
      </c>
      <c r="O31" s="292">
        <v>7.18</v>
      </c>
      <c r="P31" s="292">
        <v>7.93</v>
      </c>
      <c r="Q31" s="292">
        <v>4.0199999999999996</v>
      </c>
      <c r="R31" s="292">
        <v>4.1500000000000004</v>
      </c>
      <c r="S31" s="292">
        <v>4.93</v>
      </c>
      <c r="T31" s="292">
        <v>5.41</v>
      </c>
      <c r="U31" s="292">
        <v>5.77</v>
      </c>
      <c r="V31" s="292">
        <v>7.41</v>
      </c>
      <c r="W31" s="292">
        <v>6.28</v>
      </c>
      <c r="X31" s="292">
        <v>4.47</v>
      </c>
      <c r="Y31" s="292">
        <v>5.36</v>
      </c>
      <c r="Z31" s="292">
        <v>4.83</v>
      </c>
      <c r="AA31" s="292">
        <v>6.94</v>
      </c>
      <c r="AB31" s="292">
        <v>5.72</v>
      </c>
      <c r="AC31" s="292">
        <v>7.11</v>
      </c>
      <c r="AD31" s="292">
        <v>5.58</v>
      </c>
      <c r="AE31" s="292">
        <v>5.68</v>
      </c>
      <c r="AF31" s="292">
        <v>5.04</v>
      </c>
      <c r="AG31" s="292">
        <v>4.47</v>
      </c>
    </row>
    <row r="32" spans="2:33" s="293" customFormat="1" x14ac:dyDescent="0.2">
      <c r="B32" s="291">
        <v>0.625</v>
      </c>
      <c r="C32" s="292">
        <v>4.42</v>
      </c>
      <c r="D32" s="292">
        <v>6.82</v>
      </c>
      <c r="E32" s="292">
        <v>6.69</v>
      </c>
      <c r="F32" s="292">
        <v>7.52</v>
      </c>
      <c r="G32" s="292">
        <v>5.53</v>
      </c>
      <c r="H32" s="292">
        <v>7.2</v>
      </c>
      <c r="I32" s="292">
        <v>6.41</v>
      </c>
      <c r="J32" s="292">
        <v>7.16</v>
      </c>
      <c r="K32" s="292">
        <v>5.75</v>
      </c>
      <c r="L32" s="292">
        <v>5.79</v>
      </c>
      <c r="M32" s="292">
        <v>5</v>
      </c>
      <c r="N32" s="292">
        <v>7.8</v>
      </c>
      <c r="O32" s="292">
        <v>8.5500000000000007</v>
      </c>
      <c r="P32" s="292">
        <v>9.4600000000000009</v>
      </c>
      <c r="Q32" s="292">
        <v>4.34</v>
      </c>
      <c r="R32" s="292">
        <v>4.7</v>
      </c>
      <c r="S32" s="292">
        <v>5.1100000000000003</v>
      </c>
      <c r="T32" s="292">
        <v>6.62</v>
      </c>
      <c r="U32" s="292">
        <v>6.62</v>
      </c>
      <c r="V32" s="292">
        <v>7.26</v>
      </c>
      <c r="W32" s="292">
        <v>7.8</v>
      </c>
      <c r="X32" s="292">
        <v>5.0599999999999996</v>
      </c>
      <c r="Y32" s="292">
        <v>4.42</v>
      </c>
      <c r="Z32" s="292">
        <v>6.54</v>
      </c>
      <c r="AA32" s="292">
        <v>7.46</v>
      </c>
      <c r="AB32" s="292">
        <v>5.96</v>
      </c>
      <c r="AC32" s="306">
        <v>6.92</v>
      </c>
      <c r="AD32" s="292">
        <v>6.17</v>
      </c>
      <c r="AE32" s="292">
        <v>8.76</v>
      </c>
      <c r="AF32" s="292">
        <v>4.49</v>
      </c>
      <c r="AG32" s="292">
        <v>4.79</v>
      </c>
    </row>
    <row r="33" spans="2:37" s="293" customFormat="1" x14ac:dyDescent="0.2">
      <c r="B33" s="291">
        <v>0.66666666666666663</v>
      </c>
      <c r="C33" s="292">
        <v>4.57</v>
      </c>
      <c r="D33" s="292">
        <v>6.56</v>
      </c>
      <c r="E33" s="292">
        <v>5.32</v>
      </c>
      <c r="F33" s="292">
        <v>8.1999999999999993</v>
      </c>
      <c r="G33" s="292">
        <v>5.62</v>
      </c>
      <c r="H33" s="292">
        <v>6.54</v>
      </c>
      <c r="I33" s="292">
        <v>7.41</v>
      </c>
      <c r="J33" s="292">
        <v>6.07</v>
      </c>
      <c r="K33" s="292">
        <v>6.47</v>
      </c>
      <c r="L33" s="292">
        <v>6.35</v>
      </c>
      <c r="M33" s="292">
        <v>5.53</v>
      </c>
      <c r="N33" s="292">
        <v>8.0500000000000007</v>
      </c>
      <c r="O33" s="292">
        <v>9.64</v>
      </c>
      <c r="P33" s="292">
        <v>8.7799999999999994</v>
      </c>
      <c r="Q33" s="292">
        <v>4.42</v>
      </c>
      <c r="R33" s="292">
        <v>3.97</v>
      </c>
      <c r="S33" s="292">
        <v>4.4000000000000004</v>
      </c>
      <c r="T33" s="292">
        <v>6.3</v>
      </c>
      <c r="U33" s="292">
        <v>6.43</v>
      </c>
      <c r="V33" s="292">
        <v>7.18</v>
      </c>
      <c r="W33" s="292">
        <v>7.56</v>
      </c>
      <c r="X33" s="292">
        <v>4.9800000000000004</v>
      </c>
      <c r="Y33" s="292">
        <v>3.8</v>
      </c>
      <c r="Z33" s="292">
        <v>6.15</v>
      </c>
      <c r="AA33" s="292">
        <v>5.7</v>
      </c>
      <c r="AB33" s="292">
        <v>4.83</v>
      </c>
      <c r="AC33" s="306">
        <v>10.11</v>
      </c>
      <c r="AD33" s="292">
        <v>5.85</v>
      </c>
      <c r="AE33" s="292">
        <v>8.01</v>
      </c>
      <c r="AF33" s="292">
        <v>4.55</v>
      </c>
      <c r="AG33" s="292">
        <v>4.83</v>
      </c>
    </row>
    <row r="34" spans="2:37" s="293" customFormat="1" x14ac:dyDescent="0.2">
      <c r="B34" s="291">
        <v>0.70833333333333337</v>
      </c>
      <c r="C34" s="292">
        <v>4.72</v>
      </c>
      <c r="D34" s="292">
        <v>5.15</v>
      </c>
      <c r="E34" s="292">
        <v>5.45</v>
      </c>
      <c r="F34" s="292">
        <v>6.02</v>
      </c>
      <c r="G34" s="292">
        <v>6.66</v>
      </c>
      <c r="H34" s="292">
        <v>5.47</v>
      </c>
      <c r="I34" s="292">
        <v>7.33</v>
      </c>
      <c r="J34" s="292">
        <v>5.55</v>
      </c>
      <c r="K34" s="292">
        <v>5.75</v>
      </c>
      <c r="L34" s="292">
        <v>6.03</v>
      </c>
      <c r="M34" s="292">
        <v>5.77</v>
      </c>
      <c r="N34" s="292">
        <v>7.28</v>
      </c>
      <c r="O34" s="292">
        <v>7.41</v>
      </c>
      <c r="P34" s="292">
        <v>12.52</v>
      </c>
      <c r="Q34" s="292">
        <v>4.25</v>
      </c>
      <c r="R34" s="292">
        <v>3.8</v>
      </c>
      <c r="S34" s="292">
        <v>5.25</v>
      </c>
      <c r="T34" s="292">
        <v>7.9</v>
      </c>
      <c r="U34" s="292">
        <v>7.01</v>
      </c>
      <c r="V34" s="292">
        <v>6.15</v>
      </c>
      <c r="W34" s="292">
        <v>7.88</v>
      </c>
      <c r="X34" s="292">
        <v>5.21</v>
      </c>
      <c r="Y34" s="292">
        <v>4.72</v>
      </c>
      <c r="Z34" s="292">
        <v>5.75</v>
      </c>
      <c r="AA34" s="292">
        <v>6.39</v>
      </c>
      <c r="AB34" s="292">
        <v>5.41</v>
      </c>
      <c r="AC34" s="306">
        <v>9.1199999999999992</v>
      </c>
      <c r="AD34" s="292">
        <v>5.4</v>
      </c>
      <c r="AE34" s="292">
        <v>8.33</v>
      </c>
      <c r="AF34" s="292">
        <v>4.68</v>
      </c>
      <c r="AG34" s="292">
        <v>4.72</v>
      </c>
    </row>
    <row r="35" spans="2:37" s="293" customFormat="1" x14ac:dyDescent="0.2">
      <c r="B35" s="291">
        <v>0.75</v>
      </c>
      <c r="C35" s="292">
        <v>5.75</v>
      </c>
      <c r="D35" s="292">
        <v>5.36</v>
      </c>
      <c r="E35" s="292">
        <v>6.43</v>
      </c>
      <c r="F35" s="292">
        <v>7.33</v>
      </c>
      <c r="G35" s="292">
        <v>7.82</v>
      </c>
      <c r="H35" s="292">
        <v>7.48</v>
      </c>
      <c r="I35" s="292">
        <v>9.3800000000000008</v>
      </c>
      <c r="J35" s="292">
        <v>7.99</v>
      </c>
      <c r="K35" s="292">
        <v>6.97</v>
      </c>
      <c r="L35" s="292">
        <v>6.66</v>
      </c>
      <c r="M35" s="292">
        <v>5.75</v>
      </c>
      <c r="N35" s="292">
        <v>5.83</v>
      </c>
      <c r="O35" s="292">
        <v>7.33</v>
      </c>
      <c r="P35" s="292">
        <v>11.39</v>
      </c>
      <c r="Q35" s="292">
        <v>5.09</v>
      </c>
      <c r="R35" s="292">
        <v>4.83</v>
      </c>
      <c r="S35" s="292">
        <v>8.35</v>
      </c>
      <c r="T35" s="292">
        <v>8.8000000000000007</v>
      </c>
      <c r="U35" s="292">
        <v>6.84</v>
      </c>
      <c r="V35" s="292">
        <v>5.53</v>
      </c>
      <c r="W35" s="292">
        <v>5.83</v>
      </c>
      <c r="X35" s="292">
        <v>6.26</v>
      </c>
      <c r="Y35" s="292">
        <v>4.53</v>
      </c>
      <c r="Z35" s="292">
        <v>6.96</v>
      </c>
      <c r="AA35" s="292">
        <v>8.1</v>
      </c>
      <c r="AB35" s="292">
        <v>5.56</v>
      </c>
      <c r="AC35" s="292">
        <v>9.06</v>
      </c>
      <c r="AD35" s="292">
        <v>5.68</v>
      </c>
      <c r="AE35" s="292">
        <v>8.4</v>
      </c>
      <c r="AF35" s="292">
        <v>5</v>
      </c>
      <c r="AG35" s="292">
        <v>5.36</v>
      </c>
      <c r="AK35" s="295"/>
    </row>
    <row r="36" spans="2:37" s="293" customFormat="1" x14ac:dyDescent="0.2">
      <c r="B36" s="291">
        <v>0.79166666666666663</v>
      </c>
      <c r="C36" s="292">
        <v>6.64</v>
      </c>
      <c r="D36" s="292">
        <v>6.34</v>
      </c>
      <c r="E36" s="292">
        <v>7.61</v>
      </c>
      <c r="F36" s="292">
        <v>6.94</v>
      </c>
      <c r="G36" s="292">
        <v>6.67</v>
      </c>
      <c r="H36" s="292">
        <v>7.03</v>
      </c>
      <c r="I36" s="292">
        <v>7.35</v>
      </c>
      <c r="J36" s="292">
        <v>6.37</v>
      </c>
      <c r="K36" s="292">
        <v>6.26</v>
      </c>
      <c r="L36" s="292">
        <v>5.19</v>
      </c>
      <c r="M36" s="292">
        <v>5.34</v>
      </c>
      <c r="N36" s="292">
        <v>5.53</v>
      </c>
      <c r="O36" s="292">
        <v>7.24</v>
      </c>
      <c r="P36" s="292">
        <v>6.9</v>
      </c>
      <c r="Q36" s="292">
        <v>5.49</v>
      </c>
      <c r="R36" s="292">
        <v>5.56</v>
      </c>
      <c r="S36" s="292">
        <v>7.86</v>
      </c>
      <c r="T36" s="292">
        <v>6.2</v>
      </c>
      <c r="U36" s="292">
        <v>7.13</v>
      </c>
      <c r="V36" s="292">
        <v>5.92</v>
      </c>
      <c r="W36" s="292">
        <v>6.45</v>
      </c>
      <c r="X36" s="292">
        <v>6.17</v>
      </c>
      <c r="Y36" s="292">
        <v>5.25</v>
      </c>
      <c r="Z36" s="292">
        <v>6.22</v>
      </c>
      <c r="AA36" s="292">
        <v>6.96</v>
      </c>
      <c r="AB36" s="292">
        <v>5.51</v>
      </c>
      <c r="AC36" s="292">
        <v>5.66</v>
      </c>
      <c r="AD36" s="292">
        <v>6.28</v>
      </c>
      <c r="AE36" s="292">
        <v>6.32</v>
      </c>
      <c r="AF36" s="292">
        <v>5.92</v>
      </c>
      <c r="AG36" s="292">
        <v>6.03</v>
      </c>
      <c r="AK36" s="295"/>
    </row>
    <row r="37" spans="2:37" s="293" customFormat="1" x14ac:dyDescent="0.2">
      <c r="B37" s="291">
        <v>0.83333333333333337</v>
      </c>
      <c r="C37" s="292">
        <v>6.69</v>
      </c>
      <c r="D37" s="292">
        <v>6.71</v>
      </c>
      <c r="E37" s="292">
        <v>6.09</v>
      </c>
      <c r="F37" s="292">
        <v>5.96</v>
      </c>
      <c r="G37" s="292">
        <v>6.41</v>
      </c>
      <c r="H37" s="292">
        <v>5.13</v>
      </c>
      <c r="I37" s="292">
        <v>6.88</v>
      </c>
      <c r="J37" s="292">
        <v>8.0500000000000007</v>
      </c>
      <c r="K37" s="292">
        <v>5.17</v>
      </c>
      <c r="L37" s="292">
        <v>5.51</v>
      </c>
      <c r="M37" s="292">
        <v>4.83</v>
      </c>
      <c r="N37" s="292">
        <v>4.91</v>
      </c>
      <c r="O37" s="292">
        <v>7.03</v>
      </c>
      <c r="P37" s="292">
        <v>5.25</v>
      </c>
      <c r="Q37" s="292">
        <v>5.25</v>
      </c>
      <c r="R37" s="292">
        <v>4.91</v>
      </c>
      <c r="S37" s="292">
        <v>5.45</v>
      </c>
      <c r="T37" s="292">
        <v>5.23</v>
      </c>
      <c r="U37" s="292">
        <v>5.6</v>
      </c>
      <c r="V37" s="292">
        <v>5.79</v>
      </c>
      <c r="W37" s="292">
        <v>7.29</v>
      </c>
      <c r="X37" s="292">
        <v>6.39</v>
      </c>
      <c r="Y37" s="292">
        <v>4.46</v>
      </c>
      <c r="Z37" s="292">
        <v>4.9400000000000004</v>
      </c>
      <c r="AA37" s="292">
        <v>6.84</v>
      </c>
      <c r="AB37" s="292">
        <v>5.36</v>
      </c>
      <c r="AC37" s="292">
        <v>5.26</v>
      </c>
      <c r="AD37" s="292">
        <v>5.34</v>
      </c>
      <c r="AE37" s="292">
        <v>5.53</v>
      </c>
      <c r="AF37" s="292">
        <v>6.11</v>
      </c>
      <c r="AG37" s="292">
        <v>5.7</v>
      </c>
      <c r="AK37" s="295"/>
    </row>
    <row r="38" spans="2:37" s="293" customFormat="1" x14ac:dyDescent="0.2">
      <c r="B38" s="291">
        <v>0.875</v>
      </c>
      <c r="C38" s="292">
        <v>7.01</v>
      </c>
      <c r="D38" s="292">
        <v>5.68</v>
      </c>
      <c r="E38" s="292">
        <v>4.87</v>
      </c>
      <c r="F38" s="292">
        <v>5.04</v>
      </c>
      <c r="G38" s="292">
        <v>4.76</v>
      </c>
      <c r="H38" s="292">
        <v>4.4400000000000004</v>
      </c>
      <c r="I38" s="292">
        <v>9.44</v>
      </c>
      <c r="J38" s="292">
        <v>8.2200000000000006</v>
      </c>
      <c r="K38" s="292">
        <v>6.3</v>
      </c>
      <c r="L38" s="292">
        <v>4.47</v>
      </c>
      <c r="M38" s="292">
        <v>4.53</v>
      </c>
      <c r="N38" s="292">
        <v>4.83</v>
      </c>
      <c r="O38" s="292">
        <v>6.47</v>
      </c>
      <c r="P38" s="292">
        <v>6.71</v>
      </c>
      <c r="Q38" s="292">
        <v>6.66</v>
      </c>
      <c r="R38" s="292">
        <v>5.43</v>
      </c>
      <c r="S38" s="292">
        <v>4.42</v>
      </c>
      <c r="T38" s="292">
        <v>4.62</v>
      </c>
      <c r="U38" s="292">
        <v>5.04</v>
      </c>
      <c r="V38" s="292">
        <v>4.46</v>
      </c>
      <c r="W38" s="292">
        <v>4.6399999999999997</v>
      </c>
      <c r="X38" s="292">
        <v>6.54</v>
      </c>
      <c r="Y38" s="292">
        <v>4.32</v>
      </c>
      <c r="Z38" s="292">
        <v>4.72</v>
      </c>
      <c r="AA38" s="292">
        <v>4.8099999999999996</v>
      </c>
      <c r="AB38" s="292">
        <v>4.76</v>
      </c>
      <c r="AC38" s="292">
        <v>4.62</v>
      </c>
      <c r="AD38" s="292">
        <v>4.51</v>
      </c>
      <c r="AE38" s="292">
        <v>7.11</v>
      </c>
      <c r="AF38" s="292">
        <v>5.9</v>
      </c>
      <c r="AG38" s="292">
        <v>6.84</v>
      </c>
      <c r="AK38" s="295"/>
    </row>
    <row r="39" spans="2:37" s="293" customFormat="1" x14ac:dyDescent="0.2">
      <c r="B39" s="291">
        <v>0.91666666666666663</v>
      </c>
      <c r="C39" s="292">
        <v>6.47</v>
      </c>
      <c r="D39" s="292">
        <v>6</v>
      </c>
      <c r="E39" s="292">
        <v>3.93</v>
      </c>
      <c r="F39" s="292">
        <v>4.83</v>
      </c>
      <c r="G39" s="292">
        <v>4.32</v>
      </c>
      <c r="H39" s="292">
        <v>6.41</v>
      </c>
      <c r="I39" s="292">
        <v>8.42</v>
      </c>
      <c r="J39" s="292">
        <v>8.23</v>
      </c>
      <c r="K39" s="292">
        <v>4.78</v>
      </c>
      <c r="L39" s="292">
        <v>4.08</v>
      </c>
      <c r="M39" s="292">
        <v>3.93</v>
      </c>
      <c r="N39" s="292">
        <v>4.2699999999999996</v>
      </c>
      <c r="O39" s="292">
        <v>8.01</v>
      </c>
      <c r="P39" s="292">
        <v>7.07</v>
      </c>
      <c r="Q39" s="292">
        <v>5.55</v>
      </c>
      <c r="R39" s="292">
        <v>3.99</v>
      </c>
      <c r="S39" s="292">
        <v>4.1900000000000004</v>
      </c>
      <c r="T39" s="292">
        <v>4.59</v>
      </c>
      <c r="U39" s="292">
        <v>4.46</v>
      </c>
      <c r="V39" s="292">
        <v>3.42</v>
      </c>
      <c r="W39" s="292">
        <v>4.8099999999999996</v>
      </c>
      <c r="X39" s="292">
        <v>5.7</v>
      </c>
      <c r="Y39" s="292">
        <v>4.08</v>
      </c>
      <c r="Z39" s="292">
        <v>4.21</v>
      </c>
      <c r="AA39" s="292">
        <v>4.62</v>
      </c>
      <c r="AB39" s="292">
        <v>4.3600000000000003</v>
      </c>
      <c r="AC39" s="292">
        <v>4.47</v>
      </c>
      <c r="AD39" s="292">
        <v>4.0999999999999996</v>
      </c>
      <c r="AE39" s="292">
        <v>7.6</v>
      </c>
      <c r="AF39" s="292">
        <v>4.96</v>
      </c>
      <c r="AG39" s="292">
        <v>4.96</v>
      </c>
    </row>
    <row r="40" spans="2:37" s="293" customFormat="1" x14ac:dyDescent="0.2">
      <c r="B40" s="291">
        <v>0.95833333333333337</v>
      </c>
      <c r="C40" s="292">
        <v>6.15</v>
      </c>
      <c r="D40" s="292">
        <v>4.9400000000000004</v>
      </c>
      <c r="E40" s="292">
        <v>3.72</v>
      </c>
      <c r="F40" s="292">
        <v>4.2300000000000004</v>
      </c>
      <c r="G40" s="292">
        <v>3.95</v>
      </c>
      <c r="H40" s="292">
        <v>8.5500000000000007</v>
      </c>
      <c r="I40" s="292">
        <v>7.8</v>
      </c>
      <c r="J40" s="292">
        <v>5.94</v>
      </c>
      <c r="K40" s="292">
        <v>4.53</v>
      </c>
      <c r="L40" s="292">
        <v>3.35</v>
      </c>
      <c r="M40" s="292">
        <v>3.72</v>
      </c>
      <c r="N40" s="292">
        <v>3.37</v>
      </c>
      <c r="O40" s="292">
        <v>16.96</v>
      </c>
      <c r="P40" s="292">
        <v>5.98</v>
      </c>
      <c r="Q40" s="292">
        <v>4.91</v>
      </c>
      <c r="R40" s="292">
        <v>3.72</v>
      </c>
      <c r="S40" s="292">
        <v>3.35</v>
      </c>
      <c r="T40" s="292">
        <v>3.53</v>
      </c>
      <c r="U40" s="292">
        <v>3.78</v>
      </c>
      <c r="V40" s="292">
        <v>3.27</v>
      </c>
      <c r="W40" s="292">
        <v>5.25</v>
      </c>
      <c r="X40" s="292">
        <v>7.73</v>
      </c>
      <c r="Y40" s="292">
        <v>3.59</v>
      </c>
      <c r="Z40" s="292">
        <v>3.53</v>
      </c>
      <c r="AA40" s="292">
        <v>3.61</v>
      </c>
      <c r="AB40" s="292">
        <v>3.57</v>
      </c>
      <c r="AC40" s="292">
        <v>4.1399999999999997</v>
      </c>
      <c r="AD40" s="292">
        <v>4.42</v>
      </c>
      <c r="AE40" s="292">
        <v>5.87</v>
      </c>
      <c r="AF40" s="292">
        <v>4.76</v>
      </c>
      <c r="AG40" s="292">
        <v>4.62</v>
      </c>
    </row>
    <row r="41" spans="2:37" s="297" customFormat="1" ht="27" customHeight="1" x14ac:dyDescent="0.2">
      <c r="B41" s="289" t="s">
        <v>330</v>
      </c>
      <c r="C41" s="359" t="s">
        <v>331</v>
      </c>
      <c r="D41" s="359"/>
      <c r="E41" s="359"/>
      <c r="F41" s="359"/>
      <c r="G41" s="359"/>
      <c r="H41" s="359"/>
      <c r="I41" s="359"/>
      <c r="J41" s="359"/>
      <c r="K41" s="359"/>
      <c r="L41" s="359"/>
      <c r="M41" s="359"/>
      <c r="N41" s="359"/>
      <c r="O41" s="359"/>
      <c r="P41" s="359"/>
      <c r="Q41" s="359"/>
      <c r="R41" s="359"/>
      <c r="S41" s="359"/>
      <c r="T41" s="359"/>
      <c r="U41" s="359"/>
      <c r="V41" s="359"/>
      <c r="W41" s="359"/>
      <c r="X41" s="359"/>
      <c r="Y41" s="359"/>
      <c r="Z41" s="359"/>
      <c r="AA41" s="359"/>
      <c r="AB41" s="359"/>
      <c r="AC41" s="359"/>
      <c r="AD41" s="359"/>
      <c r="AE41" s="359"/>
      <c r="AF41" s="359"/>
      <c r="AG41" s="359"/>
    </row>
    <row r="42" spans="2:37" s="284" customFormat="1" ht="13.5" customHeight="1" x14ac:dyDescent="0.2">
      <c r="B42" s="298" t="s">
        <v>370</v>
      </c>
      <c r="C42" s="299"/>
      <c r="D42" s="299"/>
      <c r="E42" s="299"/>
      <c r="F42" s="299"/>
      <c r="G42" s="299"/>
      <c r="H42" s="299"/>
      <c r="I42" s="299"/>
      <c r="J42" s="299"/>
      <c r="K42" s="299"/>
      <c r="L42" s="299"/>
      <c r="M42" s="299"/>
      <c r="N42" s="299"/>
      <c r="O42" s="299"/>
    </row>
    <row r="43" spans="2:37" x14ac:dyDescent="0.2">
      <c r="B43" s="298"/>
    </row>
    <row r="44" spans="2:37" x14ac:dyDescent="0.2">
      <c r="B44" s="298"/>
    </row>
    <row r="45" spans="2:37" x14ac:dyDescent="0.2">
      <c r="B45" s="298"/>
    </row>
  </sheetData>
  <mergeCells count="6">
    <mergeCell ref="C41:AG41"/>
    <mergeCell ref="B2:E4"/>
    <mergeCell ref="F2:AG4"/>
    <mergeCell ref="B6:C6"/>
    <mergeCell ref="B10:AG10"/>
    <mergeCell ref="V14:W14"/>
  </mergeCells>
  <printOptions horizontalCentered="1" verticalCentered="1"/>
  <pageMargins left="0" right="0" top="0.74803149606299213" bottom="0.74803149606299213" header="0.31496062992125984" footer="0.31496062992125984"/>
  <pageSetup paperSize="9" scale="67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AK45"/>
  <sheetViews>
    <sheetView showGridLines="0" view="pageBreakPreview" topLeftCell="A9" zoomScale="60" zoomScaleNormal="60" workbookViewId="0">
      <selection activeCell="A42" sqref="A42:XFD42"/>
    </sheetView>
  </sheetViews>
  <sheetFormatPr baseColWidth="10" defaultColWidth="11.42578125" defaultRowHeight="12.75" x14ac:dyDescent="0.2"/>
  <cols>
    <col min="1" max="1" width="2.140625" style="299" customWidth="1"/>
    <col min="2" max="2" width="17.5703125" style="299" customWidth="1"/>
    <col min="3" max="4" width="6.7109375" style="299" bestFit="1" customWidth="1"/>
    <col min="5" max="5" width="6.7109375" style="299" customWidth="1"/>
    <col min="6" max="6" width="7" style="299" customWidth="1"/>
    <col min="7" max="7" width="6.5703125" style="299" customWidth="1"/>
    <col min="8" max="8" width="6.42578125" style="299" customWidth="1"/>
    <col min="9" max="9" width="6.5703125" style="299" customWidth="1"/>
    <col min="10" max="14" width="6.7109375" style="299" bestFit="1" customWidth="1"/>
    <col min="15" max="16" width="6.7109375" style="299" customWidth="1"/>
    <col min="17" max="17" width="6.5703125" style="299" customWidth="1"/>
    <col min="18" max="18" width="6.7109375" style="299" customWidth="1"/>
    <col min="19" max="19" width="6.42578125" style="299" bestFit="1" customWidth="1"/>
    <col min="20" max="20" width="7.28515625" style="299" customWidth="1"/>
    <col min="21" max="21" width="6.42578125" style="299" bestFit="1" customWidth="1"/>
    <col min="22" max="22" width="6.5703125" style="299" customWidth="1"/>
    <col min="23" max="23" width="6.42578125" style="299" bestFit="1" customWidth="1"/>
    <col min="24" max="24" width="6.7109375" style="299" customWidth="1"/>
    <col min="25" max="25" width="6.85546875" style="299" customWidth="1"/>
    <col min="26" max="26" width="7.42578125" style="299" customWidth="1"/>
    <col min="27" max="27" width="6.28515625" style="299" customWidth="1"/>
    <col min="28" max="28" width="7.28515625" style="299" customWidth="1"/>
    <col min="29" max="29" width="6.7109375" style="299" bestFit="1" customWidth="1"/>
    <col min="30" max="30" width="6.42578125" style="299" bestFit="1" customWidth="1"/>
    <col min="31" max="33" width="6.42578125" style="299" customWidth="1"/>
    <col min="34" max="34" width="6.140625" style="299" customWidth="1"/>
    <col min="35" max="16384" width="11.42578125" style="299"/>
  </cols>
  <sheetData>
    <row r="2" spans="2:33" ht="15.75" customHeight="1" x14ac:dyDescent="0.2">
      <c r="B2" s="366"/>
      <c r="C2" s="366"/>
      <c r="D2" s="366"/>
      <c r="E2" s="366"/>
      <c r="F2" s="367" t="s">
        <v>363</v>
      </c>
      <c r="G2" s="368"/>
      <c r="H2" s="368"/>
      <c r="I2" s="368"/>
      <c r="J2" s="368"/>
      <c r="K2" s="368"/>
      <c r="L2" s="368"/>
      <c r="M2" s="368"/>
      <c r="N2" s="368"/>
      <c r="O2" s="368"/>
      <c r="P2" s="368"/>
      <c r="Q2" s="368"/>
      <c r="R2" s="368"/>
      <c r="S2" s="368"/>
      <c r="T2" s="368"/>
      <c r="U2" s="368"/>
      <c r="V2" s="368"/>
      <c r="W2" s="368"/>
      <c r="X2" s="368"/>
      <c r="Y2" s="368"/>
      <c r="Z2" s="368"/>
      <c r="AA2" s="368"/>
      <c r="AB2" s="368"/>
      <c r="AC2" s="368"/>
      <c r="AD2" s="368"/>
      <c r="AE2" s="368"/>
      <c r="AF2" s="368"/>
      <c r="AG2" s="368"/>
    </row>
    <row r="3" spans="2:33" ht="15.75" customHeight="1" x14ac:dyDescent="0.2">
      <c r="B3" s="366"/>
      <c r="C3" s="366"/>
      <c r="D3" s="366"/>
      <c r="E3" s="366"/>
      <c r="F3" s="370"/>
      <c r="G3" s="371"/>
      <c r="H3" s="371"/>
      <c r="I3" s="371"/>
      <c r="J3" s="371"/>
      <c r="K3" s="371"/>
      <c r="L3" s="371"/>
      <c r="M3" s="371"/>
      <c r="N3" s="371"/>
      <c r="O3" s="371"/>
      <c r="P3" s="371"/>
      <c r="Q3" s="371"/>
      <c r="R3" s="371"/>
      <c r="S3" s="371"/>
      <c r="T3" s="371"/>
      <c r="U3" s="371"/>
      <c r="V3" s="371"/>
      <c r="W3" s="371"/>
      <c r="X3" s="371"/>
      <c r="Y3" s="371"/>
      <c r="Z3" s="371"/>
      <c r="AA3" s="371"/>
      <c r="AB3" s="371"/>
      <c r="AC3" s="371"/>
      <c r="AD3" s="371"/>
      <c r="AE3" s="371"/>
      <c r="AF3" s="371"/>
      <c r="AG3" s="371"/>
    </row>
    <row r="4" spans="2:33" ht="15.75" customHeight="1" x14ac:dyDescent="0.2">
      <c r="B4" s="366"/>
      <c r="C4" s="366"/>
      <c r="D4" s="366"/>
      <c r="E4" s="366"/>
      <c r="F4" s="373"/>
      <c r="G4" s="374"/>
      <c r="H4" s="374"/>
      <c r="I4" s="374"/>
      <c r="J4" s="374"/>
      <c r="K4" s="374"/>
      <c r="L4" s="374"/>
      <c r="M4" s="374"/>
      <c r="N4" s="374"/>
      <c r="O4" s="374"/>
      <c r="P4" s="374"/>
      <c r="Q4" s="374"/>
      <c r="R4" s="374"/>
      <c r="S4" s="374"/>
      <c r="T4" s="374"/>
      <c r="U4" s="374"/>
      <c r="V4" s="374"/>
      <c r="W4" s="374"/>
      <c r="X4" s="374"/>
      <c r="Y4" s="374"/>
      <c r="Z4" s="374"/>
      <c r="AA4" s="374"/>
      <c r="AB4" s="374"/>
      <c r="AC4" s="374"/>
      <c r="AD4" s="374"/>
      <c r="AE4" s="374"/>
      <c r="AF4" s="374"/>
      <c r="AG4" s="374"/>
    </row>
    <row r="5" spans="2:33" ht="11.25" customHeight="1" x14ac:dyDescent="0.2">
      <c r="B5" s="300"/>
      <c r="C5" s="300"/>
      <c r="D5" s="300"/>
      <c r="E5" s="300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  <c r="AG5" s="253"/>
    </row>
    <row r="6" spans="2:33" ht="27.6" customHeight="1" x14ac:dyDescent="0.2">
      <c r="B6" s="362" t="s">
        <v>188</v>
      </c>
      <c r="C6" s="362"/>
      <c r="D6" s="286"/>
      <c r="E6" s="286"/>
      <c r="F6" s="255" t="str">
        <f>'PM10_CA-ILO-01'!F6</f>
        <v>Evaluación de seguimiento de la calidad del aire en la I.E. Francisco Bolognesi, distrito Ilo, provincia Ilo, departamento Moquegua, en octubre 2022</v>
      </c>
      <c r="G6" s="280"/>
      <c r="H6" s="280"/>
      <c r="I6" s="280"/>
      <c r="J6" s="280"/>
      <c r="K6" s="280"/>
      <c r="L6" s="280"/>
      <c r="M6" s="280"/>
      <c r="N6" s="280"/>
      <c r="O6" s="280"/>
      <c r="P6" s="280"/>
      <c r="Q6" s="280"/>
      <c r="R6" s="280"/>
      <c r="S6" s="280"/>
      <c r="T6" s="280"/>
      <c r="U6" s="280"/>
      <c r="V6" s="280"/>
      <c r="W6" s="280"/>
      <c r="X6" s="280"/>
      <c r="Y6" s="280"/>
      <c r="Z6" s="280"/>
      <c r="AA6" s="280"/>
      <c r="AB6" s="280"/>
      <c r="AC6" s="280"/>
      <c r="AD6" s="280"/>
      <c r="AE6" s="280"/>
      <c r="AF6" s="280"/>
      <c r="AG6" s="280"/>
    </row>
    <row r="7" spans="2:33" ht="8.25" customHeight="1" x14ac:dyDescent="0.2">
      <c r="B7" s="287"/>
      <c r="C7" s="287"/>
      <c r="D7" s="287"/>
      <c r="E7" s="287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ht="15.75" customHeight="1" x14ac:dyDescent="0.2">
      <c r="B8" s="286" t="s">
        <v>236</v>
      </c>
      <c r="C8" s="286"/>
      <c r="D8" s="286"/>
      <c r="E8" s="286"/>
      <c r="F8" s="255" t="s">
        <v>310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88" t="s">
        <v>189</v>
      </c>
      <c r="R8" s="286"/>
      <c r="S8" s="286"/>
      <c r="T8" s="286"/>
      <c r="U8" s="286"/>
      <c r="V8" s="259"/>
      <c r="W8" s="255"/>
      <c r="X8" s="255"/>
      <c r="Y8" s="255"/>
      <c r="Z8" s="255"/>
      <c r="AA8" s="255"/>
      <c r="AB8" s="255"/>
      <c r="AC8" s="255"/>
      <c r="AD8" s="255"/>
      <c r="AE8" s="255"/>
      <c r="AF8" s="255"/>
      <c r="AG8" s="255"/>
    </row>
    <row r="9" spans="2:33" ht="7.5" customHeight="1" x14ac:dyDescent="0.2">
      <c r="B9" s="287"/>
      <c r="C9" s="287"/>
      <c r="D9" s="287"/>
      <c r="E9" s="287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ht="15.75" customHeight="1" x14ac:dyDescent="0.2">
      <c r="B10" s="363" t="s">
        <v>217</v>
      </c>
      <c r="C10" s="363"/>
      <c r="D10" s="363"/>
      <c r="E10" s="363"/>
      <c r="F10" s="363"/>
      <c r="G10" s="363"/>
      <c r="H10" s="363"/>
      <c r="I10" s="363"/>
      <c r="J10" s="363"/>
      <c r="K10" s="363"/>
      <c r="L10" s="363"/>
      <c r="M10" s="363"/>
      <c r="N10" s="363"/>
      <c r="O10" s="363"/>
      <c r="P10" s="363"/>
      <c r="Q10" s="363"/>
      <c r="R10" s="363"/>
      <c r="S10" s="363"/>
      <c r="T10" s="363"/>
      <c r="U10" s="363"/>
      <c r="V10" s="363"/>
      <c r="W10" s="363"/>
      <c r="X10" s="363"/>
      <c r="Y10" s="363"/>
      <c r="Z10" s="363"/>
      <c r="AA10" s="363"/>
      <c r="AB10" s="363"/>
      <c r="AC10" s="363"/>
      <c r="AD10" s="363"/>
      <c r="AE10" s="363"/>
      <c r="AF10" s="363"/>
      <c r="AG10" s="363"/>
    </row>
    <row r="11" spans="2:33" ht="7.5" customHeight="1" x14ac:dyDescent="0.2">
      <c r="B11" s="287"/>
      <c r="C11" s="287"/>
      <c r="D11" s="287"/>
      <c r="E11" s="287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ht="15.75" customHeight="1" x14ac:dyDescent="0.2">
      <c r="B12" s="286" t="s">
        <v>33</v>
      </c>
      <c r="C12" s="286"/>
      <c r="D12" s="286"/>
      <c r="E12" s="286"/>
      <c r="F12" s="255" t="s">
        <v>318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286" t="s">
        <v>8</v>
      </c>
      <c r="R12" s="286"/>
      <c r="S12" s="286"/>
      <c r="T12" s="286"/>
      <c r="U12" s="286"/>
      <c r="V12" s="281" t="s">
        <v>14</v>
      </c>
      <c r="W12" s="255"/>
      <c r="X12" s="255"/>
      <c r="Y12" s="255"/>
      <c r="Z12" s="255"/>
      <c r="AA12" s="255"/>
      <c r="AB12" s="255"/>
      <c r="AC12" s="255"/>
      <c r="AD12" s="255"/>
      <c r="AE12" s="255"/>
      <c r="AF12" s="255"/>
      <c r="AG12" s="255"/>
    </row>
    <row r="13" spans="2:33" ht="7.5" customHeight="1" x14ac:dyDescent="0.2">
      <c r="B13" s="287"/>
      <c r="C13" s="287"/>
      <c r="D13" s="287"/>
      <c r="E13" s="287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ht="15.75" customHeight="1" x14ac:dyDescent="0.2">
      <c r="B14" s="286" t="s">
        <v>9</v>
      </c>
      <c r="C14" s="286"/>
      <c r="D14" s="286"/>
      <c r="E14" s="286"/>
      <c r="F14" s="255" t="s">
        <v>319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286" t="s">
        <v>10</v>
      </c>
      <c r="R14" s="286"/>
      <c r="S14" s="286"/>
      <c r="T14" s="286"/>
      <c r="U14" s="286"/>
      <c r="V14" s="364">
        <v>1193085163</v>
      </c>
      <c r="W14" s="364"/>
      <c r="X14" s="255"/>
      <c r="Y14" s="255"/>
      <c r="Z14" s="255"/>
      <c r="AA14" s="255"/>
      <c r="AB14" s="255"/>
      <c r="AC14" s="255"/>
      <c r="AD14" s="255"/>
      <c r="AE14" s="255"/>
      <c r="AF14" s="255"/>
      <c r="AG14" s="255"/>
    </row>
    <row r="15" spans="2:33" ht="11.25" customHeight="1" x14ac:dyDescent="0.2">
      <c r="B15" s="300"/>
      <c r="C15" s="300"/>
      <c r="D15" s="300"/>
      <c r="E15" s="300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  <c r="AG15" s="253"/>
    </row>
    <row r="16" spans="2:33" ht="29.45" customHeight="1" x14ac:dyDescent="0.2">
      <c r="B16" s="301" t="s">
        <v>257</v>
      </c>
      <c r="C16" s="302">
        <v>1</v>
      </c>
      <c r="D16" s="302">
        <v>2</v>
      </c>
      <c r="E16" s="302">
        <v>3</v>
      </c>
      <c r="F16" s="302">
        <v>4</v>
      </c>
      <c r="G16" s="302">
        <v>5</v>
      </c>
      <c r="H16" s="302">
        <v>6</v>
      </c>
      <c r="I16" s="302">
        <v>7</v>
      </c>
      <c r="J16" s="302">
        <v>8</v>
      </c>
      <c r="K16" s="302">
        <v>9</v>
      </c>
      <c r="L16" s="302">
        <v>10</v>
      </c>
      <c r="M16" s="302">
        <v>11</v>
      </c>
      <c r="N16" s="302">
        <v>12</v>
      </c>
      <c r="O16" s="302">
        <v>13</v>
      </c>
      <c r="P16" s="302">
        <v>14</v>
      </c>
      <c r="Q16" s="302">
        <v>15</v>
      </c>
      <c r="R16" s="302">
        <v>16</v>
      </c>
      <c r="S16" s="302">
        <v>17</v>
      </c>
      <c r="T16" s="302">
        <v>18</v>
      </c>
      <c r="U16" s="302">
        <v>19</v>
      </c>
      <c r="V16" s="302">
        <v>20</v>
      </c>
      <c r="W16" s="302">
        <v>21</v>
      </c>
      <c r="X16" s="302">
        <v>22</v>
      </c>
      <c r="Y16" s="302">
        <v>23</v>
      </c>
      <c r="Z16" s="302">
        <v>24</v>
      </c>
      <c r="AA16" s="302">
        <v>25</v>
      </c>
      <c r="AB16" s="302">
        <v>26</v>
      </c>
      <c r="AC16" s="302">
        <v>27</v>
      </c>
      <c r="AD16" s="302">
        <v>28</v>
      </c>
      <c r="AE16" s="302">
        <v>29</v>
      </c>
      <c r="AF16" s="302">
        <v>30</v>
      </c>
      <c r="AG16" s="302">
        <v>31</v>
      </c>
    </row>
    <row r="17" spans="2:34" s="304" customFormat="1" x14ac:dyDescent="0.2">
      <c r="B17" s="303">
        <v>0</v>
      </c>
      <c r="C17" s="306">
        <v>229.8</v>
      </c>
      <c r="D17" s="306">
        <v>228.41</v>
      </c>
      <c r="E17" s="306">
        <v>221.48</v>
      </c>
      <c r="F17" s="306">
        <v>220.37</v>
      </c>
      <c r="G17" s="306">
        <v>204.38</v>
      </c>
      <c r="H17" s="306">
        <v>260.66000000000003</v>
      </c>
      <c r="I17" s="306">
        <v>256.5</v>
      </c>
      <c r="J17" s="306">
        <v>251.92</v>
      </c>
      <c r="K17" s="306">
        <v>257.55</v>
      </c>
      <c r="L17" s="306">
        <v>261.11</v>
      </c>
      <c r="M17" s="306">
        <v>241.02</v>
      </c>
      <c r="N17" s="306">
        <v>238.21</v>
      </c>
      <c r="O17" s="306">
        <v>237.11</v>
      </c>
      <c r="P17" s="306">
        <v>247.55</v>
      </c>
      <c r="Q17" s="306">
        <v>247.97</v>
      </c>
      <c r="R17" s="306">
        <v>259.83999999999997</v>
      </c>
      <c r="S17" s="306">
        <v>248.46</v>
      </c>
      <c r="T17" s="306">
        <v>253.06</v>
      </c>
      <c r="U17" s="306">
        <v>261.33999999999997</v>
      </c>
      <c r="V17" s="306">
        <v>278.81</v>
      </c>
      <c r="W17" s="306">
        <v>301.07</v>
      </c>
      <c r="X17" s="306">
        <v>233.5</v>
      </c>
      <c r="Y17" s="306">
        <v>248.78</v>
      </c>
      <c r="Z17" s="306">
        <v>241.37</v>
      </c>
      <c r="AA17" s="306">
        <v>244.79</v>
      </c>
      <c r="AB17" s="306">
        <v>258.8</v>
      </c>
      <c r="AC17" s="306">
        <v>264.06</v>
      </c>
      <c r="AD17" s="306">
        <v>272.14</v>
      </c>
      <c r="AE17" s="306">
        <v>233.47</v>
      </c>
      <c r="AF17" s="306">
        <v>252.32</v>
      </c>
      <c r="AG17" s="306">
        <v>249.75</v>
      </c>
      <c r="AH17" s="299"/>
    </row>
    <row r="18" spans="2:34" s="304" customFormat="1" x14ac:dyDescent="0.2">
      <c r="B18" s="303">
        <v>4.1666666666666664E-2</v>
      </c>
      <c r="C18" s="306">
        <v>227.32</v>
      </c>
      <c r="D18" s="306">
        <v>227.54</v>
      </c>
      <c r="E18" s="306">
        <v>222.58</v>
      </c>
      <c r="F18" s="306">
        <v>222.04</v>
      </c>
      <c r="G18" s="306">
        <v>198.48</v>
      </c>
      <c r="H18" s="306">
        <v>251.44</v>
      </c>
      <c r="I18" s="306">
        <v>254.01</v>
      </c>
      <c r="J18" s="306">
        <v>249.89</v>
      </c>
      <c r="K18" s="306">
        <v>256.54000000000002</v>
      </c>
      <c r="L18" s="306">
        <v>260.68</v>
      </c>
      <c r="M18" s="306">
        <v>241.18</v>
      </c>
      <c r="N18" s="306">
        <v>240.99</v>
      </c>
      <c r="O18" s="306">
        <v>235.16</v>
      </c>
      <c r="P18" s="306">
        <v>244.79</v>
      </c>
      <c r="Q18" s="306">
        <v>240.63</v>
      </c>
      <c r="R18" s="306">
        <v>256.39</v>
      </c>
      <c r="S18" s="306">
        <v>252.34</v>
      </c>
      <c r="T18" s="306">
        <v>252.49</v>
      </c>
      <c r="U18" s="306">
        <v>254.67</v>
      </c>
      <c r="V18" s="306">
        <v>276</v>
      </c>
      <c r="W18" s="306">
        <v>296.64</v>
      </c>
      <c r="X18" s="306">
        <v>230.91</v>
      </c>
      <c r="Y18" s="306">
        <v>238.11</v>
      </c>
      <c r="Z18" s="306">
        <v>241.87</v>
      </c>
      <c r="AA18" s="306">
        <v>244.79</v>
      </c>
      <c r="AB18" s="306">
        <v>256.05</v>
      </c>
      <c r="AC18" s="306">
        <v>259.52999999999997</v>
      </c>
      <c r="AD18" s="306">
        <v>269.8</v>
      </c>
      <c r="AE18" s="306">
        <v>228.55</v>
      </c>
      <c r="AF18" s="306">
        <v>251.6</v>
      </c>
      <c r="AG18" s="306">
        <v>256.29000000000002</v>
      </c>
      <c r="AH18" s="299"/>
    </row>
    <row r="19" spans="2:34" s="304" customFormat="1" x14ac:dyDescent="0.2">
      <c r="B19" s="303">
        <v>8.3333333333333329E-2</v>
      </c>
      <c r="C19" s="306">
        <v>246.5</v>
      </c>
      <c r="D19" s="306">
        <v>221.27</v>
      </c>
      <c r="E19" s="306">
        <v>225.54</v>
      </c>
      <c r="F19" s="306">
        <v>226.93</v>
      </c>
      <c r="G19" s="306">
        <v>205.25</v>
      </c>
      <c r="H19" s="306">
        <v>252.47</v>
      </c>
      <c r="I19" s="306">
        <v>250.63</v>
      </c>
      <c r="J19" s="306">
        <v>248.34</v>
      </c>
      <c r="K19" s="306">
        <v>251.56</v>
      </c>
      <c r="L19" s="306">
        <v>267.06</v>
      </c>
      <c r="M19" s="306">
        <v>247.78</v>
      </c>
      <c r="N19" s="306">
        <v>245.23</v>
      </c>
      <c r="O19" s="306">
        <v>244.13</v>
      </c>
      <c r="P19" s="306">
        <v>244.96</v>
      </c>
      <c r="Q19" s="306">
        <v>265.27999999999997</v>
      </c>
      <c r="R19" s="306">
        <v>259.11</v>
      </c>
      <c r="S19" s="306">
        <v>250.84</v>
      </c>
      <c r="T19" s="306">
        <v>254.46</v>
      </c>
      <c r="U19" s="306">
        <v>262.10000000000002</v>
      </c>
      <c r="V19" s="306">
        <v>282.54000000000002</v>
      </c>
      <c r="W19" s="306">
        <v>296</v>
      </c>
      <c r="X19" s="306">
        <v>235.14</v>
      </c>
      <c r="Y19" s="306">
        <v>236.32</v>
      </c>
      <c r="Z19" s="306">
        <v>245.04</v>
      </c>
      <c r="AA19" s="306">
        <v>247.57</v>
      </c>
      <c r="AB19" s="306">
        <v>271.25</v>
      </c>
      <c r="AC19" s="306">
        <v>267.32</v>
      </c>
      <c r="AD19" s="306">
        <v>271.05</v>
      </c>
      <c r="AE19" s="306">
        <v>228.38</v>
      </c>
      <c r="AF19" s="306">
        <v>246.26</v>
      </c>
      <c r="AG19" s="306">
        <v>245.88</v>
      </c>
      <c r="AH19" s="299"/>
    </row>
    <row r="20" spans="2:34" s="304" customFormat="1" x14ac:dyDescent="0.2">
      <c r="B20" s="303">
        <v>0.125</v>
      </c>
      <c r="C20" s="306">
        <v>234.34</v>
      </c>
      <c r="D20" s="306">
        <v>221.75</v>
      </c>
      <c r="E20" s="306">
        <v>224.86</v>
      </c>
      <c r="F20" s="306">
        <v>225.02</v>
      </c>
      <c r="G20" s="306">
        <v>198.27</v>
      </c>
      <c r="H20" s="306">
        <v>255.69</v>
      </c>
      <c r="I20" s="306">
        <v>252.05</v>
      </c>
      <c r="J20" s="306">
        <v>248.4</v>
      </c>
      <c r="K20" s="306">
        <v>251.16</v>
      </c>
      <c r="L20" s="306">
        <v>258.69</v>
      </c>
      <c r="M20" s="306">
        <v>242.42</v>
      </c>
      <c r="N20" s="306">
        <v>244.71</v>
      </c>
      <c r="O20" s="306">
        <v>241.49</v>
      </c>
      <c r="P20" s="306">
        <v>248.63</v>
      </c>
      <c r="Q20" s="306">
        <v>243.73</v>
      </c>
      <c r="R20" s="306">
        <v>256.95999999999998</v>
      </c>
      <c r="S20" s="306">
        <v>249.58</v>
      </c>
      <c r="T20" s="306">
        <v>256.47000000000003</v>
      </c>
      <c r="U20" s="306">
        <v>258.98</v>
      </c>
      <c r="V20" s="306">
        <v>281.88</v>
      </c>
      <c r="W20" s="306">
        <v>295.92</v>
      </c>
      <c r="X20" s="306">
        <v>233</v>
      </c>
      <c r="Y20" s="306">
        <v>243.94</v>
      </c>
      <c r="Z20" s="306">
        <v>245.74</v>
      </c>
      <c r="AA20" s="306">
        <v>247.36</v>
      </c>
      <c r="AB20" s="306">
        <v>272.99</v>
      </c>
      <c r="AC20" s="306">
        <v>266.14</v>
      </c>
      <c r="AD20" s="306">
        <v>272.47000000000003</v>
      </c>
      <c r="AE20" s="306">
        <v>234.06</v>
      </c>
      <c r="AF20" s="306">
        <v>250.67</v>
      </c>
      <c r="AG20" s="306">
        <v>257.23</v>
      </c>
      <c r="AH20" s="299"/>
    </row>
    <row r="21" spans="2:34" s="304" customFormat="1" x14ac:dyDescent="0.2">
      <c r="B21" s="303">
        <v>0.16666666666666666</v>
      </c>
      <c r="C21" s="306">
        <v>225.7</v>
      </c>
      <c r="D21" s="306">
        <v>217.57</v>
      </c>
      <c r="E21" s="306">
        <v>222.51</v>
      </c>
      <c r="F21" s="306">
        <v>223.19</v>
      </c>
      <c r="G21" s="306">
        <v>203.16</v>
      </c>
      <c r="H21" s="306">
        <v>255.78</v>
      </c>
      <c r="I21" s="306">
        <v>251.07</v>
      </c>
      <c r="J21" s="306">
        <v>249.48</v>
      </c>
      <c r="K21" s="306">
        <v>255.92</v>
      </c>
      <c r="L21" s="306">
        <v>286.29000000000002</v>
      </c>
      <c r="M21" s="306">
        <v>243.97</v>
      </c>
      <c r="N21" s="306">
        <v>242.51</v>
      </c>
      <c r="O21" s="306">
        <v>240.28</v>
      </c>
      <c r="P21" s="306">
        <v>245.4</v>
      </c>
      <c r="Q21" s="306">
        <v>246.01</v>
      </c>
      <c r="R21" s="306">
        <v>259.14999999999998</v>
      </c>
      <c r="S21" s="306">
        <v>256.37</v>
      </c>
      <c r="T21" s="306">
        <v>257.39999999999998</v>
      </c>
      <c r="U21" s="306">
        <v>261.68</v>
      </c>
      <c r="V21" s="306">
        <v>284.69</v>
      </c>
      <c r="W21" s="306">
        <v>300.72000000000003</v>
      </c>
      <c r="X21" s="306">
        <v>227.53</v>
      </c>
      <c r="Y21" s="306">
        <v>239.51</v>
      </c>
      <c r="Z21" s="306">
        <v>248.81</v>
      </c>
      <c r="AA21" s="306">
        <v>247.62</v>
      </c>
      <c r="AB21" s="306">
        <v>265.94</v>
      </c>
      <c r="AC21" s="306">
        <v>269.38</v>
      </c>
      <c r="AD21" s="306">
        <v>277.02</v>
      </c>
      <c r="AE21" s="306">
        <v>230.25</v>
      </c>
      <c r="AF21" s="306">
        <v>261.60000000000002</v>
      </c>
      <c r="AG21" s="306">
        <v>250.04</v>
      </c>
      <c r="AH21" s="299"/>
    </row>
    <row r="22" spans="2:34" s="304" customFormat="1" x14ac:dyDescent="0.2">
      <c r="B22" s="303">
        <v>0.20833333333333334</v>
      </c>
      <c r="C22" s="306">
        <v>253.78</v>
      </c>
      <c r="D22" s="306">
        <v>219.95</v>
      </c>
      <c r="E22" s="306">
        <v>224.77</v>
      </c>
      <c r="F22" s="306">
        <v>231.84</v>
      </c>
      <c r="G22" s="306">
        <v>210.75</v>
      </c>
      <c r="H22" s="306">
        <v>261.58</v>
      </c>
      <c r="I22" s="306">
        <v>256.45</v>
      </c>
      <c r="J22" s="306">
        <v>244.18</v>
      </c>
      <c r="K22" s="306">
        <v>247.43</v>
      </c>
      <c r="L22" s="306">
        <v>272.52</v>
      </c>
      <c r="M22" s="306">
        <v>252.54</v>
      </c>
      <c r="N22" s="306">
        <v>251.16</v>
      </c>
      <c r="O22" s="306">
        <v>246.26</v>
      </c>
      <c r="P22" s="306">
        <v>247.39</v>
      </c>
      <c r="Q22" s="306">
        <v>288.55</v>
      </c>
      <c r="R22" s="306">
        <v>260.89999999999998</v>
      </c>
      <c r="S22" s="306">
        <v>261.13</v>
      </c>
      <c r="T22" s="306">
        <v>259.42</v>
      </c>
      <c r="U22" s="306">
        <v>280.27</v>
      </c>
      <c r="V22" s="306">
        <v>287.70999999999998</v>
      </c>
      <c r="W22" s="306">
        <v>301.63</v>
      </c>
      <c r="X22" s="306">
        <v>240.19</v>
      </c>
      <c r="Y22" s="306">
        <v>246.95</v>
      </c>
      <c r="Z22" s="306">
        <v>252.33</v>
      </c>
      <c r="AA22" s="306">
        <v>273.72000000000003</v>
      </c>
      <c r="AB22" s="306">
        <v>283.33999999999997</v>
      </c>
      <c r="AC22" s="306">
        <v>272.23</v>
      </c>
      <c r="AD22" s="306">
        <v>298.91000000000003</v>
      </c>
      <c r="AE22" s="306">
        <v>233.35</v>
      </c>
      <c r="AF22" s="306">
        <v>261.95999999999998</v>
      </c>
      <c r="AG22" s="292">
        <v>253.56</v>
      </c>
      <c r="AH22" s="299"/>
    </row>
    <row r="23" spans="2:34" s="304" customFormat="1" x14ac:dyDescent="0.2">
      <c r="B23" s="303">
        <v>0.25</v>
      </c>
      <c r="C23" s="306">
        <v>248.89</v>
      </c>
      <c r="D23" s="306">
        <v>241.25</v>
      </c>
      <c r="E23" s="306">
        <v>241.63</v>
      </c>
      <c r="F23" s="306">
        <v>240.49</v>
      </c>
      <c r="G23" s="306">
        <v>222.48</v>
      </c>
      <c r="H23" s="306">
        <v>270.27999999999997</v>
      </c>
      <c r="I23" s="306">
        <v>273.64999999999998</v>
      </c>
      <c r="J23" s="306">
        <v>247.5</v>
      </c>
      <c r="K23" s="306">
        <v>254.58</v>
      </c>
      <c r="L23" s="306">
        <v>279.55</v>
      </c>
      <c r="M23" s="306">
        <v>263.73</v>
      </c>
      <c r="N23" s="306">
        <v>279.89</v>
      </c>
      <c r="O23" s="306">
        <v>268.64</v>
      </c>
      <c r="P23" s="306">
        <v>258.19</v>
      </c>
      <c r="Q23" s="306">
        <v>405.43</v>
      </c>
      <c r="R23" s="306">
        <v>274.33</v>
      </c>
      <c r="S23" s="306">
        <v>263.64999999999998</v>
      </c>
      <c r="T23" s="306">
        <v>267.35000000000002</v>
      </c>
      <c r="U23" s="306">
        <v>294.89</v>
      </c>
      <c r="V23" s="306">
        <v>298.29000000000002</v>
      </c>
      <c r="W23" s="306">
        <v>312.82</v>
      </c>
      <c r="X23" s="306">
        <v>250.49</v>
      </c>
      <c r="Y23" s="306">
        <v>243.85</v>
      </c>
      <c r="Z23" s="306">
        <v>259.77999999999997</v>
      </c>
      <c r="AA23" s="306">
        <v>257.88</v>
      </c>
      <c r="AB23" s="306">
        <v>300.3</v>
      </c>
      <c r="AC23" s="306">
        <v>281.82</v>
      </c>
      <c r="AD23" s="306">
        <v>312.93</v>
      </c>
      <c r="AE23" s="306">
        <v>237.28</v>
      </c>
      <c r="AF23" s="306">
        <v>252.23</v>
      </c>
      <c r="AG23" s="292">
        <v>251.91</v>
      </c>
      <c r="AH23" s="299"/>
    </row>
    <row r="24" spans="2:34" s="304" customFormat="1" x14ac:dyDescent="0.2">
      <c r="B24" s="303">
        <v>0.29166666666666669</v>
      </c>
      <c r="C24" s="306">
        <v>228.37</v>
      </c>
      <c r="D24" s="306">
        <v>230.91</v>
      </c>
      <c r="E24" s="306">
        <v>255.53</v>
      </c>
      <c r="F24" s="306">
        <v>251.65</v>
      </c>
      <c r="G24" s="306">
        <v>238.48</v>
      </c>
      <c r="H24" s="306">
        <v>281.73</v>
      </c>
      <c r="I24" s="306">
        <v>290.89999999999998</v>
      </c>
      <c r="J24" s="306">
        <v>253</v>
      </c>
      <c r="K24" s="306">
        <v>251.46</v>
      </c>
      <c r="L24" s="306">
        <v>276.38</v>
      </c>
      <c r="M24" s="306">
        <v>256.35000000000002</v>
      </c>
      <c r="N24" s="306">
        <v>276.27999999999997</v>
      </c>
      <c r="O24" s="306">
        <v>279.33999999999997</v>
      </c>
      <c r="P24" s="306">
        <v>266.08</v>
      </c>
      <c r="Q24" s="306">
        <v>297.14</v>
      </c>
      <c r="R24" s="306">
        <v>272.77999999999997</v>
      </c>
      <c r="S24" s="306">
        <v>265.68</v>
      </c>
      <c r="T24" s="306">
        <v>281.64</v>
      </c>
      <c r="U24" s="306">
        <v>294.5</v>
      </c>
      <c r="V24" s="306">
        <v>306.08</v>
      </c>
      <c r="W24" s="306">
        <v>326.57</v>
      </c>
      <c r="X24" s="306">
        <v>242.95</v>
      </c>
      <c r="Y24" s="306">
        <v>247.22</v>
      </c>
      <c r="Z24" s="306">
        <v>274.49</v>
      </c>
      <c r="AA24" s="306">
        <v>269.27999999999997</v>
      </c>
      <c r="AB24" s="306">
        <v>309.18</v>
      </c>
      <c r="AC24" s="306">
        <v>290.81</v>
      </c>
      <c r="AD24" s="306">
        <v>305.83</v>
      </c>
      <c r="AE24" s="306">
        <v>241.42</v>
      </c>
      <c r="AF24" s="306">
        <v>250.32</v>
      </c>
      <c r="AG24" s="292">
        <v>253</v>
      </c>
      <c r="AH24" s="299"/>
    </row>
    <row r="25" spans="2:34" s="304" customFormat="1" x14ac:dyDescent="0.2">
      <c r="B25" s="303">
        <v>0.33333333333333331</v>
      </c>
      <c r="C25" s="306">
        <v>226.63</v>
      </c>
      <c r="D25" s="306">
        <v>232.29</v>
      </c>
      <c r="E25" s="306">
        <v>260.42</v>
      </c>
      <c r="F25" s="306">
        <v>253.91</v>
      </c>
      <c r="G25" s="306">
        <v>228.27</v>
      </c>
      <c r="H25" s="306">
        <v>281.01</v>
      </c>
      <c r="I25" s="306">
        <v>289.39</v>
      </c>
      <c r="J25" s="306">
        <v>253.48</v>
      </c>
      <c r="K25" s="306">
        <v>253.16</v>
      </c>
      <c r="L25" s="306">
        <v>281.5</v>
      </c>
      <c r="M25" s="306">
        <v>265.51</v>
      </c>
      <c r="N25" s="306">
        <v>265.55</v>
      </c>
      <c r="O25" s="306">
        <v>278.3</v>
      </c>
      <c r="P25" s="306">
        <v>281.47000000000003</v>
      </c>
      <c r="Q25" s="306">
        <v>278.97000000000003</v>
      </c>
      <c r="R25" s="306">
        <v>265.68</v>
      </c>
      <c r="S25" s="306">
        <v>280.42</v>
      </c>
      <c r="T25" s="306">
        <v>279.45</v>
      </c>
      <c r="U25" s="306">
        <v>288.63</v>
      </c>
      <c r="V25" s="306">
        <v>319.99</v>
      </c>
      <c r="W25" s="306">
        <v>320.8</v>
      </c>
      <c r="X25" s="306">
        <v>252.84</v>
      </c>
      <c r="Y25" s="306">
        <v>251.75</v>
      </c>
      <c r="Z25" s="306">
        <v>275.75</v>
      </c>
      <c r="AA25" s="306">
        <v>272.5</v>
      </c>
      <c r="AB25" s="306">
        <v>300.25</v>
      </c>
      <c r="AC25" s="306">
        <v>285.77999999999997</v>
      </c>
      <c r="AD25" s="306">
        <v>315.81</v>
      </c>
      <c r="AE25" s="306">
        <v>244.04</v>
      </c>
      <c r="AF25" s="306">
        <v>253.07</v>
      </c>
      <c r="AG25" s="292">
        <v>251.36</v>
      </c>
      <c r="AH25" s="299"/>
    </row>
    <row r="26" spans="2:34" s="304" customFormat="1" x14ac:dyDescent="0.2">
      <c r="B26" s="303">
        <v>0.375</v>
      </c>
      <c r="C26" s="306">
        <v>228.9</v>
      </c>
      <c r="D26" s="306">
        <v>239.53</v>
      </c>
      <c r="E26" s="306">
        <v>251.45</v>
      </c>
      <c r="F26" s="306">
        <v>241.67</v>
      </c>
      <c r="G26" s="306">
        <v>214.22</v>
      </c>
      <c r="H26" s="306">
        <v>270.91000000000003</v>
      </c>
      <c r="I26" s="306">
        <v>258.39999999999998</v>
      </c>
      <c r="J26" s="306">
        <v>246.99</v>
      </c>
      <c r="K26" s="306">
        <v>253.89</v>
      </c>
      <c r="L26" s="306">
        <v>274.25</v>
      </c>
      <c r="M26" s="306">
        <v>255.6</v>
      </c>
      <c r="N26" s="306">
        <v>251.39</v>
      </c>
      <c r="O26" s="306">
        <v>267.92</v>
      </c>
      <c r="P26" s="306">
        <v>278.07</v>
      </c>
      <c r="Q26" s="306">
        <v>262.51</v>
      </c>
      <c r="R26" s="306">
        <v>268.41000000000003</v>
      </c>
      <c r="S26" s="306">
        <v>269.18</v>
      </c>
      <c r="T26" s="306">
        <v>271.17</v>
      </c>
      <c r="U26" s="306">
        <v>277.56</v>
      </c>
      <c r="V26" s="306">
        <v>311.24</v>
      </c>
      <c r="W26" s="306">
        <v>311.24</v>
      </c>
      <c r="X26" s="306">
        <v>256.54000000000002</v>
      </c>
      <c r="Y26" s="306">
        <v>255.59</v>
      </c>
      <c r="Z26" s="306">
        <v>250.47</v>
      </c>
      <c r="AA26" s="306">
        <v>263.52999999999997</v>
      </c>
      <c r="AB26" s="306">
        <v>272.45999999999998</v>
      </c>
      <c r="AC26" s="306">
        <v>283.5</v>
      </c>
      <c r="AD26" s="306">
        <v>298.52</v>
      </c>
      <c r="AE26" s="306">
        <v>267.77999999999997</v>
      </c>
      <c r="AF26" s="306">
        <v>249.52</v>
      </c>
      <c r="AG26" s="292">
        <v>251.77</v>
      </c>
      <c r="AH26" s="299"/>
    </row>
    <row r="27" spans="2:34" s="304" customFormat="1" x14ac:dyDescent="0.2">
      <c r="B27" s="303">
        <v>0.41666666666666669</v>
      </c>
      <c r="C27" s="306">
        <v>223.44</v>
      </c>
      <c r="D27" s="306">
        <v>238.37</v>
      </c>
      <c r="E27" s="306">
        <v>246.7</v>
      </c>
      <c r="F27" s="306">
        <v>234.04</v>
      </c>
      <c r="G27" s="306">
        <v>204.94</v>
      </c>
      <c r="H27" s="306">
        <v>265.01</v>
      </c>
      <c r="I27" s="306">
        <v>247</v>
      </c>
      <c r="J27" s="306">
        <v>249.09</v>
      </c>
      <c r="K27" s="306">
        <v>257.08</v>
      </c>
      <c r="L27" s="306">
        <v>252.34</v>
      </c>
      <c r="M27" s="306">
        <v>256.36</v>
      </c>
      <c r="N27" s="306">
        <v>246.85</v>
      </c>
      <c r="O27" s="306">
        <v>254.59</v>
      </c>
      <c r="P27" s="306" t="s">
        <v>368</v>
      </c>
      <c r="Q27" s="306">
        <v>255.31</v>
      </c>
      <c r="R27" s="306">
        <v>267.66000000000003</v>
      </c>
      <c r="S27" s="306">
        <v>263.58</v>
      </c>
      <c r="T27" s="306">
        <v>274.63</v>
      </c>
      <c r="U27" s="306">
        <v>267.56</v>
      </c>
      <c r="V27" s="306">
        <v>295</v>
      </c>
      <c r="W27" s="306">
        <v>287.05</v>
      </c>
      <c r="X27" s="306">
        <v>253.29</v>
      </c>
      <c r="Y27" s="306">
        <v>253.38</v>
      </c>
      <c r="Z27" s="306">
        <v>247.92</v>
      </c>
      <c r="AA27" s="306">
        <v>260.8</v>
      </c>
      <c r="AB27" s="306">
        <v>260.33999999999997</v>
      </c>
      <c r="AC27" s="306">
        <v>279.19</v>
      </c>
      <c r="AD27" s="306">
        <v>254.45</v>
      </c>
      <c r="AE27" s="306">
        <v>262.58</v>
      </c>
      <c r="AF27" s="306">
        <v>245.7</v>
      </c>
      <c r="AG27" s="292">
        <v>249.39</v>
      </c>
      <c r="AH27" s="299"/>
    </row>
    <row r="28" spans="2:34" s="304" customFormat="1" x14ac:dyDescent="0.2">
      <c r="B28" s="303">
        <v>0.45833333333333331</v>
      </c>
      <c r="C28" s="306">
        <v>226.88</v>
      </c>
      <c r="D28" s="306">
        <v>243.82</v>
      </c>
      <c r="E28" s="306">
        <v>234.61</v>
      </c>
      <c r="F28" s="306">
        <v>204.72</v>
      </c>
      <c r="G28" s="306" t="s">
        <v>368</v>
      </c>
      <c r="H28" s="306">
        <v>260.13</v>
      </c>
      <c r="I28" s="306">
        <v>250.86</v>
      </c>
      <c r="J28" s="306">
        <v>251.4</v>
      </c>
      <c r="K28" s="306">
        <v>259.33999999999997</v>
      </c>
      <c r="L28" s="306">
        <v>249.12</v>
      </c>
      <c r="M28" s="306">
        <v>252.77</v>
      </c>
      <c r="N28" s="306">
        <v>248.64</v>
      </c>
      <c r="O28" s="306">
        <v>247.53</v>
      </c>
      <c r="P28" s="306">
        <v>251.69</v>
      </c>
      <c r="Q28" s="306">
        <v>255.13</v>
      </c>
      <c r="R28" s="306">
        <v>268.89</v>
      </c>
      <c r="S28" s="306">
        <v>265.08</v>
      </c>
      <c r="T28" s="306">
        <v>260.37</v>
      </c>
      <c r="U28" s="306">
        <v>276.75</v>
      </c>
      <c r="V28" s="306">
        <v>302.86</v>
      </c>
      <c r="W28" s="306">
        <v>222.26</v>
      </c>
      <c r="X28" s="306">
        <v>251.41</v>
      </c>
      <c r="Y28" s="306">
        <v>252.65</v>
      </c>
      <c r="Z28" s="306">
        <v>250.17</v>
      </c>
      <c r="AA28" s="306">
        <v>256.04000000000002</v>
      </c>
      <c r="AB28" s="306">
        <v>258.68</v>
      </c>
      <c r="AC28" s="306">
        <v>277.38</v>
      </c>
      <c r="AD28" s="306">
        <v>231.5</v>
      </c>
      <c r="AE28" s="306">
        <v>259.20999999999998</v>
      </c>
      <c r="AF28" s="306">
        <v>241.88</v>
      </c>
      <c r="AG28" s="292">
        <v>245.31</v>
      </c>
      <c r="AH28" s="299"/>
    </row>
    <row r="29" spans="2:34" s="304" customFormat="1" x14ac:dyDescent="0.2">
      <c r="B29" s="303">
        <v>0.5</v>
      </c>
      <c r="C29" s="306">
        <v>234.82</v>
      </c>
      <c r="D29" s="306">
        <v>258.14</v>
      </c>
      <c r="E29" s="306">
        <v>230.94</v>
      </c>
      <c r="F29" s="306">
        <v>205.33</v>
      </c>
      <c r="G29" s="306">
        <v>246.73</v>
      </c>
      <c r="H29" s="306">
        <v>256.77</v>
      </c>
      <c r="I29" s="306">
        <v>252.52</v>
      </c>
      <c r="J29" s="306">
        <v>252.67</v>
      </c>
      <c r="K29" s="306">
        <v>260.75</v>
      </c>
      <c r="L29" s="306">
        <v>253.15</v>
      </c>
      <c r="M29" s="306">
        <v>249.42</v>
      </c>
      <c r="N29" s="306">
        <v>252.26</v>
      </c>
      <c r="O29" s="306">
        <v>247.49</v>
      </c>
      <c r="P29" s="306">
        <v>243.32</v>
      </c>
      <c r="Q29" s="306">
        <v>257.16000000000003</v>
      </c>
      <c r="R29" s="306">
        <v>262.73</v>
      </c>
      <c r="S29" s="306">
        <v>264.70999999999998</v>
      </c>
      <c r="T29" s="306">
        <v>270.08999999999997</v>
      </c>
      <c r="U29" s="306">
        <v>284.49</v>
      </c>
      <c r="V29" s="306">
        <v>320.02999999999997</v>
      </c>
      <c r="W29" s="306">
        <v>234.14</v>
      </c>
      <c r="X29" s="306">
        <v>246.9</v>
      </c>
      <c r="Y29" s="306">
        <v>254.37</v>
      </c>
      <c r="Z29" s="306">
        <v>255.81</v>
      </c>
      <c r="AA29" s="306">
        <v>264.24</v>
      </c>
      <c r="AB29" s="306">
        <v>261.75</v>
      </c>
      <c r="AC29" s="306">
        <v>276.77</v>
      </c>
      <c r="AD29" s="306">
        <v>230.01</v>
      </c>
      <c r="AE29" s="306">
        <v>257.95999999999998</v>
      </c>
      <c r="AF29" s="306">
        <v>241.03</v>
      </c>
      <c r="AG29" s="292">
        <v>249.11</v>
      </c>
      <c r="AH29" s="299"/>
    </row>
    <row r="30" spans="2:34" s="304" customFormat="1" x14ac:dyDescent="0.2">
      <c r="B30" s="303">
        <v>0.54166666666666663</v>
      </c>
      <c r="C30" s="306">
        <v>231.92</v>
      </c>
      <c r="D30" s="306">
        <v>256.70999999999998</v>
      </c>
      <c r="E30" s="306">
        <v>242.35</v>
      </c>
      <c r="F30" s="306">
        <v>202.88</v>
      </c>
      <c r="G30" s="306">
        <v>248.11</v>
      </c>
      <c r="H30" s="306">
        <v>259.81</v>
      </c>
      <c r="I30" s="306">
        <v>247.08</v>
      </c>
      <c r="J30" s="306">
        <v>247.93</v>
      </c>
      <c r="K30" s="306">
        <v>257.37</v>
      </c>
      <c r="L30" s="306">
        <v>252.03</v>
      </c>
      <c r="M30" s="306">
        <v>251.73</v>
      </c>
      <c r="N30" s="306">
        <v>253.09</v>
      </c>
      <c r="O30" s="306">
        <v>244.35</v>
      </c>
      <c r="P30" s="306">
        <v>234.73</v>
      </c>
      <c r="Q30" s="306">
        <v>263.02</v>
      </c>
      <c r="R30" s="306">
        <v>261.92</v>
      </c>
      <c r="S30" s="306">
        <v>259.97000000000003</v>
      </c>
      <c r="T30" s="306">
        <v>267.39</v>
      </c>
      <c r="U30" s="306">
        <v>285.02</v>
      </c>
      <c r="V30" s="306">
        <v>310.47000000000003</v>
      </c>
      <c r="W30" s="306">
        <v>238.52</v>
      </c>
      <c r="X30" s="306">
        <v>238.89</v>
      </c>
      <c r="Y30" s="306">
        <v>249.22</v>
      </c>
      <c r="Z30" s="306">
        <v>255.79</v>
      </c>
      <c r="AA30" s="306">
        <v>274.99</v>
      </c>
      <c r="AB30" s="306">
        <v>263.94</v>
      </c>
      <c r="AC30" s="306">
        <v>283.36</v>
      </c>
      <c r="AD30" s="306">
        <v>233.2</v>
      </c>
      <c r="AE30" s="306">
        <v>250.69</v>
      </c>
      <c r="AF30" s="306">
        <v>241.35</v>
      </c>
      <c r="AG30" s="292">
        <v>256.12</v>
      </c>
      <c r="AH30" s="299"/>
    </row>
    <row r="31" spans="2:34" s="304" customFormat="1" x14ac:dyDescent="0.2">
      <c r="B31" s="303">
        <v>0.58333333333333337</v>
      </c>
      <c r="C31" s="306">
        <v>226.77</v>
      </c>
      <c r="D31" s="306">
        <v>250.26</v>
      </c>
      <c r="E31" s="306">
        <v>240.7</v>
      </c>
      <c r="F31" s="306">
        <v>199.16</v>
      </c>
      <c r="G31" s="306">
        <v>250.31</v>
      </c>
      <c r="H31" s="292">
        <v>262.66000000000003</v>
      </c>
      <c r="I31" s="306">
        <v>250.37</v>
      </c>
      <c r="J31" s="306">
        <v>251.54</v>
      </c>
      <c r="K31" s="306">
        <v>262.82</v>
      </c>
      <c r="L31" s="306">
        <v>252.88</v>
      </c>
      <c r="M31" s="306">
        <v>249.64</v>
      </c>
      <c r="N31" s="306">
        <v>252.22</v>
      </c>
      <c r="O31" s="306">
        <v>247.42</v>
      </c>
      <c r="P31" s="306">
        <v>231.51</v>
      </c>
      <c r="Q31" s="306">
        <v>262.25</v>
      </c>
      <c r="R31" s="306">
        <v>264.7</v>
      </c>
      <c r="S31" s="306">
        <v>263.64999999999998</v>
      </c>
      <c r="T31" s="306">
        <v>265.87</v>
      </c>
      <c r="U31" s="306">
        <v>289.62</v>
      </c>
      <c r="V31" s="306">
        <v>312.79000000000002</v>
      </c>
      <c r="W31" s="306">
        <v>239.56</v>
      </c>
      <c r="X31" s="306">
        <v>240.14</v>
      </c>
      <c r="Y31" s="306">
        <v>249.23</v>
      </c>
      <c r="Z31" s="306">
        <v>253.13</v>
      </c>
      <c r="AA31" s="306">
        <v>277.02</v>
      </c>
      <c r="AB31" s="306">
        <v>267.60000000000002</v>
      </c>
      <c r="AC31" s="306">
        <v>283.8</v>
      </c>
      <c r="AD31" s="306">
        <v>231.61</v>
      </c>
      <c r="AE31" s="306">
        <v>236.42</v>
      </c>
      <c r="AF31" s="306">
        <v>237.53</v>
      </c>
      <c r="AG31" s="292">
        <v>248.41</v>
      </c>
      <c r="AH31" s="299"/>
    </row>
    <row r="32" spans="2:34" s="304" customFormat="1" x14ac:dyDescent="0.2">
      <c r="B32" s="303">
        <v>0.625</v>
      </c>
      <c r="C32" s="306">
        <v>222.41</v>
      </c>
      <c r="D32" s="306">
        <v>258.26</v>
      </c>
      <c r="E32" s="306">
        <v>241.09</v>
      </c>
      <c r="F32" s="306">
        <v>203.39</v>
      </c>
      <c r="G32" s="306">
        <v>243.75</v>
      </c>
      <c r="H32" s="306">
        <v>254.78</v>
      </c>
      <c r="I32" s="306">
        <v>253.47</v>
      </c>
      <c r="J32" s="306">
        <v>251.61</v>
      </c>
      <c r="K32" s="306">
        <v>258.77</v>
      </c>
      <c r="L32" s="306">
        <v>253.99</v>
      </c>
      <c r="M32" s="306">
        <v>251.25</v>
      </c>
      <c r="N32" s="306">
        <v>251.85</v>
      </c>
      <c r="O32" s="306">
        <v>257.23</v>
      </c>
      <c r="P32" s="306">
        <v>239.03</v>
      </c>
      <c r="Q32" s="306">
        <v>266.74</v>
      </c>
      <c r="R32" s="306">
        <v>261.16000000000003</v>
      </c>
      <c r="S32" s="306">
        <v>264.52999999999997</v>
      </c>
      <c r="T32" s="306">
        <v>274.64999999999998</v>
      </c>
      <c r="U32" s="306">
        <v>291.10000000000002</v>
      </c>
      <c r="V32" s="306">
        <v>309.2</v>
      </c>
      <c r="W32" s="306">
        <v>237.35</v>
      </c>
      <c r="X32" s="306">
        <v>247.62</v>
      </c>
      <c r="Y32" s="306">
        <v>249.91</v>
      </c>
      <c r="Z32" s="306">
        <v>255.98</v>
      </c>
      <c r="AA32" s="306">
        <v>266.95</v>
      </c>
      <c r="AB32" s="306">
        <v>272.27</v>
      </c>
      <c r="AC32" s="306">
        <v>298.11</v>
      </c>
      <c r="AD32" s="306">
        <v>240.29</v>
      </c>
      <c r="AE32" s="306">
        <v>238.98</v>
      </c>
      <c r="AF32" s="306">
        <v>240.99</v>
      </c>
      <c r="AG32" s="292">
        <v>251.84</v>
      </c>
      <c r="AH32" s="299"/>
    </row>
    <row r="33" spans="2:37" s="304" customFormat="1" x14ac:dyDescent="0.2">
      <c r="B33" s="303">
        <v>0.66666666666666663</v>
      </c>
      <c r="C33" s="306">
        <v>232.77</v>
      </c>
      <c r="D33" s="306">
        <v>250.14</v>
      </c>
      <c r="E33" s="306">
        <v>234.11</v>
      </c>
      <c r="F33" s="306">
        <v>202.87</v>
      </c>
      <c r="G33" s="306">
        <v>253.78</v>
      </c>
      <c r="H33" s="306">
        <v>259.77999999999997</v>
      </c>
      <c r="I33" s="306">
        <v>252.72</v>
      </c>
      <c r="J33" s="306">
        <v>260.64</v>
      </c>
      <c r="K33" s="306">
        <v>260.02</v>
      </c>
      <c r="L33" s="306">
        <v>257.75</v>
      </c>
      <c r="M33" s="306">
        <v>256.97000000000003</v>
      </c>
      <c r="N33" s="306">
        <v>250.88</v>
      </c>
      <c r="O33" s="306">
        <v>257.2</v>
      </c>
      <c r="P33" s="306">
        <v>248.81</v>
      </c>
      <c r="Q33" s="306">
        <v>268.23</v>
      </c>
      <c r="R33" s="306">
        <v>259.89999999999998</v>
      </c>
      <c r="S33" s="306">
        <v>260.68</v>
      </c>
      <c r="T33" s="306">
        <v>268.97000000000003</v>
      </c>
      <c r="U33" s="306">
        <v>297.04000000000002</v>
      </c>
      <c r="V33" s="306">
        <v>307.82</v>
      </c>
      <c r="W33" s="306">
        <v>236.69</v>
      </c>
      <c r="X33" s="306">
        <v>242.85</v>
      </c>
      <c r="Y33" s="306">
        <v>249.55</v>
      </c>
      <c r="Z33" s="306">
        <v>260.92</v>
      </c>
      <c r="AA33" s="306">
        <v>258.64999999999998</v>
      </c>
      <c r="AB33" s="306">
        <v>262.61</v>
      </c>
      <c r="AC33" s="306">
        <v>297.60000000000002</v>
      </c>
      <c r="AD33" s="306">
        <v>234.53</v>
      </c>
      <c r="AE33" s="306">
        <v>243.14</v>
      </c>
      <c r="AF33" s="306">
        <v>238.56</v>
      </c>
      <c r="AG33" s="292">
        <v>254.72</v>
      </c>
      <c r="AH33" s="299"/>
    </row>
    <row r="34" spans="2:37" s="304" customFormat="1" x14ac:dyDescent="0.2">
      <c r="B34" s="303">
        <v>0.70833333333333337</v>
      </c>
      <c r="C34" s="306">
        <v>231.7</v>
      </c>
      <c r="D34" s="306">
        <v>236.42</v>
      </c>
      <c r="E34" s="306">
        <v>235.89</v>
      </c>
      <c r="F34" s="306">
        <v>204.16</v>
      </c>
      <c r="G34" s="306">
        <v>267.87</v>
      </c>
      <c r="H34" s="306">
        <v>254.15</v>
      </c>
      <c r="I34" s="306">
        <v>259.8</v>
      </c>
      <c r="J34" s="306">
        <v>258.35000000000002</v>
      </c>
      <c r="K34" s="306">
        <v>263.04000000000002</v>
      </c>
      <c r="L34" s="306">
        <v>260.12</v>
      </c>
      <c r="M34" s="306">
        <v>261.33</v>
      </c>
      <c r="N34" s="306">
        <v>256.14</v>
      </c>
      <c r="O34" s="306">
        <v>258.57</v>
      </c>
      <c r="P34" s="306">
        <v>259.16000000000003</v>
      </c>
      <c r="Q34" s="306">
        <v>265.82</v>
      </c>
      <c r="R34" s="306">
        <v>261.97000000000003</v>
      </c>
      <c r="S34" s="306">
        <v>269.49</v>
      </c>
      <c r="T34" s="306">
        <v>286.57</v>
      </c>
      <c r="U34" s="306">
        <v>299.43</v>
      </c>
      <c r="V34" s="306">
        <v>309.97000000000003</v>
      </c>
      <c r="W34" s="306">
        <v>240.04</v>
      </c>
      <c r="X34" s="306">
        <v>249.95</v>
      </c>
      <c r="Y34" s="306">
        <v>255.9</v>
      </c>
      <c r="Z34" s="306">
        <v>273.72000000000003</v>
      </c>
      <c r="AA34" s="306">
        <v>262.58999999999997</v>
      </c>
      <c r="AB34" s="306">
        <v>267.19</v>
      </c>
      <c r="AC34" s="306">
        <v>309.51</v>
      </c>
      <c r="AD34" s="306">
        <v>241.67</v>
      </c>
      <c r="AE34" s="306">
        <v>242.4</v>
      </c>
      <c r="AF34" s="306">
        <v>245.02</v>
      </c>
      <c r="AG34" s="292">
        <v>254.93</v>
      </c>
      <c r="AH34" s="299"/>
    </row>
    <row r="35" spans="2:37" s="304" customFormat="1" x14ac:dyDescent="0.2">
      <c r="B35" s="303">
        <v>0.75</v>
      </c>
      <c r="C35" s="306">
        <v>240.36</v>
      </c>
      <c r="D35" s="306">
        <v>237.37</v>
      </c>
      <c r="E35" s="306">
        <v>242.73</v>
      </c>
      <c r="F35" s="306">
        <v>221.7</v>
      </c>
      <c r="G35" s="306">
        <v>284.95</v>
      </c>
      <c r="H35" s="306">
        <v>272.41000000000003</v>
      </c>
      <c r="I35" s="306">
        <v>275.39</v>
      </c>
      <c r="J35" s="306">
        <v>265.2</v>
      </c>
      <c r="K35" s="306">
        <v>274.83999999999997</v>
      </c>
      <c r="L35" s="306">
        <v>263.13</v>
      </c>
      <c r="M35" s="306">
        <v>269.97000000000003</v>
      </c>
      <c r="N35" s="306">
        <v>255.55</v>
      </c>
      <c r="O35" s="306">
        <v>259.62</v>
      </c>
      <c r="P35" s="306">
        <v>262.72000000000003</v>
      </c>
      <c r="Q35" s="306">
        <v>277.89</v>
      </c>
      <c r="R35" s="306">
        <v>266.18</v>
      </c>
      <c r="S35" s="306">
        <v>302.83</v>
      </c>
      <c r="T35" s="306">
        <v>295.08</v>
      </c>
      <c r="U35" s="306">
        <v>301.75</v>
      </c>
      <c r="V35" s="306">
        <v>309.97000000000003</v>
      </c>
      <c r="W35" s="306">
        <v>239.07</v>
      </c>
      <c r="X35" s="306">
        <v>258.13</v>
      </c>
      <c r="Y35" s="306">
        <v>262.18</v>
      </c>
      <c r="Z35" s="306">
        <v>261.37</v>
      </c>
      <c r="AA35" s="306">
        <v>276.61</v>
      </c>
      <c r="AB35" s="306">
        <v>273.88</v>
      </c>
      <c r="AC35" s="306">
        <v>300.82</v>
      </c>
      <c r="AD35" s="306">
        <v>246.61</v>
      </c>
      <c r="AE35" s="306">
        <v>253.78</v>
      </c>
      <c r="AF35" s="306">
        <v>254.76</v>
      </c>
      <c r="AG35" s="292">
        <v>262.61</v>
      </c>
      <c r="AH35" s="299"/>
      <c r="AK35" s="295"/>
    </row>
    <row r="36" spans="2:37" s="304" customFormat="1" x14ac:dyDescent="0.2">
      <c r="B36" s="303">
        <v>0.79166666666666663</v>
      </c>
      <c r="C36" s="306">
        <v>240.72</v>
      </c>
      <c r="D36" s="306">
        <v>240.53</v>
      </c>
      <c r="E36" s="306">
        <v>244.16</v>
      </c>
      <c r="F36" s="306">
        <v>222.65</v>
      </c>
      <c r="G36" s="306">
        <v>279.68</v>
      </c>
      <c r="H36" s="306">
        <v>282.52999999999997</v>
      </c>
      <c r="I36" s="306">
        <v>265.49</v>
      </c>
      <c r="J36" s="306">
        <v>271.45</v>
      </c>
      <c r="K36" s="306">
        <v>280.77999999999997</v>
      </c>
      <c r="L36" s="306">
        <v>255.56</v>
      </c>
      <c r="M36" s="306">
        <v>264.39999999999998</v>
      </c>
      <c r="N36" s="306">
        <v>261.52999999999997</v>
      </c>
      <c r="O36" s="306">
        <v>258.98</v>
      </c>
      <c r="P36" s="306">
        <v>251.15</v>
      </c>
      <c r="Q36" s="306">
        <v>285.91000000000003</v>
      </c>
      <c r="R36" s="306">
        <v>274.26</v>
      </c>
      <c r="S36" s="306">
        <v>333.38</v>
      </c>
      <c r="T36" s="306">
        <v>285.56</v>
      </c>
      <c r="U36" s="306">
        <v>300.97000000000003</v>
      </c>
      <c r="V36" s="306">
        <v>311.64</v>
      </c>
      <c r="W36" s="306">
        <v>238.37</v>
      </c>
      <c r="X36" s="306">
        <v>265.20999999999998</v>
      </c>
      <c r="Y36" s="306">
        <v>265.33</v>
      </c>
      <c r="Z36" s="306">
        <v>259.61</v>
      </c>
      <c r="AA36" s="306">
        <v>272.23</v>
      </c>
      <c r="AB36" s="306">
        <v>277.93</v>
      </c>
      <c r="AC36" s="306">
        <v>293.95999999999998</v>
      </c>
      <c r="AD36" s="306">
        <v>244.89</v>
      </c>
      <c r="AE36" s="306">
        <v>249.94</v>
      </c>
      <c r="AF36" s="306">
        <v>265.06</v>
      </c>
      <c r="AG36" s="292">
        <v>273.8</v>
      </c>
      <c r="AH36" s="299"/>
      <c r="AK36" s="295"/>
    </row>
    <row r="37" spans="2:37" s="304" customFormat="1" x14ac:dyDescent="0.2">
      <c r="B37" s="303">
        <v>0.83333333333333337</v>
      </c>
      <c r="C37" s="306">
        <v>244.08</v>
      </c>
      <c r="D37" s="306">
        <v>245.06</v>
      </c>
      <c r="E37" s="306">
        <v>239.72</v>
      </c>
      <c r="F37" s="306">
        <v>216.58</v>
      </c>
      <c r="G37" s="306">
        <v>281.99</v>
      </c>
      <c r="H37" s="306">
        <v>267.02</v>
      </c>
      <c r="I37" s="306">
        <v>260.16000000000003</v>
      </c>
      <c r="J37" s="306">
        <v>282.64999999999998</v>
      </c>
      <c r="K37" s="306">
        <v>279.69</v>
      </c>
      <c r="L37" s="306">
        <v>260.29000000000002</v>
      </c>
      <c r="M37" s="306">
        <v>256.76</v>
      </c>
      <c r="N37" s="306">
        <v>256.64999999999998</v>
      </c>
      <c r="O37" s="306">
        <v>256.25</v>
      </c>
      <c r="P37" s="306">
        <v>256.98</v>
      </c>
      <c r="Q37" s="306">
        <v>277.79000000000002</v>
      </c>
      <c r="R37" s="306">
        <v>269.95</v>
      </c>
      <c r="S37" s="306">
        <v>292.33</v>
      </c>
      <c r="T37" s="306">
        <v>278.58</v>
      </c>
      <c r="U37" s="306">
        <v>294.99</v>
      </c>
      <c r="V37" s="306">
        <v>309.76</v>
      </c>
      <c r="W37" s="306">
        <v>249.91</v>
      </c>
      <c r="X37" s="306">
        <v>268.18</v>
      </c>
      <c r="Y37" s="306">
        <v>262.83999999999997</v>
      </c>
      <c r="Z37" s="306">
        <v>256.06</v>
      </c>
      <c r="AA37" s="306">
        <v>271.48</v>
      </c>
      <c r="AB37" s="306">
        <v>276.52999999999997</v>
      </c>
      <c r="AC37" s="306">
        <v>294.19</v>
      </c>
      <c r="AD37" s="306">
        <v>249.6</v>
      </c>
      <c r="AE37" s="306">
        <v>252.4</v>
      </c>
      <c r="AF37" s="306">
        <v>267.93</v>
      </c>
      <c r="AG37" s="292">
        <v>273.33</v>
      </c>
      <c r="AH37" s="299"/>
      <c r="AK37" s="295"/>
    </row>
    <row r="38" spans="2:37" s="304" customFormat="1" x14ac:dyDescent="0.2">
      <c r="B38" s="303">
        <v>0.875</v>
      </c>
      <c r="C38" s="306">
        <v>242.91</v>
      </c>
      <c r="D38" s="306">
        <v>239.9</v>
      </c>
      <c r="E38" s="306">
        <v>231.54</v>
      </c>
      <c r="F38" s="306">
        <v>209.98</v>
      </c>
      <c r="G38" s="306">
        <v>276.54000000000002</v>
      </c>
      <c r="H38" s="306">
        <v>259.38</v>
      </c>
      <c r="I38" s="306">
        <v>279.68</v>
      </c>
      <c r="J38" s="306">
        <v>289.58999999999997</v>
      </c>
      <c r="K38" s="306">
        <v>275.68</v>
      </c>
      <c r="L38" s="306">
        <v>253.76</v>
      </c>
      <c r="M38" s="306">
        <v>252.69</v>
      </c>
      <c r="N38" s="306">
        <v>256.14999999999998</v>
      </c>
      <c r="O38" s="306">
        <v>257.86</v>
      </c>
      <c r="P38" s="306">
        <v>253.45</v>
      </c>
      <c r="Q38" s="306">
        <v>276.93</v>
      </c>
      <c r="R38" s="306">
        <v>265.95</v>
      </c>
      <c r="S38" s="306">
        <v>270.56</v>
      </c>
      <c r="T38" s="306">
        <v>274.22000000000003</v>
      </c>
      <c r="U38" s="306">
        <v>297.7</v>
      </c>
      <c r="V38" s="306">
        <v>305.24</v>
      </c>
      <c r="W38" s="306">
        <v>239.29</v>
      </c>
      <c r="X38" s="306">
        <v>268.70999999999998</v>
      </c>
      <c r="Y38" s="306">
        <v>259.74</v>
      </c>
      <c r="Z38" s="306">
        <v>249.77</v>
      </c>
      <c r="AA38" s="306">
        <v>261.95</v>
      </c>
      <c r="AB38" s="306">
        <v>278.67</v>
      </c>
      <c r="AC38" s="306">
        <v>289.93</v>
      </c>
      <c r="AD38" s="306">
        <v>242.62</v>
      </c>
      <c r="AE38" s="306">
        <v>259.98</v>
      </c>
      <c r="AF38" s="306">
        <v>265.2</v>
      </c>
      <c r="AG38" s="292">
        <v>276.07</v>
      </c>
      <c r="AH38" s="299"/>
      <c r="AK38" s="295"/>
    </row>
    <row r="39" spans="2:37" s="304" customFormat="1" x14ac:dyDescent="0.2">
      <c r="B39" s="303">
        <v>0.91666666666666663</v>
      </c>
      <c r="C39" s="306">
        <v>243.77</v>
      </c>
      <c r="D39" s="306">
        <v>237.62</v>
      </c>
      <c r="E39" s="306">
        <v>224.45</v>
      </c>
      <c r="F39" s="306">
        <v>206.47</v>
      </c>
      <c r="G39" s="306">
        <v>267.98</v>
      </c>
      <c r="H39" s="306">
        <v>271.52</v>
      </c>
      <c r="I39" s="306">
        <v>266.89</v>
      </c>
      <c r="J39" s="306">
        <v>277.85000000000002</v>
      </c>
      <c r="K39" s="306">
        <v>269.89999999999998</v>
      </c>
      <c r="L39" s="306">
        <v>247.65</v>
      </c>
      <c r="M39" s="306">
        <v>245.48</v>
      </c>
      <c r="N39" s="306">
        <v>254.52</v>
      </c>
      <c r="O39" s="306">
        <v>252.01</v>
      </c>
      <c r="P39" s="306">
        <v>256.95999999999998</v>
      </c>
      <c r="Q39" s="306">
        <v>271.39</v>
      </c>
      <c r="R39" s="306">
        <v>257.76</v>
      </c>
      <c r="S39" s="306">
        <v>261.99</v>
      </c>
      <c r="T39" s="306">
        <v>273.94</v>
      </c>
      <c r="U39" s="306">
        <v>290.72000000000003</v>
      </c>
      <c r="V39" s="306">
        <v>301.42</v>
      </c>
      <c r="W39" s="306">
        <v>237.05</v>
      </c>
      <c r="X39" s="306">
        <v>265.12</v>
      </c>
      <c r="Y39" s="306">
        <v>253.62</v>
      </c>
      <c r="Z39" s="306">
        <v>252.37</v>
      </c>
      <c r="AA39" s="306">
        <v>259.83999999999997</v>
      </c>
      <c r="AB39" s="306">
        <v>273.86</v>
      </c>
      <c r="AC39" s="306">
        <v>285.29000000000002</v>
      </c>
      <c r="AD39" s="306">
        <v>238.61</v>
      </c>
      <c r="AE39" s="306">
        <v>263.89</v>
      </c>
      <c r="AF39" s="306">
        <v>257.01</v>
      </c>
      <c r="AG39" s="292">
        <v>262.49</v>
      </c>
      <c r="AH39" s="299"/>
    </row>
    <row r="40" spans="2:37" s="304" customFormat="1" x14ac:dyDescent="0.2">
      <c r="B40" s="303">
        <v>0.95833333333333337</v>
      </c>
      <c r="C40" s="306">
        <v>227.93</v>
      </c>
      <c r="D40" s="306">
        <v>231.33</v>
      </c>
      <c r="E40" s="306">
        <v>224.25</v>
      </c>
      <c r="F40" s="306">
        <v>200.21</v>
      </c>
      <c r="G40" s="306">
        <v>261.76</v>
      </c>
      <c r="H40" s="306">
        <v>261.07</v>
      </c>
      <c r="I40" s="306">
        <v>266.02</v>
      </c>
      <c r="J40" s="306">
        <v>267.67</v>
      </c>
      <c r="K40" s="306">
        <v>264.58999999999997</v>
      </c>
      <c r="L40" s="306">
        <v>245.11</v>
      </c>
      <c r="M40" s="306">
        <v>240.9</v>
      </c>
      <c r="N40" s="306">
        <v>242.21</v>
      </c>
      <c r="O40" s="306">
        <v>259.22000000000003</v>
      </c>
      <c r="P40" s="306">
        <v>253.79</v>
      </c>
      <c r="Q40" s="306">
        <v>262.20999999999998</v>
      </c>
      <c r="R40" s="306">
        <v>255.31</v>
      </c>
      <c r="S40" s="306">
        <v>260.06</v>
      </c>
      <c r="T40" s="306">
        <v>268.08</v>
      </c>
      <c r="U40" s="306">
        <v>282.89999999999998</v>
      </c>
      <c r="V40" s="306">
        <v>303.08</v>
      </c>
      <c r="W40" s="306">
        <v>238.51</v>
      </c>
      <c r="X40" s="306">
        <v>264.45</v>
      </c>
      <c r="Y40" s="306">
        <v>247.14</v>
      </c>
      <c r="Z40" s="306">
        <v>247.65</v>
      </c>
      <c r="AA40" s="306">
        <v>253.26</v>
      </c>
      <c r="AB40" s="306">
        <v>267.05</v>
      </c>
      <c r="AC40" s="306">
        <v>278.82</v>
      </c>
      <c r="AD40" s="306">
        <v>234.54</v>
      </c>
      <c r="AE40" s="306">
        <v>253.6</v>
      </c>
      <c r="AF40" s="306">
        <v>249.55</v>
      </c>
      <c r="AG40" s="292">
        <v>257.76</v>
      </c>
      <c r="AH40" s="299"/>
    </row>
    <row r="41" spans="2:37" s="305" customFormat="1" ht="27" customHeight="1" x14ac:dyDescent="0.2">
      <c r="B41" s="301" t="s">
        <v>328</v>
      </c>
      <c r="C41" s="377" t="s">
        <v>329</v>
      </c>
      <c r="D41" s="378"/>
      <c r="E41" s="378"/>
      <c r="F41" s="378"/>
      <c r="G41" s="378"/>
      <c r="H41" s="378"/>
      <c r="I41" s="378"/>
      <c r="J41" s="378"/>
      <c r="K41" s="378"/>
      <c r="L41" s="378"/>
      <c r="M41" s="378"/>
      <c r="N41" s="378"/>
      <c r="O41" s="378"/>
      <c r="P41" s="378"/>
      <c r="Q41" s="378"/>
      <c r="R41" s="378"/>
      <c r="S41" s="378"/>
      <c r="T41" s="378"/>
      <c r="U41" s="378"/>
      <c r="V41" s="378"/>
      <c r="W41" s="378"/>
      <c r="X41" s="378"/>
      <c r="Y41" s="378"/>
      <c r="Z41" s="378"/>
      <c r="AA41" s="378"/>
      <c r="AB41" s="378"/>
      <c r="AC41" s="378"/>
      <c r="AD41" s="378"/>
      <c r="AE41" s="378"/>
      <c r="AF41" s="378"/>
      <c r="AG41" s="378"/>
      <c r="AH41" s="299"/>
    </row>
    <row r="42" spans="2:37" s="284" customFormat="1" ht="13.5" customHeight="1" x14ac:dyDescent="0.2">
      <c r="B42" s="298" t="s">
        <v>370</v>
      </c>
      <c r="C42" s="299"/>
      <c r="D42" s="299"/>
      <c r="E42" s="299"/>
      <c r="F42" s="299"/>
      <c r="G42" s="299"/>
      <c r="H42" s="299"/>
      <c r="I42" s="299"/>
      <c r="J42" s="299"/>
      <c r="K42" s="299"/>
      <c r="L42" s="299"/>
      <c r="M42" s="299"/>
      <c r="N42" s="299"/>
      <c r="O42" s="299"/>
    </row>
    <row r="43" spans="2:37" x14ac:dyDescent="0.2">
      <c r="B43" s="298"/>
    </row>
    <row r="44" spans="2:37" x14ac:dyDescent="0.2">
      <c r="B44" s="298"/>
    </row>
    <row r="45" spans="2:37" x14ac:dyDescent="0.2">
      <c r="B45" s="298"/>
    </row>
  </sheetData>
  <mergeCells count="6">
    <mergeCell ref="C41:AG41"/>
    <mergeCell ref="B2:E4"/>
    <mergeCell ref="F2:AG4"/>
    <mergeCell ref="B6:C6"/>
    <mergeCell ref="B10:AG10"/>
    <mergeCell ref="V14:W14"/>
  </mergeCells>
  <printOptions horizontalCentered="1" verticalCentered="1"/>
  <pageMargins left="0" right="0" top="0.74803149606299213" bottom="0.74803149606299213" header="0.31496062992125984" footer="0.31496062992125984"/>
  <pageSetup paperSize="9" scale="64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AK44"/>
  <sheetViews>
    <sheetView showGridLines="0" view="pageBreakPreview" topLeftCell="A7" zoomScale="60" zoomScaleNormal="60" workbookViewId="0">
      <selection activeCell="Q35" sqref="Q35"/>
    </sheetView>
  </sheetViews>
  <sheetFormatPr baseColWidth="10" defaultColWidth="11.42578125" defaultRowHeight="12.75" x14ac:dyDescent="0.2"/>
  <cols>
    <col min="1" max="1" width="2.140625" style="299" customWidth="1"/>
    <col min="2" max="2" width="17.5703125" style="299" customWidth="1"/>
    <col min="3" max="4" width="6.7109375" style="299" bestFit="1" customWidth="1"/>
    <col min="5" max="5" width="6.7109375" style="299" customWidth="1"/>
    <col min="6" max="6" width="7" style="299" customWidth="1"/>
    <col min="7" max="7" width="6.5703125" style="299" customWidth="1"/>
    <col min="8" max="8" width="6.42578125" style="299" customWidth="1"/>
    <col min="9" max="9" width="6.5703125" style="299" customWidth="1"/>
    <col min="10" max="14" width="6.7109375" style="299" bestFit="1" customWidth="1"/>
    <col min="15" max="16" width="6.7109375" style="299" customWidth="1"/>
    <col min="17" max="17" width="6.5703125" style="299" customWidth="1"/>
    <col min="18" max="18" width="6.7109375" style="299" customWidth="1"/>
    <col min="19" max="19" width="7" style="299" customWidth="1"/>
    <col min="20" max="20" width="7.28515625" style="299" customWidth="1"/>
    <col min="21" max="21" width="6.42578125" style="299" bestFit="1" customWidth="1"/>
    <col min="22" max="22" width="6.5703125" style="299" customWidth="1"/>
    <col min="23" max="23" width="7.42578125" style="299" customWidth="1"/>
    <col min="24" max="24" width="6.7109375" style="299" customWidth="1"/>
    <col min="25" max="25" width="6.85546875" style="299" customWidth="1"/>
    <col min="26" max="26" width="7.42578125" style="299" customWidth="1"/>
    <col min="27" max="28" width="7.28515625" style="299" customWidth="1"/>
    <col min="29" max="29" width="6.7109375" style="299" bestFit="1" customWidth="1"/>
    <col min="30" max="30" width="6.42578125" style="299" bestFit="1" customWidth="1"/>
    <col min="31" max="32" width="6.42578125" style="299" customWidth="1"/>
    <col min="33" max="33" width="6.28515625" style="299" customWidth="1"/>
    <col min="34" max="34" width="6.140625" style="299" customWidth="1"/>
    <col min="35" max="16384" width="11.42578125" style="299"/>
  </cols>
  <sheetData>
    <row r="1" spans="2:33" ht="12" hidden="1" customHeight="1" x14ac:dyDescent="0.2">
      <c r="B1" s="308"/>
    </row>
    <row r="2" spans="2:33" ht="15.75" hidden="1" customHeight="1" x14ac:dyDescent="0.2">
      <c r="B2" s="366"/>
      <c r="C2" s="366"/>
      <c r="D2" s="366"/>
      <c r="E2" s="366"/>
      <c r="F2" s="367" t="s">
        <v>364</v>
      </c>
      <c r="G2" s="368"/>
      <c r="H2" s="368"/>
      <c r="I2" s="368"/>
      <c r="J2" s="368"/>
      <c r="K2" s="368"/>
      <c r="L2" s="368"/>
      <c r="M2" s="368"/>
      <c r="N2" s="368"/>
      <c r="O2" s="368"/>
      <c r="P2" s="368"/>
      <c r="Q2" s="368"/>
      <c r="R2" s="368"/>
      <c r="S2" s="368"/>
      <c r="T2" s="368"/>
      <c r="U2" s="368"/>
      <c r="V2" s="368"/>
      <c r="W2" s="368"/>
      <c r="X2" s="368"/>
      <c r="Y2" s="368"/>
      <c r="Z2" s="368"/>
      <c r="AA2" s="368"/>
      <c r="AB2" s="368"/>
      <c r="AC2" s="368"/>
      <c r="AD2" s="368"/>
      <c r="AE2" s="368"/>
      <c r="AF2" s="368"/>
      <c r="AG2" s="368"/>
    </row>
    <row r="3" spans="2:33" ht="15.75" customHeight="1" x14ac:dyDescent="0.2">
      <c r="B3" s="366"/>
      <c r="C3" s="366"/>
      <c r="D3" s="366"/>
      <c r="E3" s="366"/>
      <c r="F3" s="370"/>
      <c r="G3" s="371"/>
      <c r="H3" s="371"/>
      <c r="I3" s="371"/>
      <c r="J3" s="371"/>
      <c r="K3" s="371"/>
      <c r="L3" s="371"/>
      <c r="M3" s="371"/>
      <c r="N3" s="371"/>
      <c r="O3" s="371"/>
      <c r="P3" s="371"/>
      <c r="Q3" s="371"/>
      <c r="R3" s="371"/>
      <c r="S3" s="371"/>
      <c r="T3" s="371"/>
      <c r="U3" s="371"/>
      <c r="V3" s="371"/>
      <c r="W3" s="371"/>
      <c r="X3" s="371"/>
      <c r="Y3" s="371"/>
      <c r="Z3" s="371"/>
      <c r="AA3" s="371"/>
      <c r="AB3" s="371"/>
      <c r="AC3" s="371"/>
      <c r="AD3" s="371"/>
      <c r="AE3" s="371"/>
      <c r="AF3" s="371"/>
      <c r="AG3" s="371"/>
    </row>
    <row r="4" spans="2:33" ht="30.75" customHeight="1" x14ac:dyDescent="0.2">
      <c r="B4" s="366"/>
      <c r="C4" s="366"/>
      <c r="D4" s="366"/>
      <c r="E4" s="366"/>
      <c r="F4" s="373"/>
      <c r="G4" s="374"/>
      <c r="H4" s="374"/>
      <c r="I4" s="374"/>
      <c r="J4" s="374"/>
      <c r="K4" s="374"/>
      <c r="L4" s="374"/>
      <c r="M4" s="374"/>
      <c r="N4" s="374"/>
      <c r="O4" s="374"/>
      <c r="P4" s="374"/>
      <c r="Q4" s="374"/>
      <c r="R4" s="374"/>
      <c r="S4" s="374"/>
      <c r="T4" s="374"/>
      <c r="U4" s="374"/>
      <c r="V4" s="374"/>
      <c r="W4" s="374"/>
      <c r="X4" s="374"/>
      <c r="Y4" s="374"/>
      <c r="Z4" s="374"/>
      <c r="AA4" s="374"/>
      <c r="AB4" s="374"/>
      <c r="AC4" s="374"/>
      <c r="AD4" s="374"/>
      <c r="AE4" s="374"/>
      <c r="AF4" s="374"/>
      <c r="AG4" s="374"/>
    </row>
    <row r="5" spans="2:33" ht="11.25" customHeight="1" x14ac:dyDescent="0.2">
      <c r="B5" s="300"/>
      <c r="C5" s="300"/>
      <c r="D5" s="300"/>
      <c r="E5" s="300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  <c r="AG5" s="253"/>
    </row>
    <row r="6" spans="2:33" ht="27.6" customHeight="1" x14ac:dyDescent="0.2">
      <c r="B6" s="362" t="s">
        <v>188</v>
      </c>
      <c r="C6" s="362"/>
      <c r="D6" s="286"/>
      <c r="E6" s="286"/>
      <c r="F6" s="255" t="str">
        <f>'PM10_CA-ILO-01'!F6</f>
        <v>Evaluación de seguimiento de la calidad del aire en la I.E. Francisco Bolognesi, distrito Ilo, provincia Ilo, departamento Moquegua, en octubre 2022</v>
      </c>
      <c r="G6" s="280"/>
      <c r="H6" s="280"/>
      <c r="I6" s="280"/>
      <c r="J6" s="280"/>
      <c r="K6" s="280"/>
      <c r="L6" s="280"/>
      <c r="M6" s="280"/>
      <c r="N6" s="280"/>
      <c r="O6" s="280"/>
      <c r="P6" s="280"/>
      <c r="Q6" s="280"/>
      <c r="R6" s="280"/>
      <c r="S6" s="280"/>
      <c r="T6" s="280"/>
      <c r="U6" s="280"/>
      <c r="V6" s="280"/>
      <c r="W6" s="280"/>
      <c r="X6" s="280"/>
      <c r="Y6" s="280"/>
      <c r="Z6" s="280"/>
      <c r="AA6" s="280"/>
      <c r="AB6" s="280"/>
      <c r="AC6" s="280"/>
      <c r="AD6" s="280"/>
      <c r="AE6" s="280"/>
      <c r="AF6" s="280"/>
      <c r="AG6" s="280"/>
    </row>
    <row r="7" spans="2:33" ht="8.25" customHeight="1" x14ac:dyDescent="0.2">
      <c r="B7" s="287"/>
      <c r="C7" s="287"/>
      <c r="D7" s="287"/>
      <c r="E7" s="287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ht="15.75" customHeight="1" x14ac:dyDescent="0.2">
      <c r="B8" s="286" t="s">
        <v>236</v>
      </c>
      <c r="C8" s="286"/>
      <c r="D8" s="286"/>
      <c r="E8" s="286"/>
      <c r="F8" s="255" t="s">
        <v>310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88" t="s">
        <v>189</v>
      </c>
      <c r="R8" s="286"/>
      <c r="S8" s="286"/>
      <c r="T8" s="286"/>
      <c r="U8" s="286"/>
      <c r="V8" s="259"/>
      <c r="W8" s="255"/>
      <c r="X8" s="255"/>
      <c r="Y8" s="255"/>
      <c r="Z8" s="255"/>
      <c r="AA8" s="255"/>
      <c r="AB8" s="255"/>
      <c r="AC8" s="255"/>
      <c r="AD8" s="255"/>
      <c r="AE8" s="255"/>
      <c r="AF8" s="255"/>
      <c r="AG8" s="255"/>
    </row>
    <row r="9" spans="2:33" ht="7.5" customHeight="1" x14ac:dyDescent="0.2">
      <c r="B9" s="287"/>
      <c r="C9" s="287"/>
      <c r="D9" s="287"/>
      <c r="E9" s="287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ht="15.75" customHeight="1" x14ac:dyDescent="0.2">
      <c r="B10" s="363" t="s">
        <v>217</v>
      </c>
      <c r="C10" s="363"/>
      <c r="D10" s="363"/>
      <c r="E10" s="363"/>
      <c r="F10" s="363"/>
      <c r="G10" s="363"/>
      <c r="H10" s="363"/>
      <c r="I10" s="363"/>
      <c r="J10" s="363"/>
      <c r="K10" s="363"/>
      <c r="L10" s="363"/>
      <c r="M10" s="363"/>
      <c r="N10" s="363"/>
      <c r="O10" s="363"/>
      <c r="P10" s="363"/>
      <c r="Q10" s="363"/>
      <c r="R10" s="363"/>
      <c r="S10" s="363"/>
      <c r="T10" s="363"/>
      <c r="U10" s="363"/>
      <c r="V10" s="363"/>
      <c r="W10" s="363"/>
      <c r="X10" s="363"/>
      <c r="Y10" s="363"/>
      <c r="Z10" s="363"/>
      <c r="AA10" s="363"/>
      <c r="AB10" s="363"/>
      <c r="AC10" s="363"/>
      <c r="AD10" s="363"/>
      <c r="AE10" s="363"/>
      <c r="AF10" s="363"/>
      <c r="AG10" s="363"/>
    </row>
    <row r="11" spans="2:33" ht="7.5" customHeight="1" x14ac:dyDescent="0.2">
      <c r="B11" s="287"/>
      <c r="C11" s="287"/>
      <c r="D11" s="287"/>
      <c r="E11" s="287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ht="15.75" customHeight="1" x14ac:dyDescent="0.2">
      <c r="B12" s="286" t="s">
        <v>33</v>
      </c>
      <c r="C12" s="286"/>
      <c r="D12" s="286"/>
      <c r="E12" s="286"/>
      <c r="F12" s="255" t="s">
        <v>318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286" t="s">
        <v>8</v>
      </c>
      <c r="R12" s="286"/>
      <c r="S12" s="286"/>
      <c r="T12" s="286"/>
      <c r="U12" s="286"/>
      <c r="V12" s="281" t="s">
        <v>14</v>
      </c>
      <c r="W12" s="255"/>
      <c r="X12" s="255"/>
      <c r="Y12" s="255"/>
      <c r="Z12" s="255"/>
      <c r="AA12" s="255"/>
      <c r="AB12" s="255"/>
      <c r="AC12" s="255"/>
      <c r="AD12" s="255"/>
      <c r="AE12" s="255"/>
      <c r="AF12" s="255"/>
      <c r="AG12" s="255"/>
    </row>
    <row r="13" spans="2:33" ht="7.5" customHeight="1" x14ac:dyDescent="0.2">
      <c r="B13" s="287"/>
      <c r="C13" s="287"/>
      <c r="D13" s="287"/>
      <c r="E13" s="287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ht="15.75" customHeight="1" x14ac:dyDescent="0.2">
      <c r="B14" s="286" t="s">
        <v>9</v>
      </c>
      <c r="C14" s="286"/>
      <c r="D14" s="286"/>
      <c r="E14" s="286"/>
      <c r="F14" s="255" t="s">
        <v>319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286" t="s">
        <v>10</v>
      </c>
      <c r="R14" s="286"/>
      <c r="S14" s="286"/>
      <c r="T14" s="286"/>
      <c r="U14" s="286"/>
      <c r="V14" s="364">
        <v>1193085163</v>
      </c>
      <c r="W14" s="364"/>
      <c r="X14" s="255"/>
      <c r="Y14" s="255"/>
      <c r="Z14" s="255"/>
      <c r="AA14" s="255"/>
      <c r="AB14" s="255"/>
      <c r="AC14" s="255"/>
      <c r="AD14" s="255"/>
      <c r="AE14" s="255"/>
      <c r="AF14" s="255"/>
      <c r="AG14" s="255"/>
    </row>
    <row r="15" spans="2:33" ht="11.25" customHeight="1" x14ac:dyDescent="0.2">
      <c r="B15" s="300"/>
      <c r="C15" s="300"/>
      <c r="D15" s="300"/>
      <c r="E15" s="300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  <c r="AG15" s="253"/>
    </row>
    <row r="16" spans="2:33" ht="29.45" customHeight="1" x14ac:dyDescent="0.2">
      <c r="B16" s="301" t="s">
        <v>257</v>
      </c>
      <c r="C16" s="302">
        <v>1</v>
      </c>
      <c r="D16" s="302">
        <v>2</v>
      </c>
      <c r="E16" s="302">
        <v>3</v>
      </c>
      <c r="F16" s="302">
        <v>4</v>
      </c>
      <c r="G16" s="302">
        <v>5</v>
      </c>
      <c r="H16" s="302">
        <v>6</v>
      </c>
      <c r="I16" s="302">
        <v>7</v>
      </c>
      <c r="J16" s="302">
        <v>8</v>
      </c>
      <c r="K16" s="302">
        <v>9</v>
      </c>
      <c r="L16" s="302">
        <v>10</v>
      </c>
      <c r="M16" s="302">
        <v>11</v>
      </c>
      <c r="N16" s="302">
        <v>12</v>
      </c>
      <c r="O16" s="302">
        <v>13</v>
      </c>
      <c r="P16" s="302">
        <v>14</v>
      </c>
      <c r="Q16" s="302">
        <v>15</v>
      </c>
      <c r="R16" s="302">
        <v>16</v>
      </c>
      <c r="S16" s="302">
        <v>17</v>
      </c>
      <c r="T16" s="302">
        <v>18</v>
      </c>
      <c r="U16" s="302">
        <v>19</v>
      </c>
      <c r="V16" s="302">
        <v>20</v>
      </c>
      <c r="W16" s="302">
        <v>21</v>
      </c>
      <c r="X16" s="302">
        <v>22</v>
      </c>
      <c r="Y16" s="302">
        <v>23</v>
      </c>
      <c r="Z16" s="302">
        <v>24</v>
      </c>
      <c r="AA16" s="302">
        <v>25</v>
      </c>
      <c r="AB16" s="302">
        <v>26</v>
      </c>
      <c r="AC16" s="302">
        <v>27</v>
      </c>
      <c r="AD16" s="302">
        <v>28</v>
      </c>
      <c r="AE16" s="302">
        <v>29</v>
      </c>
      <c r="AF16" s="302">
        <v>30</v>
      </c>
      <c r="AG16" s="302">
        <v>31</v>
      </c>
    </row>
    <row r="17" spans="2:34" s="304" customFormat="1" x14ac:dyDescent="0.2">
      <c r="B17" s="303">
        <v>0</v>
      </c>
      <c r="C17" s="306">
        <v>234.48</v>
      </c>
      <c r="D17" s="306">
        <v>237.49</v>
      </c>
      <c r="E17" s="306">
        <v>236.21</v>
      </c>
      <c r="F17" s="306">
        <v>232.89</v>
      </c>
      <c r="G17" s="306">
        <v>210.77</v>
      </c>
      <c r="H17" s="306">
        <v>272.68</v>
      </c>
      <c r="I17" s="306">
        <v>265.57</v>
      </c>
      <c r="J17" s="306">
        <v>265.67</v>
      </c>
      <c r="K17" s="306">
        <v>271.29000000000002</v>
      </c>
      <c r="L17" s="306">
        <v>271.2</v>
      </c>
      <c r="M17" s="306">
        <v>253.33</v>
      </c>
      <c r="N17" s="306">
        <v>253.72</v>
      </c>
      <c r="O17" s="306">
        <v>252.48</v>
      </c>
      <c r="P17" s="306">
        <v>256.26</v>
      </c>
      <c r="Q17" s="306">
        <v>255.27</v>
      </c>
      <c r="R17" s="306">
        <v>272.22000000000003</v>
      </c>
      <c r="S17" s="306">
        <v>262.48</v>
      </c>
      <c r="T17" s="306">
        <v>280.45999999999998</v>
      </c>
      <c r="U17" s="306">
        <v>277.92</v>
      </c>
      <c r="V17" s="306">
        <v>293.41000000000003</v>
      </c>
      <c r="W17" s="306">
        <v>306.52</v>
      </c>
      <c r="X17" s="306">
        <v>239.47</v>
      </c>
      <c r="Y17" s="306">
        <v>261.07</v>
      </c>
      <c r="Z17" s="306">
        <v>256.02</v>
      </c>
      <c r="AA17" s="306">
        <v>255.67</v>
      </c>
      <c r="AB17" s="306">
        <v>264.60000000000002</v>
      </c>
      <c r="AC17" s="306">
        <v>272.39999999999998</v>
      </c>
      <c r="AD17" s="306">
        <v>290.58</v>
      </c>
      <c r="AE17" s="306">
        <v>241.5</v>
      </c>
      <c r="AF17" s="306">
        <v>253.54</v>
      </c>
      <c r="AG17" s="306">
        <v>256.77999999999997</v>
      </c>
      <c r="AH17" s="299"/>
    </row>
    <row r="18" spans="2:34" s="304" customFormat="1" x14ac:dyDescent="0.2">
      <c r="B18" s="303">
        <v>4.1666666666666664E-2</v>
      </c>
      <c r="C18" s="306">
        <v>233.75</v>
      </c>
      <c r="D18" s="306">
        <v>236.97</v>
      </c>
      <c r="E18" s="306">
        <v>234.48</v>
      </c>
      <c r="F18" s="306">
        <v>231.16</v>
      </c>
      <c r="G18" s="306">
        <v>210.06</v>
      </c>
      <c r="H18" s="306">
        <v>270.62</v>
      </c>
      <c r="I18" s="306">
        <v>265.56</v>
      </c>
      <c r="J18" s="306">
        <v>264.43</v>
      </c>
      <c r="K18" s="306">
        <v>271.06</v>
      </c>
      <c r="L18" s="306">
        <v>270.91000000000003</v>
      </c>
      <c r="M18" s="306">
        <v>250.96</v>
      </c>
      <c r="N18" s="306">
        <v>251.18</v>
      </c>
      <c r="O18" s="306">
        <v>249.86</v>
      </c>
      <c r="P18" s="306">
        <v>254.54</v>
      </c>
      <c r="Q18" s="306">
        <v>252.96</v>
      </c>
      <c r="R18" s="306">
        <v>271.04000000000002</v>
      </c>
      <c r="S18" s="306">
        <v>261.27999999999997</v>
      </c>
      <c r="T18" s="306">
        <v>278.33999999999997</v>
      </c>
      <c r="U18" s="306">
        <v>273.93</v>
      </c>
      <c r="V18" s="306">
        <v>290.48</v>
      </c>
      <c r="W18" s="306">
        <v>304.85000000000002</v>
      </c>
      <c r="X18" s="306">
        <v>238.33</v>
      </c>
      <c r="Y18" s="306">
        <v>259.58999999999997</v>
      </c>
      <c r="Z18" s="306">
        <v>254.26</v>
      </c>
      <c r="AA18" s="306">
        <v>252.05</v>
      </c>
      <c r="AB18" s="306">
        <v>263.77999999999997</v>
      </c>
      <c r="AC18" s="306">
        <v>271.44</v>
      </c>
      <c r="AD18" s="306">
        <v>285.62</v>
      </c>
      <c r="AE18" s="306">
        <v>239.86</v>
      </c>
      <c r="AF18" s="306">
        <v>254.69</v>
      </c>
      <c r="AG18" s="306">
        <v>258.19</v>
      </c>
      <c r="AH18" s="299"/>
    </row>
    <row r="19" spans="2:34" s="304" customFormat="1" x14ac:dyDescent="0.2">
      <c r="B19" s="303">
        <v>8.3333333333333329E-2</v>
      </c>
      <c r="C19" s="306">
        <v>235.04</v>
      </c>
      <c r="D19" s="306">
        <v>234.58</v>
      </c>
      <c r="E19" s="306">
        <v>233</v>
      </c>
      <c r="F19" s="306">
        <v>229.18</v>
      </c>
      <c r="G19" s="306">
        <v>208</v>
      </c>
      <c r="H19" s="306">
        <v>266.56</v>
      </c>
      <c r="I19" s="306">
        <v>262.83</v>
      </c>
      <c r="J19" s="306">
        <v>261.05</v>
      </c>
      <c r="K19" s="306">
        <v>269.36</v>
      </c>
      <c r="L19" s="306">
        <v>269.94</v>
      </c>
      <c r="M19" s="306">
        <v>249.04</v>
      </c>
      <c r="N19" s="306">
        <v>248.08</v>
      </c>
      <c r="O19" s="306">
        <v>248.43</v>
      </c>
      <c r="P19" s="306">
        <v>252.7</v>
      </c>
      <c r="Q19" s="306">
        <v>253.28</v>
      </c>
      <c r="R19" s="306">
        <v>268.7</v>
      </c>
      <c r="S19" s="306">
        <v>259.36</v>
      </c>
      <c r="T19" s="306">
        <v>272.29000000000002</v>
      </c>
      <c r="U19" s="306">
        <v>269.81</v>
      </c>
      <c r="V19" s="306">
        <v>288.08</v>
      </c>
      <c r="W19" s="306">
        <v>303.11</v>
      </c>
      <c r="X19" s="306">
        <v>237.83</v>
      </c>
      <c r="Y19" s="306">
        <v>256.86</v>
      </c>
      <c r="Z19" s="306">
        <v>252.12</v>
      </c>
      <c r="AA19" s="306">
        <v>250.33</v>
      </c>
      <c r="AB19" s="306">
        <v>263.11</v>
      </c>
      <c r="AC19" s="306">
        <v>270.62</v>
      </c>
      <c r="AD19" s="306">
        <v>281.89999999999998</v>
      </c>
      <c r="AE19" s="306">
        <v>237.58</v>
      </c>
      <c r="AF19" s="306">
        <v>253.75</v>
      </c>
      <c r="AG19" s="306">
        <v>257.08</v>
      </c>
      <c r="AH19" s="299"/>
    </row>
    <row r="20" spans="2:34" s="304" customFormat="1" x14ac:dyDescent="0.2">
      <c r="B20" s="303">
        <v>0.125</v>
      </c>
      <c r="C20" s="306">
        <v>234.69</v>
      </c>
      <c r="D20" s="306">
        <v>232.21</v>
      </c>
      <c r="E20" s="306">
        <v>231.05</v>
      </c>
      <c r="F20" s="306">
        <v>226.79</v>
      </c>
      <c r="G20" s="306">
        <v>204.95</v>
      </c>
      <c r="H20" s="306">
        <v>263.57</v>
      </c>
      <c r="I20" s="306">
        <v>259.02</v>
      </c>
      <c r="J20" s="306">
        <v>258.91000000000003</v>
      </c>
      <c r="K20" s="306">
        <v>266.82</v>
      </c>
      <c r="L20" s="306">
        <v>267.17</v>
      </c>
      <c r="M20" s="306">
        <v>247.4</v>
      </c>
      <c r="N20" s="306">
        <v>245.62</v>
      </c>
      <c r="O20" s="306">
        <v>245.93</v>
      </c>
      <c r="P20" s="306">
        <v>251.41</v>
      </c>
      <c r="Q20" s="306">
        <v>252.35</v>
      </c>
      <c r="R20" s="306">
        <v>265.08</v>
      </c>
      <c r="S20" s="306">
        <v>256.27</v>
      </c>
      <c r="T20" s="306">
        <v>262.68</v>
      </c>
      <c r="U20" s="306">
        <v>266.49</v>
      </c>
      <c r="V20" s="306">
        <v>285.69</v>
      </c>
      <c r="W20" s="306">
        <v>301.14</v>
      </c>
      <c r="X20" s="306">
        <v>237.16</v>
      </c>
      <c r="Y20" s="306">
        <v>254.2</v>
      </c>
      <c r="Z20" s="306">
        <v>249.67</v>
      </c>
      <c r="AA20" s="306">
        <v>248.8</v>
      </c>
      <c r="AB20" s="306">
        <v>263.2</v>
      </c>
      <c r="AC20" s="306">
        <v>269.14</v>
      </c>
      <c r="AD20" s="306">
        <v>279.20999999999998</v>
      </c>
      <c r="AE20" s="306">
        <v>236.23</v>
      </c>
      <c r="AF20" s="306">
        <v>253.84</v>
      </c>
      <c r="AG20" s="306">
        <v>256.10000000000002</v>
      </c>
      <c r="AH20" s="299"/>
    </row>
    <row r="21" spans="2:34" s="304" customFormat="1" x14ac:dyDescent="0.2">
      <c r="B21" s="303">
        <v>0.16666666666666666</v>
      </c>
      <c r="C21" s="306">
        <v>231.86</v>
      </c>
      <c r="D21" s="306">
        <v>228.89</v>
      </c>
      <c r="E21" s="306">
        <v>228.23</v>
      </c>
      <c r="F21" s="306">
        <v>224.72</v>
      </c>
      <c r="G21" s="306">
        <v>203.28</v>
      </c>
      <c r="H21" s="306">
        <v>260.29000000000002</v>
      </c>
      <c r="I21" s="306">
        <v>257.02999999999997</v>
      </c>
      <c r="J21" s="306">
        <v>257.58</v>
      </c>
      <c r="K21" s="306">
        <v>263.48</v>
      </c>
      <c r="L21" s="306">
        <v>268</v>
      </c>
      <c r="M21" s="306">
        <v>245.36</v>
      </c>
      <c r="N21" s="306">
        <v>243.84</v>
      </c>
      <c r="O21" s="306">
        <v>243.88</v>
      </c>
      <c r="P21" s="306">
        <v>250.05</v>
      </c>
      <c r="Q21" s="306">
        <v>250.98</v>
      </c>
      <c r="R21" s="306">
        <v>262.75</v>
      </c>
      <c r="S21" s="306">
        <v>254.58</v>
      </c>
      <c r="T21" s="306">
        <v>258.31</v>
      </c>
      <c r="U21" s="306">
        <v>264.38</v>
      </c>
      <c r="V21" s="306">
        <v>284.41000000000003</v>
      </c>
      <c r="W21" s="306">
        <v>300.01</v>
      </c>
      <c r="X21" s="306">
        <v>234.37</v>
      </c>
      <c r="Y21" s="306">
        <v>250.62</v>
      </c>
      <c r="Z21" s="306">
        <v>247.92</v>
      </c>
      <c r="AA21" s="306">
        <v>247.74</v>
      </c>
      <c r="AB21" s="306">
        <v>262.51</v>
      </c>
      <c r="AC21" s="306">
        <v>268.25</v>
      </c>
      <c r="AD21" s="306">
        <v>277.06</v>
      </c>
      <c r="AE21" s="306">
        <v>233.81</v>
      </c>
      <c r="AF21" s="306">
        <v>254.99</v>
      </c>
      <c r="AG21" s="306">
        <v>253.87</v>
      </c>
      <c r="AH21" s="299"/>
    </row>
    <row r="22" spans="2:34" s="304" customFormat="1" x14ac:dyDescent="0.2">
      <c r="B22" s="303">
        <v>0.20833333333333334</v>
      </c>
      <c r="C22" s="306">
        <v>234.11</v>
      </c>
      <c r="D22" s="306">
        <v>226.02</v>
      </c>
      <c r="E22" s="306">
        <v>226.34</v>
      </c>
      <c r="F22" s="306">
        <v>224.76</v>
      </c>
      <c r="G22" s="306">
        <v>203.37</v>
      </c>
      <c r="H22" s="306">
        <v>258.42</v>
      </c>
      <c r="I22" s="306">
        <v>256.66000000000003</v>
      </c>
      <c r="J22" s="306">
        <v>253.14</v>
      </c>
      <c r="K22" s="306">
        <v>258.20999999999998</v>
      </c>
      <c r="L22" s="306">
        <v>267.60000000000002</v>
      </c>
      <c r="M22" s="306">
        <v>245.21</v>
      </c>
      <c r="N22" s="306">
        <v>243.65</v>
      </c>
      <c r="O22" s="306">
        <v>242.65</v>
      </c>
      <c r="P22" s="306">
        <v>248.74</v>
      </c>
      <c r="Q22" s="306">
        <v>255.36</v>
      </c>
      <c r="R22" s="306">
        <v>260.74</v>
      </c>
      <c r="S22" s="306">
        <v>253.97</v>
      </c>
      <c r="T22" s="306">
        <v>256.92</v>
      </c>
      <c r="U22" s="306">
        <v>265.13</v>
      </c>
      <c r="V22" s="306">
        <v>283.16000000000003</v>
      </c>
      <c r="W22" s="306">
        <v>299.56</v>
      </c>
      <c r="X22" s="306">
        <v>234.48</v>
      </c>
      <c r="Y22" s="306">
        <v>247.9</v>
      </c>
      <c r="Z22" s="306">
        <v>246.99</v>
      </c>
      <c r="AA22" s="306">
        <v>250.73</v>
      </c>
      <c r="AB22" s="306">
        <v>265.18</v>
      </c>
      <c r="AC22" s="306">
        <v>267.45</v>
      </c>
      <c r="AD22" s="306">
        <v>278.19</v>
      </c>
      <c r="AE22" s="306">
        <v>232.65</v>
      </c>
      <c r="AF22" s="306">
        <v>255.24</v>
      </c>
      <c r="AG22" s="306">
        <v>252.41</v>
      </c>
      <c r="AH22" s="299"/>
    </row>
    <row r="23" spans="2:34" s="304" customFormat="1" x14ac:dyDescent="0.2">
      <c r="B23" s="303">
        <v>0.25</v>
      </c>
      <c r="C23" s="306">
        <v>236.21</v>
      </c>
      <c r="D23" s="306">
        <v>225.71</v>
      </c>
      <c r="E23" s="306">
        <v>226.84</v>
      </c>
      <c r="F23" s="306">
        <v>226.77</v>
      </c>
      <c r="G23" s="306">
        <v>205.37</v>
      </c>
      <c r="H23" s="306">
        <v>258.70999999999998</v>
      </c>
      <c r="I23" s="306">
        <v>256.93</v>
      </c>
      <c r="J23" s="306">
        <v>250.72</v>
      </c>
      <c r="K23" s="306">
        <v>255.3</v>
      </c>
      <c r="L23" s="306">
        <v>268.81</v>
      </c>
      <c r="M23" s="306">
        <v>247.22</v>
      </c>
      <c r="N23" s="306">
        <v>247.95</v>
      </c>
      <c r="O23" s="306">
        <v>244.41</v>
      </c>
      <c r="P23" s="306">
        <v>249.52</v>
      </c>
      <c r="Q23" s="306">
        <v>273.92</v>
      </c>
      <c r="R23" s="306">
        <v>261.11</v>
      </c>
      <c r="S23" s="306">
        <v>254.71</v>
      </c>
      <c r="T23" s="306">
        <v>257.58999999999997</v>
      </c>
      <c r="U23" s="306">
        <v>267.75</v>
      </c>
      <c r="V23" s="306">
        <v>284.10000000000002</v>
      </c>
      <c r="W23" s="306">
        <v>300.98</v>
      </c>
      <c r="X23" s="306">
        <v>236.16</v>
      </c>
      <c r="Y23" s="306">
        <v>245.24</v>
      </c>
      <c r="Z23" s="306">
        <v>247.76</v>
      </c>
      <c r="AA23" s="306">
        <v>251.42</v>
      </c>
      <c r="AB23" s="306">
        <v>270.24</v>
      </c>
      <c r="AC23" s="306">
        <v>268.44</v>
      </c>
      <c r="AD23" s="306">
        <v>281.64</v>
      </c>
      <c r="AE23" s="306">
        <v>232.48</v>
      </c>
      <c r="AF23" s="306">
        <v>253.78</v>
      </c>
      <c r="AG23" s="306">
        <v>251.78</v>
      </c>
      <c r="AH23" s="299"/>
    </row>
    <row r="24" spans="2:34" s="304" customFormat="1" x14ac:dyDescent="0.2">
      <c r="B24" s="303">
        <v>0.29166666666666669</v>
      </c>
      <c r="C24" s="306">
        <v>236.84</v>
      </c>
      <c r="D24" s="306">
        <v>226.08</v>
      </c>
      <c r="E24" s="306">
        <v>229.86</v>
      </c>
      <c r="F24" s="306">
        <v>230.19</v>
      </c>
      <c r="G24" s="306">
        <v>210.16</v>
      </c>
      <c r="H24" s="306">
        <v>261.2</v>
      </c>
      <c r="I24" s="306">
        <v>260.66000000000003</v>
      </c>
      <c r="J24" s="306">
        <v>249.09</v>
      </c>
      <c r="K24" s="306">
        <v>253.28</v>
      </c>
      <c r="L24" s="306">
        <v>270.27999999999997</v>
      </c>
      <c r="M24" s="306">
        <v>248.62</v>
      </c>
      <c r="N24" s="306">
        <v>252.37</v>
      </c>
      <c r="O24" s="306">
        <v>249.05</v>
      </c>
      <c r="P24" s="306">
        <v>250.37</v>
      </c>
      <c r="Q24" s="306">
        <v>279.33999999999997</v>
      </c>
      <c r="R24" s="306">
        <v>262.43</v>
      </c>
      <c r="S24" s="306">
        <v>256.01</v>
      </c>
      <c r="T24" s="306">
        <v>260.29000000000002</v>
      </c>
      <c r="U24" s="306">
        <v>271.05</v>
      </c>
      <c r="V24" s="306">
        <v>287</v>
      </c>
      <c r="W24" s="306">
        <v>303.92</v>
      </c>
      <c r="X24" s="306">
        <v>236.71</v>
      </c>
      <c r="Y24" s="306">
        <v>243.08</v>
      </c>
      <c r="Z24" s="306">
        <v>251.18</v>
      </c>
      <c r="AA24" s="306">
        <v>254.13</v>
      </c>
      <c r="AB24" s="306">
        <v>277.23</v>
      </c>
      <c r="AC24" s="306">
        <v>271.41000000000003</v>
      </c>
      <c r="AD24" s="306">
        <v>285.02</v>
      </c>
      <c r="AE24" s="306">
        <v>233.34</v>
      </c>
      <c r="AF24" s="306">
        <v>253.37</v>
      </c>
      <c r="AG24" s="292">
        <v>252.21</v>
      </c>
      <c r="AH24" s="299"/>
    </row>
    <row r="25" spans="2:34" s="304" customFormat="1" x14ac:dyDescent="0.2">
      <c r="B25" s="303">
        <v>0.33333333333333331</v>
      </c>
      <c r="C25" s="306">
        <v>236.44</v>
      </c>
      <c r="D25" s="306">
        <v>226.57</v>
      </c>
      <c r="E25" s="306">
        <v>234.73</v>
      </c>
      <c r="F25" s="306">
        <v>234.38</v>
      </c>
      <c r="G25" s="306">
        <v>213.14</v>
      </c>
      <c r="H25" s="306">
        <v>263.75</v>
      </c>
      <c r="I25" s="306">
        <v>264.77</v>
      </c>
      <c r="J25" s="306">
        <v>249.28</v>
      </c>
      <c r="K25" s="306">
        <v>252.73</v>
      </c>
      <c r="L25" s="306">
        <v>272.83</v>
      </c>
      <c r="M25" s="306">
        <v>251.69</v>
      </c>
      <c r="N25" s="306">
        <v>255.79</v>
      </c>
      <c r="O25" s="306">
        <v>254.2</v>
      </c>
      <c r="P25" s="306">
        <v>254.61</v>
      </c>
      <c r="Q25" s="306">
        <v>283.22000000000003</v>
      </c>
      <c r="R25" s="306">
        <v>263.16000000000003</v>
      </c>
      <c r="S25" s="306">
        <v>260</v>
      </c>
      <c r="T25" s="306">
        <v>263.58</v>
      </c>
      <c r="U25" s="306">
        <v>274.47000000000003</v>
      </c>
      <c r="V25" s="306">
        <v>292.14999999999998</v>
      </c>
      <c r="W25" s="306">
        <v>306.39</v>
      </c>
      <c r="X25" s="306">
        <v>239.13</v>
      </c>
      <c r="Y25" s="306">
        <v>243.46</v>
      </c>
      <c r="Z25" s="306">
        <v>255.48</v>
      </c>
      <c r="AA25" s="306">
        <v>257.58999999999997</v>
      </c>
      <c r="AB25" s="306">
        <v>282.41000000000003</v>
      </c>
      <c r="AC25" s="306">
        <v>274.13</v>
      </c>
      <c r="AD25" s="306">
        <v>290.48</v>
      </c>
      <c r="AE25" s="306">
        <v>234.67</v>
      </c>
      <c r="AF25" s="306">
        <v>253.46</v>
      </c>
      <c r="AG25" s="292">
        <v>252.41</v>
      </c>
      <c r="AH25" s="299"/>
    </row>
    <row r="26" spans="2:34" s="304" customFormat="1" x14ac:dyDescent="0.2">
      <c r="B26" s="303">
        <v>0.375</v>
      </c>
      <c r="C26" s="306">
        <v>236.64</v>
      </c>
      <c r="D26" s="306">
        <v>228.06</v>
      </c>
      <c r="E26" s="306">
        <v>238.34</v>
      </c>
      <c r="F26" s="306">
        <v>236.84</v>
      </c>
      <c r="G26" s="306">
        <v>215.11</v>
      </c>
      <c r="H26" s="306">
        <v>266.18</v>
      </c>
      <c r="I26" s="306">
        <v>265.32</v>
      </c>
      <c r="J26" s="306">
        <v>248.92</v>
      </c>
      <c r="K26" s="306">
        <v>252.39</v>
      </c>
      <c r="L26" s="306">
        <v>274.52999999999997</v>
      </c>
      <c r="M26" s="306">
        <v>253.49</v>
      </c>
      <c r="N26" s="306">
        <v>257.08999999999997</v>
      </c>
      <c r="O26" s="306">
        <v>258.29000000000002</v>
      </c>
      <c r="P26" s="306">
        <v>258.77</v>
      </c>
      <c r="Q26" s="306">
        <v>285.95</v>
      </c>
      <c r="R26" s="306">
        <v>264.66000000000003</v>
      </c>
      <c r="S26" s="306">
        <v>262.11</v>
      </c>
      <c r="T26" s="306">
        <v>265.92</v>
      </c>
      <c r="U26" s="306">
        <v>277.33</v>
      </c>
      <c r="V26" s="306">
        <v>296.55</v>
      </c>
      <c r="W26" s="306">
        <v>308.20999999999998</v>
      </c>
      <c r="X26" s="306">
        <v>242.33</v>
      </c>
      <c r="Y26" s="306">
        <v>245.64</v>
      </c>
      <c r="Z26" s="306">
        <v>256.55</v>
      </c>
      <c r="AA26" s="306">
        <v>259.93</v>
      </c>
      <c r="AB26" s="306">
        <v>284.45999999999998</v>
      </c>
      <c r="AC26" s="306">
        <v>277.12</v>
      </c>
      <c r="AD26" s="306">
        <v>294.07</v>
      </c>
      <c r="AE26" s="306">
        <v>239.57</v>
      </c>
      <c r="AF26" s="306">
        <v>253.2</v>
      </c>
      <c r="AG26" s="292">
        <v>251.84</v>
      </c>
      <c r="AH26" s="299"/>
    </row>
    <row r="27" spans="2:34" s="304" customFormat="1" x14ac:dyDescent="0.2">
      <c r="B27" s="303">
        <v>0.41666666666666669</v>
      </c>
      <c r="C27" s="306">
        <v>233.76</v>
      </c>
      <c r="D27" s="306">
        <v>230.2</v>
      </c>
      <c r="E27" s="306">
        <v>240.98</v>
      </c>
      <c r="F27" s="306">
        <v>237.73</v>
      </c>
      <c r="G27" s="306">
        <v>215.07</v>
      </c>
      <c r="H27" s="306">
        <v>267.75</v>
      </c>
      <c r="I27" s="306">
        <v>264.86</v>
      </c>
      <c r="J27" s="306">
        <v>249.01</v>
      </c>
      <c r="K27" s="306">
        <v>253.08</v>
      </c>
      <c r="L27" s="306">
        <v>272.69</v>
      </c>
      <c r="M27" s="306">
        <v>254.56</v>
      </c>
      <c r="N27" s="306">
        <v>257.29000000000002</v>
      </c>
      <c r="O27" s="306">
        <v>259.60000000000002</v>
      </c>
      <c r="P27" s="306">
        <v>260.75</v>
      </c>
      <c r="Q27" s="306">
        <v>284.70999999999998</v>
      </c>
      <c r="R27" s="306">
        <v>265.73</v>
      </c>
      <c r="S27" s="306">
        <v>263.7</v>
      </c>
      <c r="T27" s="306">
        <v>268.44</v>
      </c>
      <c r="U27" s="306">
        <v>278.01</v>
      </c>
      <c r="V27" s="306">
        <v>298.11</v>
      </c>
      <c r="W27" s="306">
        <v>307.08999999999997</v>
      </c>
      <c r="X27" s="306">
        <v>244.6</v>
      </c>
      <c r="Y27" s="306">
        <v>247.77</v>
      </c>
      <c r="Z27" s="306">
        <v>256.91000000000003</v>
      </c>
      <c r="AA27" s="306">
        <v>261.58999999999997</v>
      </c>
      <c r="AB27" s="306">
        <v>283.10000000000002</v>
      </c>
      <c r="AC27" s="306">
        <v>278.61</v>
      </c>
      <c r="AD27" s="306">
        <v>291.99</v>
      </c>
      <c r="AE27" s="306">
        <v>243.84</v>
      </c>
      <c r="AF27" s="306">
        <v>253.13</v>
      </c>
      <c r="AG27" s="292">
        <v>252.28</v>
      </c>
      <c r="AH27" s="299"/>
    </row>
    <row r="28" spans="2:34" s="304" customFormat="1" x14ac:dyDescent="0.2">
      <c r="B28" s="303">
        <v>0.45833333333333331</v>
      </c>
      <c r="C28" s="306">
        <v>232.82</v>
      </c>
      <c r="D28" s="306">
        <v>232.96</v>
      </c>
      <c r="E28" s="306">
        <v>242.2</v>
      </c>
      <c r="F28" s="306">
        <v>235.19</v>
      </c>
      <c r="G28" s="306">
        <v>217.47</v>
      </c>
      <c r="H28" s="306">
        <v>268.3</v>
      </c>
      <c r="I28" s="306">
        <v>264.72000000000003</v>
      </c>
      <c r="J28" s="306">
        <v>249.39</v>
      </c>
      <c r="K28" s="306">
        <v>254.11</v>
      </c>
      <c r="L28" s="306">
        <v>271.49</v>
      </c>
      <c r="M28" s="306">
        <v>255.85</v>
      </c>
      <c r="N28" s="306">
        <v>257.77999999999997</v>
      </c>
      <c r="O28" s="306">
        <v>260.36</v>
      </c>
      <c r="P28" s="306">
        <v>261.18</v>
      </c>
      <c r="Q28" s="306">
        <v>286.13</v>
      </c>
      <c r="R28" s="306">
        <v>267.22000000000003</v>
      </c>
      <c r="S28" s="306">
        <v>265.64</v>
      </c>
      <c r="T28" s="306">
        <v>268.93</v>
      </c>
      <c r="U28" s="306">
        <v>280.23</v>
      </c>
      <c r="V28" s="306">
        <v>300.73</v>
      </c>
      <c r="W28" s="306">
        <v>297.89</v>
      </c>
      <c r="X28" s="306">
        <v>246.9</v>
      </c>
      <c r="Y28" s="306">
        <v>248.86</v>
      </c>
      <c r="Z28" s="306">
        <v>257.45999999999998</v>
      </c>
      <c r="AA28" s="306">
        <v>262.67</v>
      </c>
      <c r="AB28" s="306">
        <v>281.31</v>
      </c>
      <c r="AC28" s="306">
        <v>280.01</v>
      </c>
      <c r="AD28" s="306">
        <v>286.87</v>
      </c>
      <c r="AE28" s="306">
        <v>246.99</v>
      </c>
      <c r="AF28" s="306">
        <v>252.03</v>
      </c>
      <c r="AG28" s="292">
        <v>250.79</v>
      </c>
      <c r="AH28" s="299"/>
    </row>
    <row r="29" spans="2:34" s="304" customFormat="1" x14ac:dyDescent="0.2">
      <c r="B29" s="303">
        <v>0.5</v>
      </c>
      <c r="C29" s="306">
        <v>233.96</v>
      </c>
      <c r="D29" s="306">
        <v>238.03</v>
      </c>
      <c r="E29" s="306">
        <v>243.26</v>
      </c>
      <c r="F29" s="306">
        <v>232.96</v>
      </c>
      <c r="G29" s="306">
        <v>223.7</v>
      </c>
      <c r="H29" s="306">
        <v>268.43</v>
      </c>
      <c r="I29" s="306">
        <v>264.89999999999998</v>
      </c>
      <c r="J29" s="306">
        <v>249.79</v>
      </c>
      <c r="K29" s="306">
        <v>254.71</v>
      </c>
      <c r="L29" s="306">
        <v>267.35000000000002</v>
      </c>
      <c r="M29" s="306">
        <v>256.54000000000002</v>
      </c>
      <c r="N29" s="306">
        <v>259</v>
      </c>
      <c r="O29" s="306">
        <v>261.26</v>
      </c>
      <c r="P29" s="306">
        <v>260.89</v>
      </c>
      <c r="Q29" s="306">
        <v>287.52</v>
      </c>
      <c r="R29" s="306">
        <v>267.67</v>
      </c>
      <c r="S29" s="306">
        <v>266.68</v>
      </c>
      <c r="T29" s="306">
        <v>270.52</v>
      </c>
      <c r="U29" s="306">
        <v>283.08</v>
      </c>
      <c r="V29" s="306">
        <v>305.14999999999998</v>
      </c>
      <c r="W29" s="306">
        <v>289.56</v>
      </c>
      <c r="X29" s="306">
        <v>249.33</v>
      </c>
      <c r="Y29" s="306">
        <v>250.72</v>
      </c>
      <c r="Z29" s="306">
        <v>258.33999999999997</v>
      </c>
      <c r="AA29" s="306">
        <v>264.75</v>
      </c>
      <c r="AB29" s="306">
        <v>280.79000000000002</v>
      </c>
      <c r="AC29" s="306">
        <v>280.94</v>
      </c>
      <c r="AD29" s="306">
        <v>281</v>
      </c>
      <c r="AE29" s="306">
        <v>250.45</v>
      </c>
      <c r="AF29" s="306">
        <v>249.46</v>
      </c>
      <c r="AG29" s="292">
        <v>250.68</v>
      </c>
      <c r="AH29" s="299"/>
    </row>
    <row r="30" spans="2:34" s="304" customFormat="1" x14ac:dyDescent="0.2">
      <c r="B30" s="303">
        <v>0.54166666666666663</v>
      </c>
      <c r="C30" s="306">
        <v>231.23</v>
      </c>
      <c r="D30" s="306">
        <v>242.63</v>
      </c>
      <c r="E30" s="306">
        <v>245.45</v>
      </c>
      <c r="F30" s="306">
        <v>229.34</v>
      </c>
      <c r="G30" s="306">
        <v>229.03</v>
      </c>
      <c r="H30" s="306">
        <v>268.20999999999998</v>
      </c>
      <c r="I30" s="306">
        <v>263.72000000000003</v>
      </c>
      <c r="J30" s="306">
        <v>250.26</v>
      </c>
      <c r="K30" s="306">
        <v>255.95</v>
      </c>
      <c r="L30" s="306">
        <v>264.79000000000002</v>
      </c>
      <c r="M30" s="306">
        <v>256.43</v>
      </c>
      <c r="N30" s="306">
        <v>259.24</v>
      </c>
      <c r="O30" s="306">
        <v>261.02</v>
      </c>
      <c r="P30" s="306">
        <v>259.08</v>
      </c>
      <c r="Q30" s="306">
        <v>284.33</v>
      </c>
      <c r="R30" s="306">
        <v>267.8</v>
      </c>
      <c r="S30" s="306">
        <v>266.52999999999997</v>
      </c>
      <c r="T30" s="306">
        <v>271.51</v>
      </c>
      <c r="U30" s="306">
        <v>283.67</v>
      </c>
      <c r="V30" s="306">
        <v>308</v>
      </c>
      <c r="W30" s="306">
        <v>281.68</v>
      </c>
      <c r="X30" s="306">
        <v>249.16</v>
      </c>
      <c r="Y30" s="306">
        <v>251</v>
      </c>
      <c r="Z30" s="306">
        <v>258.77</v>
      </c>
      <c r="AA30" s="306">
        <v>264.91000000000003</v>
      </c>
      <c r="AB30" s="306">
        <v>278.36</v>
      </c>
      <c r="AC30" s="306">
        <v>282.33</v>
      </c>
      <c r="AD30" s="306">
        <v>272.77999999999997</v>
      </c>
      <c r="AE30" s="306">
        <v>252.62</v>
      </c>
      <c r="AF30" s="306">
        <v>246.89</v>
      </c>
      <c r="AG30" s="292">
        <v>251</v>
      </c>
      <c r="AH30" s="299"/>
    </row>
    <row r="31" spans="2:34" s="304" customFormat="1" x14ac:dyDescent="0.2">
      <c r="B31" s="303">
        <v>0.58333333333333337</v>
      </c>
      <c r="C31" s="306">
        <v>228.47</v>
      </c>
      <c r="D31" s="306">
        <v>243.75</v>
      </c>
      <c r="E31" s="306">
        <v>245.34</v>
      </c>
      <c r="F31" s="306">
        <v>224.17</v>
      </c>
      <c r="G31" s="306">
        <v>233.01</v>
      </c>
      <c r="H31" s="306">
        <v>267.25</v>
      </c>
      <c r="I31" s="306">
        <v>260.82</v>
      </c>
      <c r="J31" s="306">
        <v>250.76</v>
      </c>
      <c r="K31" s="306">
        <v>256.98</v>
      </c>
      <c r="L31" s="306">
        <v>261.45999999999998</v>
      </c>
      <c r="M31" s="306">
        <v>254.67</v>
      </c>
      <c r="N31" s="306">
        <v>255.78</v>
      </c>
      <c r="O31" s="306">
        <v>258.37</v>
      </c>
      <c r="P31" s="306">
        <v>255.27</v>
      </c>
      <c r="Q31" s="306">
        <v>266.44</v>
      </c>
      <c r="R31" s="306">
        <v>266.60000000000002</v>
      </c>
      <c r="S31" s="306">
        <v>266.52999999999997</v>
      </c>
      <c r="T31" s="306">
        <v>271.33</v>
      </c>
      <c r="U31" s="306">
        <v>283.02</v>
      </c>
      <c r="V31" s="306">
        <v>309.81</v>
      </c>
      <c r="W31" s="306">
        <v>272.52</v>
      </c>
      <c r="X31" s="306">
        <v>247.87</v>
      </c>
      <c r="Y31" s="306">
        <v>251.68</v>
      </c>
      <c r="Z31" s="306">
        <v>257.94</v>
      </c>
      <c r="AA31" s="306">
        <v>267.3</v>
      </c>
      <c r="AB31" s="306">
        <v>274.27999999999997</v>
      </c>
      <c r="AC31" s="306">
        <v>282.57</v>
      </c>
      <c r="AD31" s="306">
        <v>262.62</v>
      </c>
      <c r="AE31" s="306">
        <v>252.51</v>
      </c>
      <c r="AF31" s="306">
        <v>245.05</v>
      </c>
      <c r="AG31" s="292">
        <v>250.56</v>
      </c>
      <c r="AH31" s="299"/>
    </row>
    <row r="32" spans="2:34" s="304" customFormat="1" x14ac:dyDescent="0.2">
      <c r="B32" s="303">
        <v>0.625</v>
      </c>
      <c r="C32" s="306">
        <v>227.72</v>
      </c>
      <c r="D32" s="306">
        <v>247.17</v>
      </c>
      <c r="E32" s="306">
        <v>243.53</v>
      </c>
      <c r="F32" s="306">
        <v>218.14</v>
      </c>
      <c r="G32" s="306">
        <v>233.76</v>
      </c>
      <c r="H32" s="306">
        <v>263.88</v>
      </c>
      <c r="I32" s="306">
        <v>256.14</v>
      </c>
      <c r="J32" s="306">
        <v>250.59</v>
      </c>
      <c r="K32" s="306">
        <v>257.89999999999998</v>
      </c>
      <c r="L32" s="306">
        <v>258.66000000000003</v>
      </c>
      <c r="M32" s="306">
        <v>254.04</v>
      </c>
      <c r="N32" s="306">
        <v>252.73</v>
      </c>
      <c r="O32" s="306">
        <v>255.6</v>
      </c>
      <c r="P32" s="306">
        <v>251.4</v>
      </c>
      <c r="Q32" s="306">
        <v>262.64</v>
      </c>
      <c r="R32" s="306">
        <v>265.14</v>
      </c>
      <c r="S32" s="306">
        <v>266.39</v>
      </c>
      <c r="T32" s="306">
        <v>270.45</v>
      </c>
      <c r="U32" s="306">
        <v>282.58999999999997</v>
      </c>
      <c r="V32" s="306">
        <v>310.2</v>
      </c>
      <c r="W32" s="306">
        <v>261.36</v>
      </c>
      <c r="X32" s="306">
        <v>248.45</v>
      </c>
      <c r="Y32" s="306">
        <v>252.01</v>
      </c>
      <c r="Z32" s="306">
        <v>255.63</v>
      </c>
      <c r="AA32" s="306">
        <v>267.01</v>
      </c>
      <c r="AB32" s="306">
        <v>269.66000000000003</v>
      </c>
      <c r="AC32" s="306">
        <v>283.49</v>
      </c>
      <c r="AD32" s="306">
        <v>254.42</v>
      </c>
      <c r="AE32" s="306">
        <v>252.21</v>
      </c>
      <c r="AF32" s="306">
        <v>243.88</v>
      </c>
      <c r="AG32" s="292">
        <v>250.41</v>
      </c>
      <c r="AH32" s="299"/>
    </row>
    <row r="33" spans="2:37" s="304" customFormat="1" x14ac:dyDescent="0.2">
      <c r="B33" s="303">
        <v>0.66666666666666663</v>
      </c>
      <c r="C33" s="306">
        <v>228.49</v>
      </c>
      <c r="D33" s="306">
        <v>249.4</v>
      </c>
      <c r="E33" s="306">
        <v>240.24</v>
      </c>
      <c r="F33" s="306">
        <v>211.76</v>
      </c>
      <c r="G33" s="306">
        <v>237.41</v>
      </c>
      <c r="H33" s="306">
        <v>261.23</v>
      </c>
      <c r="I33" s="306">
        <v>251.55</v>
      </c>
      <c r="J33" s="306">
        <v>251.48</v>
      </c>
      <c r="K33" s="306">
        <v>258.76</v>
      </c>
      <c r="L33" s="306">
        <v>255.69</v>
      </c>
      <c r="M33" s="306">
        <v>252.97</v>
      </c>
      <c r="N33" s="306">
        <v>250.9</v>
      </c>
      <c r="O33" s="306">
        <v>252.97</v>
      </c>
      <c r="P33" s="306">
        <v>246.74</v>
      </c>
      <c r="Q33" s="306">
        <v>261.29000000000002</v>
      </c>
      <c r="R33" s="306">
        <v>264.42</v>
      </c>
      <c r="S33" s="306">
        <v>263.92</v>
      </c>
      <c r="T33" s="306">
        <v>269.14</v>
      </c>
      <c r="U33" s="306">
        <v>283.64</v>
      </c>
      <c r="V33" s="306">
        <v>308.68</v>
      </c>
      <c r="W33" s="306">
        <v>250.85</v>
      </c>
      <c r="X33" s="306">
        <v>247.2</v>
      </c>
      <c r="Y33" s="306">
        <v>251.74</v>
      </c>
      <c r="Z33" s="306">
        <v>253.77</v>
      </c>
      <c r="AA33" s="306">
        <v>265.27999999999997</v>
      </c>
      <c r="AB33" s="306">
        <v>264.95999999999998</v>
      </c>
      <c r="AC33" s="306">
        <v>284.95999999999998</v>
      </c>
      <c r="AD33" s="306">
        <v>244.26</v>
      </c>
      <c r="AE33" s="306">
        <v>252.1</v>
      </c>
      <c r="AF33" s="306">
        <v>242.07</v>
      </c>
      <c r="AG33" s="292">
        <v>250.83</v>
      </c>
      <c r="AH33" s="299"/>
    </row>
    <row r="34" spans="2:37" s="304" customFormat="1" x14ac:dyDescent="0.2">
      <c r="B34" s="303">
        <v>0.70833333333333337</v>
      </c>
      <c r="C34" s="306">
        <v>228.84</v>
      </c>
      <c r="D34" s="306">
        <v>249.01</v>
      </c>
      <c r="E34" s="306">
        <v>238.3</v>
      </c>
      <c r="F34" s="306">
        <v>207.07</v>
      </c>
      <c r="G34" s="306">
        <v>245.07</v>
      </c>
      <c r="H34" s="306">
        <v>259.14</v>
      </c>
      <c r="I34" s="306">
        <v>251.73</v>
      </c>
      <c r="J34" s="306">
        <v>252.9</v>
      </c>
      <c r="K34" s="306">
        <v>259.89999999999998</v>
      </c>
      <c r="L34" s="306">
        <v>253.92</v>
      </c>
      <c r="M34" s="306">
        <v>253.68</v>
      </c>
      <c r="N34" s="306">
        <v>251.49</v>
      </c>
      <c r="O34" s="306">
        <v>251.8</v>
      </c>
      <c r="P34" s="306">
        <v>244.04</v>
      </c>
      <c r="Q34" s="306">
        <v>261.70999999999998</v>
      </c>
      <c r="R34" s="306">
        <v>263.62</v>
      </c>
      <c r="S34" s="306">
        <v>263.95999999999998</v>
      </c>
      <c r="T34" s="306">
        <v>271.07</v>
      </c>
      <c r="U34" s="306">
        <v>286.38</v>
      </c>
      <c r="V34" s="306">
        <v>308.52</v>
      </c>
      <c r="W34" s="306">
        <v>241.95</v>
      </c>
      <c r="X34" s="306">
        <v>246.38</v>
      </c>
      <c r="Y34" s="306">
        <v>251.78</v>
      </c>
      <c r="Z34" s="306">
        <v>256.68</v>
      </c>
      <c r="AA34" s="306">
        <v>265.16000000000003</v>
      </c>
      <c r="AB34" s="306">
        <v>264.3</v>
      </c>
      <c r="AC34" s="306">
        <v>288.20999999999998</v>
      </c>
      <c r="AD34" s="306">
        <v>237.16</v>
      </c>
      <c r="AE34" s="306">
        <v>248.92</v>
      </c>
      <c r="AF34" s="306">
        <v>241.51</v>
      </c>
      <c r="AG34" s="292">
        <v>251.23</v>
      </c>
      <c r="AH34" s="299"/>
    </row>
    <row r="35" spans="2:37" s="304" customFormat="1" x14ac:dyDescent="0.2">
      <c r="B35" s="303">
        <v>0.75</v>
      </c>
      <c r="C35" s="306">
        <v>230.95</v>
      </c>
      <c r="D35" s="306">
        <v>248.89</v>
      </c>
      <c r="E35" s="306">
        <v>237.8</v>
      </c>
      <c r="F35" s="306">
        <v>205.53</v>
      </c>
      <c r="G35" s="306">
        <v>256.5</v>
      </c>
      <c r="H35" s="306">
        <v>260.06</v>
      </c>
      <c r="I35" s="306">
        <v>255.28</v>
      </c>
      <c r="J35" s="306">
        <v>254.92</v>
      </c>
      <c r="K35" s="306">
        <v>262.12</v>
      </c>
      <c r="L35" s="306">
        <v>255.27</v>
      </c>
      <c r="M35" s="306">
        <v>255.38</v>
      </c>
      <c r="N35" s="306">
        <v>252.58</v>
      </c>
      <c r="O35" s="306">
        <v>252.43</v>
      </c>
      <c r="P35" s="306">
        <v>246.37</v>
      </c>
      <c r="Q35" s="306">
        <v>264.52999999999997</v>
      </c>
      <c r="R35" s="306">
        <v>263.43</v>
      </c>
      <c r="S35" s="306">
        <v>268.87</v>
      </c>
      <c r="T35" s="306">
        <v>273.62</v>
      </c>
      <c r="U35" s="306">
        <v>290.64999999999998</v>
      </c>
      <c r="V35" s="306">
        <v>310.39</v>
      </c>
      <c r="W35" s="306">
        <v>235.95</v>
      </c>
      <c r="X35" s="306">
        <v>246.99</v>
      </c>
      <c r="Y35" s="306">
        <v>252.88</v>
      </c>
      <c r="Z35" s="306">
        <v>258.36</v>
      </c>
      <c r="AA35" s="306">
        <v>267.14</v>
      </c>
      <c r="AB35" s="306">
        <v>265.99</v>
      </c>
      <c r="AC35" s="306">
        <v>290.92</v>
      </c>
      <c r="AD35" s="306">
        <v>236.18</v>
      </c>
      <c r="AE35" s="306">
        <v>247.82</v>
      </c>
      <c r="AF35" s="306">
        <v>242.64</v>
      </c>
      <c r="AG35" s="292">
        <v>252.88</v>
      </c>
      <c r="AH35" s="299"/>
      <c r="AK35" s="295"/>
    </row>
    <row r="36" spans="2:37" s="304" customFormat="1" x14ac:dyDescent="0.2">
      <c r="B36" s="303">
        <v>0.79166666666666663</v>
      </c>
      <c r="C36" s="306">
        <v>232.68</v>
      </c>
      <c r="D36" s="306">
        <v>248.48</v>
      </c>
      <c r="E36" s="306">
        <v>239</v>
      </c>
      <c r="F36" s="306">
        <v>207.77</v>
      </c>
      <c r="G36" s="306">
        <v>259.39999999999998</v>
      </c>
      <c r="H36" s="306">
        <v>262.86</v>
      </c>
      <c r="I36" s="306">
        <v>257.10000000000002</v>
      </c>
      <c r="J36" s="306">
        <v>257.42</v>
      </c>
      <c r="K36" s="306">
        <v>264.8</v>
      </c>
      <c r="L36" s="306">
        <v>256.08</v>
      </c>
      <c r="M36" s="306">
        <v>256.83999999999997</v>
      </c>
      <c r="N36" s="306">
        <v>254.19</v>
      </c>
      <c r="O36" s="306">
        <v>253.86</v>
      </c>
      <c r="P36" s="306">
        <v>246.3</v>
      </c>
      <c r="Q36" s="306">
        <v>268.38</v>
      </c>
      <c r="R36" s="306">
        <v>264.10000000000002</v>
      </c>
      <c r="S36" s="306">
        <v>277.41000000000003</v>
      </c>
      <c r="T36" s="306">
        <v>276.77</v>
      </c>
      <c r="U36" s="306">
        <v>293.68</v>
      </c>
      <c r="V36" s="306">
        <v>311.49</v>
      </c>
      <c r="W36" s="306">
        <v>237.97</v>
      </c>
      <c r="X36" s="306">
        <v>248.71</v>
      </c>
      <c r="Y36" s="306">
        <v>254.46</v>
      </c>
      <c r="Z36" s="306">
        <v>259.54000000000002</v>
      </c>
      <c r="AA36" s="306">
        <v>269.16000000000003</v>
      </c>
      <c r="AB36" s="306">
        <v>268.39999999999998</v>
      </c>
      <c r="AC36" s="306">
        <v>292.99</v>
      </c>
      <c r="AD36" s="306">
        <v>237.85</v>
      </c>
      <c r="AE36" s="306">
        <v>246.66</v>
      </c>
      <c r="AF36" s="306">
        <v>245.54</v>
      </c>
      <c r="AG36" s="292">
        <v>256.44</v>
      </c>
      <c r="AH36" s="299"/>
      <c r="AK36" s="295"/>
    </row>
    <row r="37" spans="2:37" s="304" customFormat="1" x14ac:dyDescent="0.2">
      <c r="B37" s="303">
        <v>0.83333333333333337</v>
      </c>
      <c r="C37" s="306">
        <v>233.84</v>
      </c>
      <c r="D37" s="306">
        <v>246.84</v>
      </c>
      <c r="E37" s="306">
        <v>240.09</v>
      </c>
      <c r="F37" s="306">
        <v>209.17</v>
      </c>
      <c r="G37" s="306">
        <v>263.81</v>
      </c>
      <c r="H37" s="306">
        <v>264.14</v>
      </c>
      <c r="I37" s="306">
        <v>258.06</v>
      </c>
      <c r="J37" s="306">
        <v>261.17</v>
      </c>
      <c r="K37" s="306">
        <v>267.17</v>
      </c>
      <c r="L37" s="306">
        <v>256.97000000000003</v>
      </c>
      <c r="M37" s="306">
        <v>257.76</v>
      </c>
      <c r="N37" s="306">
        <v>254.74</v>
      </c>
      <c r="O37" s="306">
        <v>254.95</v>
      </c>
      <c r="P37" s="306">
        <v>248.01</v>
      </c>
      <c r="Q37" s="306">
        <v>270.95999999999998</v>
      </c>
      <c r="R37" s="306">
        <v>265</v>
      </c>
      <c r="S37" s="306">
        <v>280.86</v>
      </c>
      <c r="T37" s="306">
        <v>277.83</v>
      </c>
      <c r="U37" s="306">
        <v>294.99</v>
      </c>
      <c r="V37" s="306">
        <v>310.2</v>
      </c>
      <c r="W37" s="306">
        <v>239.94</v>
      </c>
      <c r="X37" s="306">
        <v>251.37</v>
      </c>
      <c r="Y37" s="306">
        <v>255.52</v>
      </c>
      <c r="Z37" s="306">
        <v>259.57</v>
      </c>
      <c r="AA37" s="306">
        <v>270.06</v>
      </c>
      <c r="AB37" s="306">
        <v>270.24</v>
      </c>
      <c r="AC37" s="306">
        <v>295.17</v>
      </c>
      <c r="AD37" s="306">
        <v>240.3</v>
      </c>
      <c r="AE37" s="306">
        <v>245.97</v>
      </c>
      <c r="AF37" s="306">
        <v>248.9</v>
      </c>
      <c r="AG37" s="292">
        <v>259.47000000000003</v>
      </c>
      <c r="AH37" s="299"/>
      <c r="AK37" s="295"/>
    </row>
    <row r="38" spans="2:37" s="304" customFormat="1" x14ac:dyDescent="0.2">
      <c r="B38" s="303">
        <v>0.875</v>
      </c>
      <c r="C38" s="306">
        <v>235.22</v>
      </c>
      <c r="D38" s="306">
        <v>244.74</v>
      </c>
      <c r="E38" s="306">
        <v>238.74</v>
      </c>
      <c r="F38" s="306">
        <v>210.06</v>
      </c>
      <c r="G38" s="306">
        <v>267.36</v>
      </c>
      <c r="H38" s="306">
        <v>264.08999999999997</v>
      </c>
      <c r="I38" s="306">
        <v>262.14</v>
      </c>
      <c r="J38" s="306">
        <v>266.38</v>
      </c>
      <c r="K38" s="306">
        <v>269.45999999999998</v>
      </c>
      <c r="L38" s="306">
        <v>257.18</v>
      </c>
      <c r="M38" s="306">
        <v>257.88</v>
      </c>
      <c r="N38" s="306">
        <v>255.12</v>
      </c>
      <c r="O38" s="306">
        <v>256.64</v>
      </c>
      <c r="P38" s="306">
        <v>250.35</v>
      </c>
      <c r="Q38" s="306">
        <v>272.7</v>
      </c>
      <c r="R38" s="306">
        <v>265.51</v>
      </c>
      <c r="S38" s="306">
        <v>282.18</v>
      </c>
      <c r="T38" s="306">
        <v>278.69</v>
      </c>
      <c r="U38" s="306">
        <v>296.58</v>
      </c>
      <c r="V38" s="306">
        <v>309.55</v>
      </c>
      <c r="W38" s="306">
        <v>240.04</v>
      </c>
      <c r="X38" s="306">
        <v>255.1</v>
      </c>
      <c r="Y38" s="306">
        <v>256.83999999999997</v>
      </c>
      <c r="Z38" s="306">
        <v>258.82</v>
      </c>
      <c r="AA38" s="306">
        <v>268.44</v>
      </c>
      <c r="AB38" s="306">
        <v>272.08999999999997</v>
      </c>
      <c r="AC38" s="306">
        <v>295.99</v>
      </c>
      <c r="AD38" s="306">
        <v>241.48</v>
      </c>
      <c r="AE38" s="306">
        <v>247.13</v>
      </c>
      <c r="AF38" s="306">
        <v>251.88</v>
      </c>
      <c r="AG38" s="292">
        <v>261.95999999999998</v>
      </c>
      <c r="AH38" s="299"/>
      <c r="AK38" s="295"/>
    </row>
    <row r="39" spans="2:37" s="304" customFormat="1" x14ac:dyDescent="0.2">
      <c r="B39" s="303">
        <v>0.91666666666666663</v>
      </c>
      <c r="C39" s="306">
        <v>237.34</v>
      </c>
      <c r="D39" s="306">
        <v>243.16</v>
      </c>
      <c r="E39" s="306">
        <v>236.71</v>
      </c>
      <c r="F39" s="306">
        <v>210.98</v>
      </c>
      <c r="G39" s="306">
        <v>269.57</v>
      </c>
      <c r="H39" s="306">
        <v>265.2</v>
      </c>
      <c r="I39" s="306">
        <v>264.2</v>
      </c>
      <c r="J39" s="306">
        <v>269.67</v>
      </c>
      <c r="K39" s="306">
        <v>270.33999999999997</v>
      </c>
      <c r="L39" s="306">
        <v>256.52999999999997</v>
      </c>
      <c r="M39" s="306">
        <v>257.36</v>
      </c>
      <c r="N39" s="306">
        <v>255.41</v>
      </c>
      <c r="O39" s="306">
        <v>257.22000000000003</v>
      </c>
      <c r="P39" s="306">
        <v>253.53</v>
      </c>
      <c r="Q39" s="306">
        <v>273.83999999999997</v>
      </c>
      <c r="R39" s="306">
        <v>264.64</v>
      </c>
      <c r="S39" s="306">
        <v>281.97000000000003</v>
      </c>
      <c r="T39" s="306">
        <v>279.7</v>
      </c>
      <c r="U39" s="306">
        <v>296.70999999999998</v>
      </c>
      <c r="V39" s="306">
        <v>308.13</v>
      </c>
      <c r="W39" s="306">
        <v>239.72</v>
      </c>
      <c r="X39" s="306">
        <v>258.22000000000003</v>
      </c>
      <c r="Y39" s="306">
        <v>257.38</v>
      </c>
      <c r="Z39" s="306">
        <v>258.72000000000003</v>
      </c>
      <c r="AA39" s="306">
        <v>266.29000000000002</v>
      </c>
      <c r="AB39" s="306">
        <v>272.87</v>
      </c>
      <c r="AC39" s="306">
        <v>296.18</v>
      </c>
      <c r="AD39" s="306">
        <v>242.35</v>
      </c>
      <c r="AE39" s="306">
        <v>250.56</v>
      </c>
      <c r="AF39" s="306">
        <v>254.32</v>
      </c>
      <c r="AG39" s="292">
        <v>263.72000000000003</v>
      </c>
      <c r="AH39" s="299"/>
    </row>
    <row r="40" spans="2:37" s="304" customFormat="1" x14ac:dyDescent="0.2">
      <c r="B40" s="303">
        <v>0.95833333333333337</v>
      </c>
      <c r="C40" s="306">
        <v>238.03</v>
      </c>
      <c r="D40" s="306">
        <v>239.8</v>
      </c>
      <c r="E40" s="306">
        <v>234.61</v>
      </c>
      <c r="F40" s="306">
        <v>210.58</v>
      </c>
      <c r="G40" s="306">
        <v>271.82</v>
      </c>
      <c r="H40" s="306">
        <v>265.98</v>
      </c>
      <c r="I40" s="306">
        <v>265.77</v>
      </c>
      <c r="J40" s="306">
        <v>271.68</v>
      </c>
      <c r="K40" s="306">
        <v>271.07</v>
      </c>
      <c r="L40" s="306">
        <v>255.42</v>
      </c>
      <c r="M40" s="306">
        <v>256.06</v>
      </c>
      <c r="N40" s="306">
        <v>254.2</v>
      </c>
      <c r="O40" s="306">
        <v>257.45999999999998</v>
      </c>
      <c r="P40" s="306">
        <v>255.38</v>
      </c>
      <c r="Q40" s="306">
        <v>273.27</v>
      </c>
      <c r="R40" s="306">
        <v>263.91000000000003</v>
      </c>
      <c r="S40" s="306">
        <v>281.42</v>
      </c>
      <c r="T40" s="306">
        <v>278.88</v>
      </c>
      <c r="U40" s="306">
        <v>295.69</v>
      </c>
      <c r="V40" s="306">
        <v>307.36</v>
      </c>
      <c r="W40" s="306">
        <v>239.87</v>
      </c>
      <c r="X40" s="306">
        <v>260.32</v>
      </c>
      <c r="Y40" s="306">
        <v>257.04000000000002</v>
      </c>
      <c r="Z40" s="306">
        <v>257.68</v>
      </c>
      <c r="AA40" s="306">
        <v>264.58</v>
      </c>
      <c r="AB40" s="306">
        <v>272.22000000000003</v>
      </c>
      <c r="AC40" s="306">
        <v>293.77</v>
      </c>
      <c r="AD40" s="306">
        <v>241.63</v>
      </c>
      <c r="AE40" s="306">
        <v>252.39</v>
      </c>
      <c r="AF40" s="306">
        <v>255.39</v>
      </c>
      <c r="AG40" s="292">
        <v>264.45999999999998</v>
      </c>
      <c r="AH40" s="299"/>
    </row>
    <row r="41" spans="2:37" s="305" customFormat="1" ht="27" customHeight="1" x14ac:dyDescent="0.2">
      <c r="B41" s="301" t="s">
        <v>332</v>
      </c>
      <c r="C41" s="377" t="s">
        <v>333</v>
      </c>
      <c r="D41" s="378"/>
      <c r="E41" s="378"/>
      <c r="F41" s="378"/>
      <c r="G41" s="378"/>
      <c r="H41" s="378"/>
      <c r="I41" s="378"/>
      <c r="J41" s="378"/>
      <c r="K41" s="378"/>
      <c r="L41" s="378"/>
      <c r="M41" s="378"/>
      <c r="N41" s="378"/>
      <c r="O41" s="378"/>
      <c r="P41" s="378"/>
      <c r="Q41" s="378"/>
      <c r="R41" s="378"/>
      <c r="S41" s="378"/>
      <c r="T41" s="378"/>
      <c r="U41" s="378"/>
      <c r="V41" s="378"/>
      <c r="W41" s="378"/>
      <c r="X41" s="378"/>
      <c r="Y41" s="378"/>
      <c r="Z41" s="378"/>
      <c r="AA41" s="378"/>
      <c r="AB41" s="378"/>
      <c r="AC41" s="378"/>
      <c r="AD41" s="378"/>
      <c r="AE41" s="378"/>
      <c r="AF41" s="378"/>
      <c r="AG41" s="378"/>
      <c r="AH41" s="299"/>
    </row>
    <row r="42" spans="2:37" s="284" customFormat="1" ht="13.5" customHeight="1" x14ac:dyDescent="0.2">
      <c r="B42" s="298"/>
      <c r="C42" s="299"/>
      <c r="D42" s="299"/>
      <c r="E42" s="299"/>
      <c r="F42" s="299"/>
      <c r="G42" s="299"/>
      <c r="H42" s="299"/>
      <c r="I42" s="299"/>
      <c r="J42" s="299"/>
      <c r="K42" s="299"/>
      <c r="L42" s="299"/>
      <c r="M42" s="299"/>
      <c r="N42" s="299"/>
      <c r="O42" s="299"/>
    </row>
    <row r="43" spans="2:37" x14ac:dyDescent="0.2">
      <c r="B43" s="298"/>
    </row>
    <row r="44" spans="2:37" x14ac:dyDescent="0.2">
      <c r="B44" s="298"/>
    </row>
  </sheetData>
  <mergeCells count="6">
    <mergeCell ref="C41:AG41"/>
    <mergeCell ref="B2:E4"/>
    <mergeCell ref="F2:AG4"/>
    <mergeCell ref="B6:C6"/>
    <mergeCell ref="B10:AG10"/>
    <mergeCell ref="V14:W14"/>
  </mergeCells>
  <printOptions horizontalCentered="1" verticalCentered="1"/>
  <pageMargins left="0" right="0" top="0.74803149606299213" bottom="0.74803149606299213" header="0.31496062992125984" footer="0.31496062992125984"/>
  <pageSetup paperSize="9" scale="64" orientation="landscape" r:id="rId1"/>
  <rowBreaks count="1" manualBreakCount="1">
    <brk id="2" max="32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AJ44"/>
  <sheetViews>
    <sheetView showGridLines="0" view="pageBreakPreview" zoomScale="60" zoomScaleNormal="60" workbookViewId="0">
      <selection activeCell="F5" sqref="F5"/>
    </sheetView>
  </sheetViews>
  <sheetFormatPr baseColWidth="10" defaultColWidth="11.42578125" defaultRowHeight="12.75" x14ac:dyDescent="0.2"/>
  <cols>
    <col min="1" max="1" width="2.140625" style="251" customWidth="1"/>
    <col min="2" max="2" width="17.5703125" style="251" customWidth="1"/>
    <col min="3" max="4" width="6.85546875" style="251" bestFit="1" customWidth="1"/>
    <col min="5" max="5" width="6.42578125" style="251" bestFit="1" customWidth="1"/>
    <col min="6" max="6" width="7" style="251" customWidth="1"/>
    <col min="7" max="7" width="6.5703125" style="251" customWidth="1"/>
    <col min="8" max="8" width="6.42578125" style="251" customWidth="1"/>
    <col min="9" max="9" width="5.7109375" style="251" bestFit="1" customWidth="1"/>
    <col min="10" max="14" width="6.85546875" style="251" bestFit="1" customWidth="1"/>
    <col min="15" max="15" width="6.5703125" style="251" bestFit="1" customWidth="1"/>
    <col min="16" max="16" width="6.42578125" style="251" bestFit="1" customWidth="1"/>
    <col min="17" max="17" width="6.5703125" style="251" customWidth="1"/>
    <col min="18" max="18" width="5.85546875" style="251" bestFit="1" customWidth="1"/>
    <col min="19" max="19" width="6.5703125" style="251" bestFit="1" customWidth="1"/>
    <col min="20" max="20" width="6.42578125" style="251" bestFit="1" customWidth="1"/>
    <col min="21" max="21" width="6.5703125" style="251" bestFit="1" customWidth="1"/>
    <col min="22" max="22" width="6.5703125" style="251" customWidth="1"/>
    <col min="23" max="23" width="6.5703125" style="251" bestFit="1" customWidth="1"/>
    <col min="24" max="24" width="6.7109375" style="251" customWidth="1"/>
    <col min="25" max="25" width="6.85546875" style="251" customWidth="1"/>
    <col min="26" max="26" width="6.5703125" style="251" bestFit="1" customWidth="1"/>
    <col min="27" max="27" width="6.28515625" style="251" customWidth="1"/>
    <col min="28" max="28" width="7.28515625" style="251" customWidth="1"/>
    <col min="29" max="29" width="6.85546875" style="251" bestFit="1" customWidth="1"/>
    <col min="30" max="30" width="6.5703125" style="251" bestFit="1" customWidth="1"/>
    <col min="31" max="32" width="6.42578125" style="251" customWidth="1"/>
    <col min="33" max="33" width="6.7109375" style="251" customWidth="1"/>
    <col min="34" max="16384" width="11.42578125" style="251"/>
  </cols>
  <sheetData>
    <row r="1" spans="2:33" ht="15.75" customHeight="1" x14ac:dyDescent="0.2"/>
    <row r="2" spans="2:33" ht="15.75" customHeight="1" x14ac:dyDescent="0.2">
      <c r="B2" s="380"/>
      <c r="C2" s="380"/>
      <c r="D2" s="380"/>
      <c r="E2" s="380"/>
      <c r="F2" s="381" t="s">
        <v>365</v>
      </c>
      <c r="G2" s="381"/>
      <c r="H2" s="381"/>
      <c r="I2" s="381"/>
      <c r="J2" s="381"/>
      <c r="K2" s="381"/>
      <c r="L2" s="381"/>
      <c r="M2" s="381"/>
      <c r="N2" s="381"/>
      <c r="O2" s="381"/>
      <c r="P2" s="381"/>
      <c r="Q2" s="381"/>
      <c r="R2" s="381"/>
      <c r="S2" s="381"/>
      <c r="T2" s="381"/>
      <c r="U2" s="381"/>
      <c r="V2" s="381"/>
      <c r="W2" s="381"/>
      <c r="X2" s="381"/>
      <c r="Y2" s="381"/>
      <c r="Z2" s="381"/>
      <c r="AA2" s="381"/>
      <c r="AB2" s="381"/>
      <c r="AC2" s="381"/>
      <c r="AD2" s="381"/>
      <c r="AE2" s="381"/>
      <c r="AF2" s="381"/>
      <c r="AG2" s="381"/>
    </row>
    <row r="3" spans="2:33" ht="15.75" customHeight="1" x14ac:dyDescent="0.2">
      <c r="B3" s="380"/>
      <c r="C3" s="380"/>
      <c r="D3" s="380"/>
      <c r="E3" s="380"/>
      <c r="F3" s="381"/>
      <c r="G3" s="381"/>
      <c r="H3" s="381"/>
      <c r="I3" s="381"/>
      <c r="J3" s="381"/>
      <c r="K3" s="381"/>
      <c r="L3" s="381"/>
      <c r="M3" s="381"/>
      <c r="N3" s="381"/>
      <c r="O3" s="381"/>
      <c r="P3" s="381"/>
      <c r="Q3" s="381"/>
      <c r="R3" s="381"/>
      <c r="S3" s="381"/>
      <c r="T3" s="381"/>
      <c r="U3" s="381"/>
      <c r="V3" s="381"/>
      <c r="W3" s="381"/>
      <c r="X3" s="381"/>
      <c r="Y3" s="381"/>
      <c r="Z3" s="381"/>
      <c r="AA3" s="381"/>
      <c r="AB3" s="381"/>
      <c r="AC3" s="381"/>
      <c r="AD3" s="381"/>
      <c r="AE3" s="381"/>
      <c r="AF3" s="381"/>
      <c r="AG3" s="381"/>
    </row>
    <row r="4" spans="2:33" ht="15.75" customHeight="1" x14ac:dyDescent="0.2">
      <c r="B4" s="380"/>
      <c r="C4" s="380"/>
      <c r="D4" s="380"/>
      <c r="E4" s="380"/>
      <c r="F4" s="381"/>
      <c r="G4" s="381"/>
      <c r="H4" s="381"/>
      <c r="I4" s="381"/>
      <c r="J4" s="381"/>
      <c r="K4" s="381"/>
      <c r="L4" s="381"/>
      <c r="M4" s="381"/>
      <c r="N4" s="381"/>
      <c r="O4" s="381"/>
      <c r="P4" s="381"/>
      <c r="Q4" s="381"/>
      <c r="R4" s="381"/>
      <c r="S4" s="381"/>
      <c r="T4" s="381"/>
      <c r="U4" s="381"/>
      <c r="V4" s="381"/>
      <c r="W4" s="381"/>
      <c r="X4" s="381"/>
      <c r="Y4" s="381"/>
      <c r="Z4" s="381"/>
      <c r="AA4" s="381"/>
      <c r="AB4" s="381"/>
      <c r="AC4" s="381"/>
      <c r="AD4" s="381"/>
      <c r="AE4" s="381"/>
      <c r="AF4" s="381"/>
      <c r="AG4" s="381"/>
    </row>
    <row r="5" spans="2:33" ht="11.25" customHeight="1" x14ac:dyDescent="0.2">
      <c r="B5" s="252"/>
      <c r="C5" s="252"/>
      <c r="D5" s="252"/>
      <c r="E5" s="252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</row>
    <row r="6" spans="2:33" ht="27.6" customHeight="1" x14ac:dyDescent="0.2">
      <c r="B6" s="382" t="s">
        <v>188</v>
      </c>
      <c r="C6" s="382"/>
      <c r="D6" s="254"/>
      <c r="E6" s="254"/>
      <c r="F6" s="255" t="str">
        <f>'PM10_CA-ILO-01'!F6</f>
        <v>Evaluación de seguimiento de la calidad del aire en la I.E. Francisco Bolognesi, distrito Ilo, provincia Ilo, departamento Moquegua, en octubre 2022</v>
      </c>
      <c r="G6" s="280"/>
      <c r="H6" s="280"/>
      <c r="I6" s="280"/>
      <c r="J6" s="280"/>
      <c r="K6" s="280"/>
      <c r="L6" s="280"/>
      <c r="M6" s="280"/>
      <c r="N6" s="280"/>
      <c r="O6" s="280"/>
      <c r="P6" s="280"/>
      <c r="Q6" s="280"/>
      <c r="R6" s="280"/>
      <c r="S6" s="280"/>
      <c r="T6" s="280"/>
      <c r="U6" s="280"/>
      <c r="V6" s="280"/>
      <c r="W6" s="280"/>
      <c r="X6" s="280"/>
      <c r="Y6" s="280"/>
      <c r="Z6" s="280"/>
      <c r="AA6" s="280"/>
      <c r="AB6" s="280"/>
      <c r="AC6" s="280"/>
      <c r="AD6" s="280"/>
      <c r="AE6" s="280"/>
      <c r="AF6" s="280"/>
      <c r="AG6" s="280"/>
    </row>
    <row r="7" spans="2:33" ht="8.25" customHeight="1" x14ac:dyDescent="0.2">
      <c r="B7" s="256"/>
      <c r="C7" s="256"/>
      <c r="D7" s="256"/>
      <c r="E7" s="256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ht="15.75" customHeight="1" x14ac:dyDescent="0.2">
      <c r="B8" s="254" t="s">
        <v>236</v>
      </c>
      <c r="C8" s="254"/>
      <c r="D8" s="254"/>
      <c r="E8" s="254"/>
      <c r="F8" s="255" t="s">
        <v>310</v>
      </c>
      <c r="G8" s="258"/>
      <c r="H8" s="258"/>
      <c r="I8" s="258"/>
      <c r="J8" s="258"/>
      <c r="K8" s="258"/>
      <c r="L8" s="258"/>
      <c r="M8" s="258"/>
      <c r="N8" s="258"/>
      <c r="O8" s="258"/>
      <c r="P8" s="258"/>
      <c r="Q8" s="123" t="s">
        <v>189</v>
      </c>
      <c r="R8" s="254"/>
      <c r="S8" s="254"/>
      <c r="T8" s="254"/>
      <c r="U8" s="254"/>
      <c r="V8" s="259"/>
      <c r="W8" s="258"/>
      <c r="X8" s="258"/>
      <c r="Y8" s="258"/>
      <c r="Z8" s="258"/>
      <c r="AA8" s="258"/>
      <c r="AB8" s="258"/>
      <c r="AC8" s="258"/>
      <c r="AD8" s="258"/>
      <c r="AE8" s="258"/>
      <c r="AF8" s="258"/>
      <c r="AG8" s="258"/>
    </row>
    <row r="9" spans="2:33" ht="7.5" customHeight="1" x14ac:dyDescent="0.2">
      <c r="B9" s="256"/>
      <c r="C9" s="256"/>
      <c r="D9" s="256"/>
      <c r="E9" s="256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ht="15.75" customHeight="1" x14ac:dyDescent="0.2">
      <c r="B10" s="383" t="s">
        <v>217</v>
      </c>
      <c r="C10" s="383"/>
      <c r="D10" s="383"/>
      <c r="E10" s="383"/>
      <c r="F10" s="383"/>
      <c r="G10" s="383"/>
      <c r="H10" s="383"/>
      <c r="I10" s="383"/>
      <c r="J10" s="383"/>
      <c r="K10" s="383"/>
      <c r="L10" s="383"/>
      <c r="M10" s="383"/>
      <c r="N10" s="383"/>
      <c r="O10" s="383"/>
      <c r="P10" s="383"/>
      <c r="Q10" s="383"/>
      <c r="R10" s="383"/>
      <c r="S10" s="383"/>
      <c r="T10" s="383"/>
      <c r="U10" s="383"/>
      <c r="V10" s="383"/>
      <c r="W10" s="383"/>
      <c r="X10" s="383"/>
      <c r="Y10" s="383"/>
      <c r="Z10" s="383"/>
      <c r="AA10" s="383"/>
      <c r="AB10" s="383"/>
      <c r="AC10" s="383"/>
      <c r="AD10" s="383"/>
      <c r="AE10" s="383"/>
      <c r="AF10" s="383"/>
      <c r="AG10" s="383"/>
    </row>
    <row r="11" spans="2:33" ht="7.5" customHeight="1" x14ac:dyDescent="0.2">
      <c r="B11" s="256"/>
      <c r="C11" s="256"/>
      <c r="D11" s="256"/>
      <c r="E11" s="256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ht="15.75" customHeight="1" x14ac:dyDescent="0.2">
      <c r="B12" s="254" t="s">
        <v>33</v>
      </c>
      <c r="C12" s="254"/>
      <c r="D12" s="254"/>
      <c r="E12" s="254"/>
      <c r="F12" s="258" t="s">
        <v>356</v>
      </c>
      <c r="G12" s="258"/>
      <c r="H12" s="258"/>
      <c r="I12" s="258"/>
      <c r="J12" s="258"/>
      <c r="K12" s="258"/>
      <c r="L12" s="258"/>
      <c r="M12" s="258"/>
      <c r="N12" s="258"/>
      <c r="O12" s="258"/>
      <c r="P12" s="258"/>
      <c r="Q12" s="254" t="s">
        <v>8</v>
      </c>
      <c r="R12" s="254"/>
      <c r="S12" s="254"/>
      <c r="T12" s="254"/>
      <c r="U12" s="254"/>
      <c r="V12" s="277" t="s">
        <v>358</v>
      </c>
      <c r="W12" s="258"/>
      <c r="X12" s="258"/>
      <c r="Y12" s="258"/>
      <c r="Z12" s="258"/>
      <c r="AA12" s="258"/>
      <c r="AB12" s="258"/>
      <c r="AC12" s="258"/>
      <c r="AD12" s="258"/>
      <c r="AE12" s="258"/>
      <c r="AF12" s="258"/>
      <c r="AG12" s="258"/>
    </row>
    <row r="13" spans="2:33" ht="7.5" customHeight="1" x14ac:dyDescent="0.2">
      <c r="B13" s="256"/>
      <c r="C13" s="256"/>
      <c r="D13" s="256"/>
      <c r="E13" s="256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ht="15.75" customHeight="1" x14ac:dyDescent="0.2">
      <c r="B14" s="254" t="s">
        <v>9</v>
      </c>
      <c r="C14" s="254"/>
      <c r="D14" s="254"/>
      <c r="E14" s="254"/>
      <c r="F14" s="258" t="s">
        <v>357</v>
      </c>
      <c r="G14" s="258"/>
      <c r="H14" s="258"/>
      <c r="I14" s="258"/>
      <c r="J14" s="258"/>
      <c r="K14" s="258"/>
      <c r="L14" s="258"/>
      <c r="M14" s="258"/>
      <c r="N14" s="258"/>
      <c r="O14" s="258"/>
      <c r="P14" s="258"/>
      <c r="Q14" s="254" t="s">
        <v>10</v>
      </c>
      <c r="R14" s="254"/>
      <c r="S14" s="254"/>
      <c r="T14" s="254"/>
      <c r="U14" s="254"/>
      <c r="V14" s="384" t="s">
        <v>359</v>
      </c>
      <c r="W14" s="384"/>
      <c r="X14" s="258"/>
      <c r="Y14" s="258"/>
      <c r="Z14" s="258"/>
      <c r="AA14" s="258"/>
      <c r="AB14" s="258"/>
      <c r="AC14" s="258"/>
      <c r="AD14" s="258"/>
      <c r="AE14" s="258"/>
      <c r="AF14" s="258"/>
      <c r="AG14" s="258"/>
    </row>
    <row r="15" spans="2:33" ht="11.25" customHeight="1" x14ac:dyDescent="0.2">
      <c r="B15" s="252"/>
      <c r="C15" s="252"/>
      <c r="D15" s="252"/>
      <c r="E15" s="252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</row>
    <row r="16" spans="2:33" ht="29.45" customHeight="1" x14ac:dyDescent="0.2">
      <c r="B16" s="260" t="s">
        <v>257</v>
      </c>
      <c r="C16" s="261">
        <v>1</v>
      </c>
      <c r="D16" s="261">
        <v>2</v>
      </c>
      <c r="E16" s="261">
        <v>3</v>
      </c>
      <c r="F16" s="261">
        <v>4</v>
      </c>
      <c r="G16" s="261">
        <v>5</v>
      </c>
      <c r="H16" s="261">
        <v>6</v>
      </c>
      <c r="I16" s="261">
        <v>7</v>
      </c>
      <c r="J16" s="261">
        <v>8</v>
      </c>
      <c r="K16" s="261">
        <v>9</v>
      </c>
      <c r="L16" s="261">
        <v>10</v>
      </c>
      <c r="M16" s="261">
        <v>11</v>
      </c>
      <c r="N16" s="261">
        <v>12</v>
      </c>
      <c r="O16" s="261">
        <v>13</v>
      </c>
      <c r="P16" s="261">
        <v>14</v>
      </c>
      <c r="Q16" s="261">
        <v>15</v>
      </c>
      <c r="R16" s="261">
        <v>16</v>
      </c>
      <c r="S16" s="261">
        <v>17</v>
      </c>
      <c r="T16" s="261">
        <v>18</v>
      </c>
      <c r="U16" s="261">
        <v>19</v>
      </c>
      <c r="V16" s="261">
        <v>20</v>
      </c>
      <c r="W16" s="261">
        <v>21</v>
      </c>
      <c r="X16" s="261">
        <v>22</v>
      </c>
      <c r="Y16" s="261">
        <v>23</v>
      </c>
      <c r="Z16" s="261">
        <v>24</v>
      </c>
      <c r="AA16" s="261">
        <v>25</v>
      </c>
      <c r="AB16" s="261">
        <v>26</v>
      </c>
      <c r="AC16" s="261">
        <v>27</v>
      </c>
      <c r="AD16" s="261">
        <v>28</v>
      </c>
      <c r="AE16" s="261">
        <v>29</v>
      </c>
      <c r="AF16" s="261">
        <v>30</v>
      </c>
      <c r="AG16" s="261">
        <v>31</v>
      </c>
    </row>
    <row r="17" spans="2:33" s="263" customFormat="1" x14ac:dyDescent="0.2">
      <c r="B17" s="262">
        <v>0</v>
      </c>
      <c r="C17" s="282">
        <v>0.29099999999999998</v>
      </c>
      <c r="D17" s="282">
        <v>0.28999999999999998</v>
      </c>
      <c r="E17" s="282">
        <v>0.28899999999999998</v>
      </c>
      <c r="F17" s="282">
        <v>0.32</v>
      </c>
      <c r="G17" s="282">
        <v>0.33</v>
      </c>
      <c r="H17" s="282">
        <v>0.32200000000000001</v>
      </c>
      <c r="I17" s="282">
        <v>0.32200000000000001</v>
      </c>
      <c r="J17" s="282">
        <v>0.32600000000000001</v>
      </c>
      <c r="K17" s="282">
        <v>0.318</v>
      </c>
      <c r="L17" s="282">
        <v>0.308</v>
      </c>
      <c r="M17" s="282">
        <v>0.314</v>
      </c>
      <c r="N17" s="282">
        <v>0.33400000000000002</v>
      </c>
      <c r="O17" s="282">
        <v>0.33200000000000002</v>
      </c>
      <c r="P17" s="282">
        <v>0.33600000000000002</v>
      </c>
      <c r="Q17" s="282">
        <v>0.34699999999999998</v>
      </c>
      <c r="R17" s="282">
        <v>0.34300000000000003</v>
      </c>
      <c r="S17" s="282">
        <v>0.33600000000000002</v>
      </c>
      <c r="T17" s="282">
        <v>0.33700000000000002</v>
      </c>
      <c r="U17" s="282">
        <v>0.32400000000000001</v>
      </c>
      <c r="V17" s="282">
        <v>0.34200000000000003</v>
      </c>
      <c r="W17" s="282">
        <v>0.35299999999999998</v>
      </c>
      <c r="X17" s="282">
        <v>0.35299999999999998</v>
      </c>
      <c r="Y17" s="282">
        <v>0.34899999999999998</v>
      </c>
      <c r="Z17" s="282">
        <v>0.35499999999999998</v>
      </c>
      <c r="AA17" s="282">
        <v>0.378</v>
      </c>
      <c r="AB17" s="282">
        <v>0.38</v>
      </c>
      <c r="AC17" s="282">
        <v>0.39100000000000001</v>
      </c>
      <c r="AD17" s="282">
        <v>0.36699999999999999</v>
      </c>
      <c r="AE17" s="282">
        <v>0.38</v>
      </c>
      <c r="AF17" s="282">
        <v>0.376</v>
      </c>
      <c r="AG17" s="282">
        <v>0.312</v>
      </c>
    </row>
    <row r="18" spans="2:33" s="263" customFormat="1" x14ac:dyDescent="0.2">
      <c r="B18" s="262">
        <v>4.1666666666666664E-2</v>
      </c>
      <c r="C18" s="282">
        <v>0.30199999999999999</v>
      </c>
      <c r="D18" s="282">
        <v>0.28599999999999998</v>
      </c>
      <c r="E18" s="282">
        <v>0.28599999999999998</v>
      </c>
      <c r="F18" s="282">
        <v>0.31900000000000001</v>
      </c>
      <c r="G18" s="282">
        <v>0.32600000000000001</v>
      </c>
      <c r="H18" s="282">
        <v>0.32600000000000001</v>
      </c>
      <c r="I18" s="282">
        <v>0.316</v>
      </c>
      <c r="J18" s="282">
        <v>0.32700000000000001</v>
      </c>
      <c r="K18" s="282">
        <v>0.318</v>
      </c>
      <c r="L18" s="282">
        <v>0.31</v>
      </c>
      <c r="M18" s="282">
        <v>0.312</v>
      </c>
      <c r="N18" s="282">
        <v>0.32900000000000001</v>
      </c>
      <c r="O18" s="282">
        <v>0.32700000000000001</v>
      </c>
      <c r="P18" s="282">
        <v>0.32700000000000001</v>
      </c>
      <c r="Q18" s="282">
        <v>0.34599999999999997</v>
      </c>
      <c r="R18" s="282">
        <v>0.33800000000000002</v>
      </c>
      <c r="S18" s="282">
        <v>0.33100000000000002</v>
      </c>
      <c r="T18" s="282">
        <v>0.32400000000000001</v>
      </c>
      <c r="U18" s="282">
        <v>0.32400000000000001</v>
      </c>
      <c r="V18" s="282">
        <v>0.34200000000000003</v>
      </c>
      <c r="W18" s="282">
        <v>0.34799999999999998</v>
      </c>
      <c r="X18" s="282">
        <v>0.34499999999999997</v>
      </c>
      <c r="Y18" s="282">
        <v>0.34300000000000003</v>
      </c>
      <c r="Z18" s="282">
        <v>0.35099999999999998</v>
      </c>
      <c r="AA18" s="282">
        <v>0.377</v>
      </c>
      <c r="AB18" s="282">
        <v>0.38</v>
      </c>
      <c r="AC18" s="282">
        <v>0.39500000000000002</v>
      </c>
      <c r="AD18" s="282">
        <v>0.373</v>
      </c>
      <c r="AE18" s="282">
        <v>0.376</v>
      </c>
      <c r="AF18" s="282">
        <v>0.371</v>
      </c>
      <c r="AG18" s="282">
        <v>0.30299999999999999</v>
      </c>
    </row>
    <row r="19" spans="2:33" s="263" customFormat="1" x14ac:dyDescent="0.2">
      <c r="B19" s="262">
        <v>8.3333333333333329E-2</v>
      </c>
      <c r="C19" s="282">
        <v>0.30099999999999999</v>
      </c>
      <c r="D19" s="282">
        <v>0.28599999999999998</v>
      </c>
      <c r="E19" s="282">
        <v>0.28899999999999998</v>
      </c>
      <c r="F19" s="282">
        <v>0.316</v>
      </c>
      <c r="G19" s="282">
        <v>0.32600000000000001</v>
      </c>
      <c r="H19" s="282">
        <v>0.32300000000000001</v>
      </c>
      <c r="I19" s="282">
        <v>0.315</v>
      </c>
      <c r="J19" s="282">
        <v>0.32500000000000001</v>
      </c>
      <c r="K19" s="282">
        <v>0.316</v>
      </c>
      <c r="L19" s="282">
        <v>0.312</v>
      </c>
      <c r="M19" s="282">
        <v>0.312</v>
      </c>
      <c r="N19" s="282">
        <v>0.32700000000000001</v>
      </c>
      <c r="O19" s="282">
        <v>0.32700000000000001</v>
      </c>
      <c r="P19" s="282">
        <v>0.309</v>
      </c>
      <c r="Q19" s="282">
        <v>0.34300000000000003</v>
      </c>
      <c r="R19" s="282">
        <v>0.33600000000000002</v>
      </c>
      <c r="S19" s="282">
        <v>0.33100000000000002</v>
      </c>
      <c r="T19" s="282">
        <v>0.32</v>
      </c>
      <c r="U19" s="282">
        <v>0.32800000000000001</v>
      </c>
      <c r="V19" s="282">
        <v>0.34</v>
      </c>
      <c r="W19" s="282">
        <v>0.34399999999999997</v>
      </c>
      <c r="X19" s="282">
        <v>0.34799999999999998</v>
      </c>
      <c r="Y19" s="282">
        <v>0.33500000000000002</v>
      </c>
      <c r="Z19" s="282">
        <v>0.34599999999999997</v>
      </c>
      <c r="AA19" s="282">
        <v>0.374</v>
      </c>
      <c r="AB19" s="282">
        <v>0.374</v>
      </c>
      <c r="AC19" s="282">
        <v>0.39400000000000002</v>
      </c>
      <c r="AD19" s="282">
        <v>0.378</v>
      </c>
      <c r="AE19" s="282">
        <v>0.373</v>
      </c>
      <c r="AF19" s="282">
        <v>0.36599999999999999</v>
      </c>
      <c r="AG19" s="282">
        <v>0.29699999999999999</v>
      </c>
    </row>
    <row r="20" spans="2:33" s="263" customFormat="1" x14ac:dyDescent="0.2">
      <c r="B20" s="262">
        <v>0.125</v>
      </c>
      <c r="C20" s="282">
        <v>0.30199999999999999</v>
      </c>
      <c r="D20" s="282">
        <v>0.28000000000000003</v>
      </c>
      <c r="E20" s="282">
        <v>0.28199999999999997</v>
      </c>
      <c r="F20" s="282">
        <v>0.314</v>
      </c>
      <c r="G20" s="282">
        <v>0.32400000000000001</v>
      </c>
      <c r="H20" s="282">
        <v>0.32400000000000001</v>
      </c>
      <c r="I20" s="282">
        <v>0.317</v>
      </c>
      <c r="J20" s="282">
        <v>0.32300000000000001</v>
      </c>
      <c r="K20" s="282">
        <v>0.315</v>
      </c>
      <c r="L20" s="282">
        <v>0.30099999999999999</v>
      </c>
      <c r="M20" s="282">
        <v>0.317</v>
      </c>
      <c r="N20" s="282">
        <v>0.32300000000000001</v>
      </c>
      <c r="O20" s="282">
        <v>0.32600000000000001</v>
      </c>
      <c r="P20" s="282">
        <v>0.29699999999999999</v>
      </c>
      <c r="Q20" s="282">
        <v>0.33800000000000002</v>
      </c>
      <c r="R20" s="282">
        <v>0.33500000000000002</v>
      </c>
      <c r="S20" s="282">
        <v>0.32600000000000001</v>
      </c>
      <c r="T20" s="282">
        <v>0.316</v>
      </c>
      <c r="U20" s="282">
        <v>0.32600000000000001</v>
      </c>
      <c r="V20" s="282">
        <v>0.33900000000000002</v>
      </c>
      <c r="W20" s="282">
        <v>0.34300000000000003</v>
      </c>
      <c r="X20" s="282">
        <v>0.35199999999999998</v>
      </c>
      <c r="Y20" s="282">
        <v>0.32700000000000001</v>
      </c>
      <c r="Z20" s="282">
        <v>0.34399999999999997</v>
      </c>
      <c r="AA20" s="282">
        <v>0.373</v>
      </c>
      <c r="AB20" s="282">
        <v>0.377</v>
      </c>
      <c r="AC20" s="282">
        <v>0.38800000000000001</v>
      </c>
      <c r="AD20" s="282">
        <v>0.378</v>
      </c>
      <c r="AE20" s="282">
        <v>0.37</v>
      </c>
      <c r="AF20" s="282">
        <v>0.36</v>
      </c>
      <c r="AG20" s="282">
        <v>0.29399999999999998</v>
      </c>
    </row>
    <row r="21" spans="2:33" s="263" customFormat="1" x14ac:dyDescent="0.2">
      <c r="B21" s="262">
        <v>0.16666666666666666</v>
      </c>
      <c r="C21" s="282">
        <v>0.30399999999999999</v>
      </c>
      <c r="D21" s="282">
        <v>0.27</v>
      </c>
      <c r="E21" s="282">
        <v>0.28000000000000003</v>
      </c>
      <c r="F21" s="282">
        <v>0.314</v>
      </c>
      <c r="G21" s="282">
        <v>0.32300000000000001</v>
      </c>
      <c r="H21" s="282">
        <v>0.32200000000000001</v>
      </c>
      <c r="I21" s="282">
        <v>0.315</v>
      </c>
      <c r="J21" s="282">
        <v>0.32100000000000001</v>
      </c>
      <c r="K21" s="282">
        <v>0.311</v>
      </c>
      <c r="L21" s="282">
        <v>0.3</v>
      </c>
      <c r="M21" s="282">
        <v>0.32100000000000001</v>
      </c>
      <c r="N21" s="282">
        <v>0.32400000000000001</v>
      </c>
      <c r="O21" s="282">
        <v>0.32500000000000001</v>
      </c>
      <c r="P21" s="282">
        <v>0.29199999999999998</v>
      </c>
      <c r="Q21" s="282">
        <v>0.33400000000000002</v>
      </c>
      <c r="R21" s="282">
        <v>0.33500000000000002</v>
      </c>
      <c r="S21" s="282">
        <v>0.309</v>
      </c>
      <c r="T21" s="282">
        <v>0.312</v>
      </c>
      <c r="U21" s="282">
        <v>0.32300000000000001</v>
      </c>
      <c r="V21" s="282">
        <v>0.33700000000000002</v>
      </c>
      <c r="W21" s="282">
        <v>0.34300000000000003</v>
      </c>
      <c r="X21" s="282">
        <v>0.35399999999999998</v>
      </c>
      <c r="Y21" s="282">
        <v>0.318</v>
      </c>
      <c r="Z21" s="282">
        <v>0.34100000000000003</v>
      </c>
      <c r="AA21" s="282">
        <v>0.375</v>
      </c>
      <c r="AB21" s="282">
        <v>0.377</v>
      </c>
      <c r="AC21" s="282">
        <v>0.38</v>
      </c>
      <c r="AD21" s="282">
        <v>0.377</v>
      </c>
      <c r="AE21" s="282">
        <v>0.36199999999999999</v>
      </c>
      <c r="AF21" s="282">
        <v>0.35899999999999999</v>
      </c>
      <c r="AG21" s="282">
        <v>0.29299999999999998</v>
      </c>
    </row>
    <row r="22" spans="2:33" s="263" customFormat="1" x14ac:dyDescent="0.2">
      <c r="B22" s="262">
        <v>0.20833333333333334</v>
      </c>
      <c r="C22" s="282">
        <v>0.30399999999999999</v>
      </c>
      <c r="D22" s="282">
        <v>0.26600000000000001</v>
      </c>
      <c r="E22" s="282">
        <v>0.27600000000000002</v>
      </c>
      <c r="F22" s="282">
        <v>0.313</v>
      </c>
      <c r="G22" s="282">
        <v>0.32400000000000001</v>
      </c>
      <c r="H22" s="282">
        <v>0.32</v>
      </c>
      <c r="I22" s="282">
        <v>0.315</v>
      </c>
      <c r="J22" s="282">
        <v>0.32200000000000001</v>
      </c>
      <c r="K22" s="282">
        <v>0.312</v>
      </c>
      <c r="L22" s="282">
        <v>0.3</v>
      </c>
      <c r="M22" s="282">
        <v>0.318</v>
      </c>
      <c r="N22" s="282">
        <v>0.32200000000000001</v>
      </c>
      <c r="O22" s="282">
        <v>0.32600000000000001</v>
      </c>
      <c r="P22" s="282">
        <v>0.29599999999999999</v>
      </c>
      <c r="Q22" s="282">
        <v>0.33300000000000002</v>
      </c>
      <c r="R22" s="282">
        <v>0.33200000000000002</v>
      </c>
      <c r="S22" s="282">
        <v>0.29399999999999998</v>
      </c>
      <c r="T22" s="282">
        <v>0.313</v>
      </c>
      <c r="U22" s="282">
        <v>0.31900000000000001</v>
      </c>
      <c r="V22" s="282">
        <v>0.33500000000000002</v>
      </c>
      <c r="W22" s="282">
        <v>0.33600000000000002</v>
      </c>
      <c r="X22" s="282">
        <v>0.35399999999999998</v>
      </c>
      <c r="Y22" s="282">
        <v>0.32300000000000001</v>
      </c>
      <c r="Z22" s="282">
        <v>0.34</v>
      </c>
      <c r="AA22" s="282">
        <v>0.378</v>
      </c>
      <c r="AB22" s="282">
        <v>0.376</v>
      </c>
      <c r="AC22" s="282">
        <v>0.377</v>
      </c>
      <c r="AD22" s="282">
        <v>0.376</v>
      </c>
      <c r="AE22" s="282">
        <v>0.36099999999999999</v>
      </c>
      <c r="AF22" s="282">
        <v>0.36</v>
      </c>
      <c r="AG22" s="282">
        <v>0.28999999999999998</v>
      </c>
    </row>
    <row r="23" spans="2:33" s="263" customFormat="1" x14ac:dyDescent="0.2">
      <c r="B23" s="262">
        <v>0.25</v>
      </c>
      <c r="C23" s="282">
        <v>0.31900000000000001</v>
      </c>
      <c r="D23" s="282">
        <v>0.28000000000000003</v>
      </c>
      <c r="E23" s="282">
        <v>0.28399999999999997</v>
      </c>
      <c r="F23" s="282">
        <v>0.32500000000000001</v>
      </c>
      <c r="G23" s="282">
        <v>0.33200000000000002</v>
      </c>
      <c r="H23" s="282">
        <v>0.32500000000000001</v>
      </c>
      <c r="I23" s="282">
        <v>0.32500000000000001</v>
      </c>
      <c r="J23" s="282">
        <v>0.33400000000000002</v>
      </c>
      <c r="K23" s="282">
        <v>0.316</v>
      </c>
      <c r="L23" s="282">
        <v>0.316</v>
      </c>
      <c r="M23" s="282">
        <v>0.33200000000000002</v>
      </c>
      <c r="N23" s="282">
        <v>0.32800000000000001</v>
      </c>
      <c r="O23" s="282">
        <v>0.33500000000000002</v>
      </c>
      <c r="P23" s="282">
        <v>0.313</v>
      </c>
      <c r="Q23" s="282">
        <v>0.34599999999999997</v>
      </c>
      <c r="R23" s="282">
        <v>0.33800000000000002</v>
      </c>
      <c r="S23" s="282">
        <v>0.30099999999999999</v>
      </c>
      <c r="T23" s="282">
        <v>0.317</v>
      </c>
      <c r="U23" s="282">
        <v>0.32200000000000001</v>
      </c>
      <c r="V23" s="282">
        <v>0.34300000000000003</v>
      </c>
      <c r="W23" s="282">
        <v>0.33600000000000002</v>
      </c>
      <c r="X23" s="282">
        <v>0.35899999999999999</v>
      </c>
      <c r="Y23" s="282">
        <v>0.34200000000000003</v>
      </c>
      <c r="Z23" s="282">
        <v>0.35799999999999998</v>
      </c>
      <c r="AA23" s="282">
        <v>0.379</v>
      </c>
      <c r="AB23" s="282">
        <v>0.378</v>
      </c>
      <c r="AC23" s="282">
        <v>0.38900000000000001</v>
      </c>
      <c r="AD23" s="282">
        <v>0.38</v>
      </c>
      <c r="AE23" s="282">
        <v>0.36199999999999999</v>
      </c>
      <c r="AF23" s="282">
        <v>0.35799999999999998</v>
      </c>
      <c r="AG23" s="282">
        <v>0.30399999999999999</v>
      </c>
    </row>
    <row r="24" spans="2:33" s="263" customFormat="1" x14ac:dyDescent="0.2">
      <c r="B24" s="262">
        <v>0.29166666666666669</v>
      </c>
      <c r="C24" s="282">
        <v>0.35099999999999998</v>
      </c>
      <c r="D24" s="282">
        <v>0.34200000000000003</v>
      </c>
      <c r="E24" s="282">
        <v>0.34200000000000003</v>
      </c>
      <c r="F24" s="282">
        <v>0.34799999999999998</v>
      </c>
      <c r="G24" s="282">
        <v>0.34300000000000003</v>
      </c>
      <c r="H24" s="282">
        <v>0.33800000000000002</v>
      </c>
      <c r="I24" s="282">
        <v>0.34899999999999998</v>
      </c>
      <c r="J24" s="282">
        <v>0.35699999999999998</v>
      </c>
      <c r="K24" s="282">
        <v>0.32700000000000001</v>
      </c>
      <c r="L24" s="282">
        <v>0.35099999999999998</v>
      </c>
      <c r="M24" s="282">
        <v>0.35399999999999998</v>
      </c>
      <c r="N24" s="282">
        <v>0.34399999999999997</v>
      </c>
      <c r="O24" s="282">
        <v>0.35</v>
      </c>
      <c r="P24" s="282">
        <v>0.373</v>
      </c>
      <c r="Q24" s="282">
        <v>0.375</v>
      </c>
      <c r="R24" s="282">
        <v>0.35099999999999998</v>
      </c>
      <c r="S24" s="282">
        <v>0.35</v>
      </c>
      <c r="T24" s="282">
        <v>0.33900000000000002</v>
      </c>
      <c r="U24" s="282">
        <v>0.35099999999999998</v>
      </c>
      <c r="V24" s="282">
        <v>0.36399999999999999</v>
      </c>
      <c r="W24" s="282">
        <v>0.371</v>
      </c>
      <c r="X24" s="282">
        <v>0.38600000000000001</v>
      </c>
      <c r="Y24" s="282">
        <v>0.375</v>
      </c>
      <c r="Z24" s="282">
        <v>0.40400000000000003</v>
      </c>
      <c r="AA24" s="282">
        <v>0.39200000000000002</v>
      </c>
      <c r="AB24" s="282">
        <v>0.39900000000000002</v>
      </c>
      <c r="AC24" s="282">
        <v>0.41499999999999998</v>
      </c>
      <c r="AD24" s="282">
        <v>0.39800000000000002</v>
      </c>
      <c r="AE24" s="282">
        <v>0.38600000000000001</v>
      </c>
      <c r="AF24" s="282">
        <v>0.39100000000000001</v>
      </c>
      <c r="AG24" s="282">
        <v>0.34300000000000003</v>
      </c>
    </row>
    <row r="25" spans="2:33" s="263" customFormat="1" x14ac:dyDescent="0.2">
      <c r="B25" s="262">
        <v>0.33333333333333331</v>
      </c>
      <c r="C25" s="282">
        <v>0.39700000000000002</v>
      </c>
      <c r="D25" s="282">
        <v>0.40100000000000002</v>
      </c>
      <c r="E25" s="282">
        <v>0.41299999999999998</v>
      </c>
      <c r="F25" s="282">
        <v>0.41599999999999998</v>
      </c>
      <c r="G25" s="282">
        <v>0.36399999999999999</v>
      </c>
      <c r="H25" s="282">
        <v>0.36</v>
      </c>
      <c r="I25" s="282">
        <v>0.39500000000000002</v>
      </c>
      <c r="J25" s="282">
        <v>0.40899999999999997</v>
      </c>
      <c r="K25" s="282">
        <v>0.34200000000000003</v>
      </c>
      <c r="L25" s="282">
        <v>0.40500000000000003</v>
      </c>
      <c r="M25" s="282">
        <v>0.40600000000000003</v>
      </c>
      <c r="N25" s="282">
        <v>0.38</v>
      </c>
      <c r="O25" s="282">
        <v>0.376</v>
      </c>
      <c r="P25" s="282">
        <v>0.41099999999999998</v>
      </c>
      <c r="Q25" s="282">
        <v>0.42199999999999999</v>
      </c>
      <c r="R25" s="282">
        <v>0.36799999999999999</v>
      </c>
      <c r="S25" s="282">
        <v>0.38900000000000001</v>
      </c>
      <c r="T25" s="282">
        <v>0.38</v>
      </c>
      <c r="U25" s="282">
        <v>0.43099999999999999</v>
      </c>
      <c r="V25" s="282">
        <v>0.41</v>
      </c>
      <c r="W25" s="282">
        <v>0.42199999999999999</v>
      </c>
      <c r="X25" s="282">
        <v>0.44500000000000001</v>
      </c>
      <c r="Y25" s="282">
        <v>0.42799999999999999</v>
      </c>
      <c r="Z25" s="282">
        <v>0.45600000000000002</v>
      </c>
      <c r="AA25" s="282">
        <v>0.43099999999999999</v>
      </c>
      <c r="AB25" s="282">
        <v>0.42299999999999999</v>
      </c>
      <c r="AC25" s="282">
        <v>0.441</v>
      </c>
      <c r="AD25" s="282">
        <v>0.42899999999999999</v>
      </c>
      <c r="AE25" s="282">
        <v>0.44</v>
      </c>
      <c r="AF25" s="282">
        <v>0.45600000000000002</v>
      </c>
      <c r="AG25" s="282">
        <v>0.40100000000000002</v>
      </c>
    </row>
    <row r="26" spans="2:33" s="263" customFormat="1" x14ac:dyDescent="0.2">
      <c r="B26" s="262">
        <v>0.375</v>
      </c>
      <c r="C26" s="282">
        <v>0.45900000000000002</v>
      </c>
      <c r="D26" s="282">
        <v>0.47099999999999997</v>
      </c>
      <c r="E26" s="282">
        <v>0.47099999999999997</v>
      </c>
      <c r="F26" s="282">
        <v>0.46899999999999997</v>
      </c>
      <c r="G26" s="282">
        <v>0.40400000000000003</v>
      </c>
      <c r="H26" s="282">
        <v>0.373</v>
      </c>
      <c r="I26" s="282">
        <v>0.46100000000000002</v>
      </c>
      <c r="J26" s="282">
        <v>0.47499999999999998</v>
      </c>
      <c r="K26" s="282">
        <v>0.36</v>
      </c>
      <c r="L26" s="282">
        <v>0.48099999999999998</v>
      </c>
      <c r="M26" s="282">
        <v>0.46899999999999997</v>
      </c>
      <c r="N26" s="282">
        <v>0.432</v>
      </c>
      <c r="O26" s="282">
        <v>0.40699999999999997</v>
      </c>
      <c r="P26" s="282">
        <v>0.44400000000000001</v>
      </c>
      <c r="Q26" s="282">
        <v>0.47299999999999998</v>
      </c>
      <c r="R26" s="282">
        <v>0.40300000000000002</v>
      </c>
      <c r="S26" s="282">
        <v>0.47599999999999998</v>
      </c>
      <c r="T26" s="282">
        <v>0.433</v>
      </c>
      <c r="U26" s="282">
        <v>0.50900000000000001</v>
      </c>
      <c r="V26" s="282">
        <v>0.49</v>
      </c>
      <c r="W26" s="282">
        <v>0.46800000000000003</v>
      </c>
      <c r="X26" s="282">
        <v>0.51800000000000002</v>
      </c>
      <c r="Y26" s="282">
        <v>0.5</v>
      </c>
      <c r="Z26" s="282">
        <v>0.48899999999999999</v>
      </c>
      <c r="AA26" s="282">
        <v>0.48199999999999998</v>
      </c>
      <c r="AB26" s="282">
        <v>0.45400000000000001</v>
      </c>
      <c r="AC26" s="282">
        <v>0.46700000000000003</v>
      </c>
      <c r="AD26" s="282">
        <v>0.47399999999999998</v>
      </c>
      <c r="AE26" s="282">
        <v>0.497</v>
      </c>
      <c r="AF26" s="282">
        <v>0.497</v>
      </c>
      <c r="AG26" s="282">
        <v>0.45600000000000002</v>
      </c>
    </row>
    <row r="27" spans="2:33" s="263" customFormat="1" x14ac:dyDescent="0.2">
      <c r="B27" s="262">
        <v>0.41666666666666669</v>
      </c>
      <c r="C27" s="282">
        <v>0.495</v>
      </c>
      <c r="D27" s="282">
        <v>0.53400000000000003</v>
      </c>
      <c r="E27" s="282">
        <v>0.499</v>
      </c>
      <c r="F27" s="282">
        <v>0.51200000000000001</v>
      </c>
      <c r="G27" s="282">
        <v>0.45600000000000002</v>
      </c>
      <c r="H27" s="282">
        <v>0.40400000000000003</v>
      </c>
      <c r="I27" s="282">
        <v>0.50800000000000001</v>
      </c>
      <c r="J27" s="282">
        <v>0.51300000000000001</v>
      </c>
      <c r="K27" s="282">
        <v>0.39200000000000002</v>
      </c>
      <c r="L27" s="282">
        <v>0.55800000000000005</v>
      </c>
      <c r="M27" s="282">
        <v>0.52900000000000003</v>
      </c>
      <c r="N27" s="282">
        <v>0.45100000000000001</v>
      </c>
      <c r="O27" s="282">
        <v>0.47</v>
      </c>
      <c r="P27" s="282">
        <v>0.497</v>
      </c>
      <c r="Q27" s="282">
        <v>0.52200000000000002</v>
      </c>
      <c r="R27" s="282">
        <v>0.46500000000000002</v>
      </c>
      <c r="S27" s="282">
        <v>0.52</v>
      </c>
      <c r="T27" s="282">
        <v>0.497</v>
      </c>
      <c r="U27" s="282">
        <v>0.55300000000000005</v>
      </c>
      <c r="V27" s="282">
        <v>0.63800000000000001</v>
      </c>
      <c r="W27" s="282">
        <v>0.496</v>
      </c>
      <c r="X27" s="282">
        <v>0.55400000000000005</v>
      </c>
      <c r="Y27" s="282">
        <v>0.55500000000000005</v>
      </c>
      <c r="Z27" s="282">
        <v>0.48899999999999999</v>
      </c>
      <c r="AA27" s="282">
        <v>0.49199999999999999</v>
      </c>
      <c r="AB27" s="282">
        <v>0.502</v>
      </c>
      <c r="AC27" s="282">
        <v>0.48699999999999999</v>
      </c>
      <c r="AD27" s="282">
        <v>0.52800000000000002</v>
      </c>
      <c r="AE27" s="282">
        <v>0.53</v>
      </c>
      <c r="AF27" s="282">
        <v>0.53200000000000003</v>
      </c>
      <c r="AG27" s="282">
        <v>0.50600000000000001</v>
      </c>
    </row>
    <row r="28" spans="2:33" s="263" customFormat="1" x14ac:dyDescent="0.2">
      <c r="B28" s="262">
        <v>0.45833333333333331</v>
      </c>
      <c r="C28" s="282">
        <v>0.53700000000000003</v>
      </c>
      <c r="D28" s="282">
        <v>0.53</v>
      </c>
      <c r="E28" s="282">
        <v>0.51700000000000002</v>
      </c>
      <c r="F28" s="282">
        <v>0.53600000000000003</v>
      </c>
      <c r="G28" s="282">
        <v>0.45200000000000001</v>
      </c>
      <c r="H28" s="282">
        <v>0.42599999999999999</v>
      </c>
      <c r="I28" s="282">
        <v>0.51600000000000001</v>
      </c>
      <c r="J28" s="282">
        <v>0.52800000000000002</v>
      </c>
      <c r="K28" s="282">
        <v>0.41399999999999998</v>
      </c>
      <c r="L28" s="282">
        <v>0.58199999999999996</v>
      </c>
      <c r="M28" s="282">
        <v>0.55700000000000005</v>
      </c>
      <c r="N28" s="282">
        <v>0.47899999999999998</v>
      </c>
      <c r="O28" s="282">
        <v>0.61499999999999999</v>
      </c>
      <c r="P28" s="282">
        <v>0.52500000000000002</v>
      </c>
      <c r="Q28" s="282">
        <v>0.54400000000000004</v>
      </c>
      <c r="R28" s="282">
        <v>0.52700000000000002</v>
      </c>
      <c r="S28" s="282">
        <v>0.52</v>
      </c>
      <c r="T28" s="282">
        <v>0.54800000000000004</v>
      </c>
      <c r="U28" s="282">
        <v>0.54</v>
      </c>
      <c r="V28" s="282">
        <v>0.70199999999999996</v>
      </c>
      <c r="W28" s="282">
        <v>0.53300000000000003</v>
      </c>
      <c r="X28" s="282">
        <v>0.56799999999999995</v>
      </c>
      <c r="Y28" s="282">
        <v>0.57699999999999996</v>
      </c>
      <c r="Z28" s="282">
        <v>0.498</v>
      </c>
      <c r="AA28" s="282">
        <v>0.54200000000000004</v>
      </c>
      <c r="AB28" s="282">
        <v>0.55500000000000005</v>
      </c>
      <c r="AC28" s="282">
        <v>0.51400000000000001</v>
      </c>
      <c r="AD28" s="282">
        <v>0.56599999999999995</v>
      </c>
      <c r="AE28" s="282">
        <v>0.55000000000000004</v>
      </c>
      <c r="AF28" s="282">
        <v>0.54900000000000004</v>
      </c>
      <c r="AG28" s="282">
        <v>0.53700000000000003</v>
      </c>
    </row>
    <row r="29" spans="2:33" s="263" customFormat="1" x14ac:dyDescent="0.2">
      <c r="B29" s="262">
        <v>0.5</v>
      </c>
      <c r="C29" s="282">
        <v>0.54900000000000004</v>
      </c>
      <c r="D29" s="282">
        <v>0.52700000000000002</v>
      </c>
      <c r="E29" s="282">
        <v>0.53500000000000003</v>
      </c>
      <c r="F29" s="282">
        <v>0.53900000000000003</v>
      </c>
      <c r="G29" s="282">
        <v>0.45200000000000001</v>
      </c>
      <c r="H29" s="282">
        <v>0.43099999999999999</v>
      </c>
      <c r="I29" s="282">
        <v>0.51500000000000001</v>
      </c>
      <c r="J29" s="282">
        <v>0.54</v>
      </c>
      <c r="K29" s="282">
        <v>0.41599999999999998</v>
      </c>
      <c r="L29" s="282">
        <v>0.58799999999999997</v>
      </c>
      <c r="M29" s="282">
        <v>0.56899999999999995</v>
      </c>
      <c r="N29" s="282">
        <v>0.52200000000000002</v>
      </c>
      <c r="O29" s="282">
        <v>0.57899999999999996</v>
      </c>
      <c r="P29" s="282">
        <v>0.55400000000000005</v>
      </c>
      <c r="Q29" s="282">
        <v>0.55900000000000005</v>
      </c>
      <c r="R29" s="282">
        <v>0.56200000000000006</v>
      </c>
      <c r="S29" s="282">
        <v>0.56000000000000005</v>
      </c>
      <c r="T29" s="282">
        <v>0.56699999999999995</v>
      </c>
      <c r="U29" s="282">
        <v>0.54200000000000004</v>
      </c>
      <c r="V29" s="282">
        <v>0.70799999999999996</v>
      </c>
      <c r="W29" s="282">
        <v>0.57199999999999995</v>
      </c>
      <c r="X29" s="282">
        <v>0.59199999999999997</v>
      </c>
      <c r="Y29" s="282">
        <v>0.60499999999999998</v>
      </c>
      <c r="Z29" s="282">
        <v>0.499</v>
      </c>
      <c r="AA29" s="282">
        <v>0.54700000000000004</v>
      </c>
      <c r="AB29" s="282">
        <v>0.59299999999999997</v>
      </c>
      <c r="AC29" s="282">
        <v>0.56100000000000005</v>
      </c>
      <c r="AD29" s="282">
        <v>0.58799999999999997</v>
      </c>
      <c r="AE29" s="282">
        <v>0.56699999999999995</v>
      </c>
      <c r="AF29" s="282">
        <v>0.57999999999999996</v>
      </c>
      <c r="AG29" s="282">
        <v>0.55300000000000005</v>
      </c>
    </row>
    <row r="30" spans="2:33" s="263" customFormat="1" x14ac:dyDescent="0.2">
      <c r="B30" s="262">
        <v>0.54166666666666663</v>
      </c>
      <c r="C30" s="282">
        <v>0.55700000000000005</v>
      </c>
      <c r="D30" s="282">
        <v>0.55300000000000005</v>
      </c>
      <c r="E30" s="282">
        <v>0.55200000000000005</v>
      </c>
      <c r="F30" s="282">
        <v>0.56399999999999995</v>
      </c>
      <c r="G30" s="282">
        <v>0.42899999999999999</v>
      </c>
      <c r="H30" s="282">
        <v>0.40500000000000003</v>
      </c>
      <c r="I30" s="282">
        <v>0.51300000000000001</v>
      </c>
      <c r="J30" s="282">
        <v>0.56999999999999995</v>
      </c>
      <c r="K30" s="282">
        <v>0.40699999999999997</v>
      </c>
      <c r="L30" s="282">
        <v>0.61499999999999999</v>
      </c>
      <c r="M30" s="282">
        <v>0.58499999999999996</v>
      </c>
      <c r="N30" s="282">
        <v>0.53600000000000003</v>
      </c>
      <c r="O30" s="282">
        <v>0.53100000000000003</v>
      </c>
      <c r="P30" s="282">
        <v>0.58199999999999996</v>
      </c>
      <c r="Q30" s="282">
        <v>0.57299999999999995</v>
      </c>
      <c r="R30" s="282">
        <v>0.57599999999999996</v>
      </c>
      <c r="S30" s="282">
        <v>0.57599999999999996</v>
      </c>
      <c r="T30" s="282">
        <v>0.61099999999999999</v>
      </c>
      <c r="U30" s="282">
        <v>0.54200000000000004</v>
      </c>
      <c r="V30" s="282">
        <v>0.64100000000000001</v>
      </c>
      <c r="W30" s="282">
        <v>0.59899999999999998</v>
      </c>
      <c r="X30" s="282">
        <v>0.60799999999999998</v>
      </c>
      <c r="Y30" s="282">
        <v>0.65700000000000003</v>
      </c>
      <c r="Z30" s="282">
        <v>0.50600000000000001</v>
      </c>
      <c r="AA30" s="282">
        <v>0.49399999999999999</v>
      </c>
      <c r="AB30" s="282">
        <v>0.52900000000000003</v>
      </c>
      <c r="AC30" s="282">
        <v>0.57899999999999996</v>
      </c>
      <c r="AD30" s="282">
        <v>0.61</v>
      </c>
      <c r="AE30" s="282">
        <v>0.59199999999999997</v>
      </c>
      <c r="AF30" s="282">
        <v>0.64100000000000001</v>
      </c>
      <c r="AG30" s="282">
        <v>0.57899999999999996</v>
      </c>
    </row>
    <row r="31" spans="2:33" s="263" customFormat="1" x14ac:dyDescent="0.2">
      <c r="B31" s="262">
        <v>0.58333333333333337</v>
      </c>
      <c r="C31" s="282">
        <v>0.56899999999999995</v>
      </c>
      <c r="D31" s="282">
        <v>0.57699999999999996</v>
      </c>
      <c r="E31" s="282">
        <v>0.56899999999999995</v>
      </c>
      <c r="F31" s="282">
        <v>0.57399999999999995</v>
      </c>
      <c r="G31" s="282">
        <v>0.40500000000000003</v>
      </c>
      <c r="H31" s="282">
        <v>0.40100000000000002</v>
      </c>
      <c r="I31" s="282">
        <v>0.496</v>
      </c>
      <c r="J31" s="282">
        <v>0.59799999999999998</v>
      </c>
      <c r="K31" s="282">
        <v>0.43</v>
      </c>
      <c r="L31" s="282">
        <v>0.61499999999999999</v>
      </c>
      <c r="M31" s="282">
        <v>0.60199999999999998</v>
      </c>
      <c r="N31" s="282">
        <v>0.52</v>
      </c>
      <c r="O31" s="282">
        <v>0.49199999999999999</v>
      </c>
      <c r="P31" s="282">
        <v>0.60499999999999998</v>
      </c>
      <c r="Q31" s="282">
        <v>0.58399999999999996</v>
      </c>
      <c r="R31" s="282">
        <v>0.58299999999999996</v>
      </c>
      <c r="S31" s="282">
        <v>0.57999999999999996</v>
      </c>
      <c r="T31" s="282">
        <v>0.56499999999999995</v>
      </c>
      <c r="U31" s="282">
        <v>0.499</v>
      </c>
      <c r="V31" s="282">
        <v>0.57099999999999995</v>
      </c>
      <c r="W31" s="282">
        <v>0.55600000000000005</v>
      </c>
      <c r="X31" s="282">
        <v>0.60299999999999998</v>
      </c>
      <c r="Y31" s="282">
        <v>0.67700000000000005</v>
      </c>
      <c r="Z31" s="282">
        <v>0.51400000000000001</v>
      </c>
      <c r="AA31" s="282">
        <v>0.45900000000000002</v>
      </c>
      <c r="AB31" s="282">
        <v>0.496</v>
      </c>
      <c r="AC31" s="282">
        <v>0.60199999999999998</v>
      </c>
      <c r="AD31" s="282">
        <v>0.57099999999999995</v>
      </c>
      <c r="AE31" s="282">
        <v>0.61899999999999999</v>
      </c>
      <c r="AF31" s="282">
        <v>0.60499999999999998</v>
      </c>
      <c r="AG31" s="282">
        <v>0.59499999999999997</v>
      </c>
    </row>
    <row r="32" spans="2:33" s="263" customFormat="1" x14ac:dyDescent="0.2">
      <c r="B32" s="262">
        <v>0.625</v>
      </c>
      <c r="C32" s="282">
        <v>0.55600000000000005</v>
      </c>
      <c r="D32" s="282">
        <v>0.58199999999999996</v>
      </c>
      <c r="E32" s="282">
        <v>0.57599999999999996</v>
      </c>
      <c r="F32" s="282">
        <v>0.51</v>
      </c>
      <c r="G32" s="282">
        <v>0.38600000000000001</v>
      </c>
      <c r="H32" s="282">
        <v>0.45</v>
      </c>
      <c r="I32" s="282">
        <v>0.45100000000000001</v>
      </c>
      <c r="J32" s="282">
        <v>0.53400000000000003</v>
      </c>
      <c r="K32" s="282">
        <v>0.43099999999999999</v>
      </c>
      <c r="L32" s="282">
        <v>0.58299999999999996</v>
      </c>
      <c r="M32" s="282">
        <v>0.60499999999999998</v>
      </c>
      <c r="N32" s="282">
        <v>0.51</v>
      </c>
      <c r="O32" s="282">
        <v>0.45900000000000002</v>
      </c>
      <c r="P32" s="282">
        <v>0.60199999999999998</v>
      </c>
      <c r="Q32" s="282">
        <v>0.57299999999999995</v>
      </c>
      <c r="R32" s="282">
        <v>0.59</v>
      </c>
      <c r="S32" s="282">
        <v>0.57899999999999996</v>
      </c>
      <c r="T32" s="282">
        <v>0.51500000000000001</v>
      </c>
      <c r="U32" s="282">
        <v>0.44500000000000001</v>
      </c>
      <c r="V32" s="282">
        <v>0.51</v>
      </c>
      <c r="W32" s="282">
        <v>0.53800000000000003</v>
      </c>
      <c r="X32" s="282">
        <v>0.621</v>
      </c>
      <c r="Y32" s="282">
        <v>0.66</v>
      </c>
      <c r="Z32" s="282">
        <v>0.53</v>
      </c>
      <c r="AA32" s="282">
        <v>0.44800000000000001</v>
      </c>
      <c r="AB32" s="282">
        <v>0.47199999999999998</v>
      </c>
      <c r="AC32" s="283" t="s">
        <v>351</v>
      </c>
      <c r="AD32" s="282">
        <v>0.50600000000000001</v>
      </c>
      <c r="AE32" s="282">
        <v>0.628</v>
      </c>
      <c r="AF32" s="282">
        <v>0.59699999999999998</v>
      </c>
      <c r="AG32" s="282">
        <v>0.59799999999999998</v>
      </c>
    </row>
    <row r="33" spans="2:36" s="263" customFormat="1" x14ac:dyDescent="0.2">
      <c r="B33" s="262">
        <v>0.66666666666666663</v>
      </c>
      <c r="C33" s="282">
        <v>0.54500000000000004</v>
      </c>
      <c r="D33" s="282">
        <v>0.56999999999999995</v>
      </c>
      <c r="E33" s="282">
        <v>0.55600000000000005</v>
      </c>
      <c r="F33" s="282">
        <v>0.45400000000000001</v>
      </c>
      <c r="G33" s="282">
        <v>0.374</v>
      </c>
      <c r="H33" s="282">
        <v>0.42899999999999999</v>
      </c>
      <c r="I33" s="282">
        <v>0.42099999999999999</v>
      </c>
      <c r="J33" s="282">
        <v>0.44400000000000001</v>
      </c>
      <c r="K33" s="282">
        <v>0.41499999999999998</v>
      </c>
      <c r="L33" s="282">
        <v>0.56100000000000005</v>
      </c>
      <c r="M33" s="282">
        <v>0.56999999999999995</v>
      </c>
      <c r="N33" s="282">
        <v>0.436</v>
      </c>
      <c r="O33" s="282">
        <v>0.42399999999999999</v>
      </c>
      <c r="P33" s="282">
        <v>0.58399999999999996</v>
      </c>
      <c r="Q33" s="282">
        <v>0.54900000000000004</v>
      </c>
      <c r="R33" s="282">
        <v>0.52600000000000002</v>
      </c>
      <c r="S33" s="282">
        <v>0.55100000000000005</v>
      </c>
      <c r="T33" s="282">
        <v>0.44700000000000001</v>
      </c>
      <c r="U33" s="282">
        <v>0.41</v>
      </c>
      <c r="V33" s="282">
        <v>0.45300000000000001</v>
      </c>
      <c r="W33" s="282">
        <v>0.48299999999999998</v>
      </c>
      <c r="X33" s="282">
        <v>0.56399999999999995</v>
      </c>
      <c r="Y33" s="282">
        <v>0.64300000000000002</v>
      </c>
      <c r="Z33" s="282">
        <v>0.51800000000000002</v>
      </c>
      <c r="AA33" s="282">
        <v>0.40400000000000003</v>
      </c>
      <c r="AB33" s="282">
        <v>0.45600000000000002</v>
      </c>
      <c r="AC33" s="283">
        <v>0.61599999999999999</v>
      </c>
      <c r="AD33" s="282">
        <v>0.46500000000000002</v>
      </c>
      <c r="AE33" s="282">
        <v>0.65100000000000002</v>
      </c>
      <c r="AF33" s="282">
        <v>0.58699999999999997</v>
      </c>
      <c r="AG33" s="282">
        <v>0.59199999999999997</v>
      </c>
    </row>
    <row r="34" spans="2:36" s="263" customFormat="1" x14ac:dyDescent="0.2">
      <c r="B34" s="262">
        <v>0.70833333333333337</v>
      </c>
      <c r="C34" s="282">
        <v>0.48299999999999998</v>
      </c>
      <c r="D34" s="282">
        <v>0.48299999999999998</v>
      </c>
      <c r="E34" s="282">
        <v>0.48</v>
      </c>
      <c r="F34" s="282">
        <v>0.42</v>
      </c>
      <c r="G34" s="282">
        <v>0.35599999999999998</v>
      </c>
      <c r="H34" s="282">
        <v>0.38500000000000001</v>
      </c>
      <c r="I34" s="282">
        <v>0.38400000000000001</v>
      </c>
      <c r="J34" s="282">
        <v>0.39400000000000002</v>
      </c>
      <c r="K34" s="282">
        <v>0.39700000000000002</v>
      </c>
      <c r="L34" s="282">
        <v>0.49199999999999999</v>
      </c>
      <c r="M34" s="282">
        <v>0.50600000000000001</v>
      </c>
      <c r="N34" s="282">
        <v>0.39</v>
      </c>
      <c r="O34" s="282">
        <v>0.40200000000000002</v>
      </c>
      <c r="P34" s="282">
        <v>0.52900000000000003</v>
      </c>
      <c r="Q34" s="282">
        <v>0.51</v>
      </c>
      <c r="R34" s="282">
        <v>0.42399999999999999</v>
      </c>
      <c r="S34" s="282">
        <v>0.438</v>
      </c>
      <c r="T34" s="282">
        <v>0.4</v>
      </c>
      <c r="U34" s="282">
        <v>0.38800000000000001</v>
      </c>
      <c r="V34" s="282">
        <v>0.42</v>
      </c>
      <c r="W34" s="282">
        <v>0.44</v>
      </c>
      <c r="X34" s="282">
        <v>0.45800000000000002</v>
      </c>
      <c r="Y34" s="282">
        <v>0.57099999999999995</v>
      </c>
      <c r="Z34" s="282">
        <v>0.46200000000000002</v>
      </c>
      <c r="AA34" s="282">
        <v>0.39200000000000002</v>
      </c>
      <c r="AB34" s="282">
        <v>0.434</v>
      </c>
      <c r="AC34" s="283">
        <v>0.497</v>
      </c>
      <c r="AD34" s="282">
        <v>0.44700000000000001</v>
      </c>
      <c r="AE34" s="282">
        <v>0.6</v>
      </c>
      <c r="AF34" s="282">
        <v>0.54100000000000004</v>
      </c>
      <c r="AG34" s="282">
        <v>0.54300000000000004</v>
      </c>
    </row>
    <row r="35" spans="2:36" s="263" customFormat="1" x14ac:dyDescent="0.2">
      <c r="B35" s="262">
        <v>0.75</v>
      </c>
      <c r="C35" s="282">
        <v>0.36799999999999999</v>
      </c>
      <c r="D35" s="282">
        <v>0.38600000000000001</v>
      </c>
      <c r="E35" s="282">
        <v>0.377</v>
      </c>
      <c r="F35" s="282">
        <v>0.373</v>
      </c>
      <c r="G35" s="282">
        <v>0.34399999999999997</v>
      </c>
      <c r="H35" s="282">
        <v>0.35099999999999998</v>
      </c>
      <c r="I35" s="282">
        <v>0.36</v>
      </c>
      <c r="J35" s="282">
        <v>0.36399999999999999</v>
      </c>
      <c r="K35" s="282">
        <v>0.41899999999999998</v>
      </c>
      <c r="L35" s="282">
        <v>0.4</v>
      </c>
      <c r="M35" s="282">
        <v>0.41099999999999998</v>
      </c>
      <c r="N35" s="282">
        <v>0.36299999999999999</v>
      </c>
      <c r="O35" s="282">
        <v>0.377</v>
      </c>
      <c r="P35" s="282">
        <v>0.432</v>
      </c>
      <c r="Q35" s="282">
        <v>0.41599999999999998</v>
      </c>
      <c r="R35" s="282">
        <v>0.379</v>
      </c>
      <c r="S35" s="282">
        <v>0.377</v>
      </c>
      <c r="T35" s="282">
        <v>0.371</v>
      </c>
      <c r="U35" s="282">
        <v>0.374</v>
      </c>
      <c r="V35" s="282">
        <v>0.39900000000000002</v>
      </c>
      <c r="W35" s="282">
        <v>0.40699999999999997</v>
      </c>
      <c r="X35" s="282">
        <v>0.40100000000000002</v>
      </c>
      <c r="Y35" s="282">
        <v>0.46400000000000002</v>
      </c>
      <c r="Z35" s="282">
        <v>0.41899999999999998</v>
      </c>
      <c r="AA35" s="282">
        <v>0.38300000000000001</v>
      </c>
      <c r="AB35" s="282">
        <v>0.41399999999999998</v>
      </c>
      <c r="AC35" s="282">
        <v>0.433</v>
      </c>
      <c r="AD35" s="282">
        <v>0.41399999999999998</v>
      </c>
      <c r="AE35" s="282">
        <v>0.53600000000000003</v>
      </c>
      <c r="AF35" s="282">
        <v>0.45400000000000001</v>
      </c>
      <c r="AG35" s="282">
        <v>0.44900000000000001</v>
      </c>
      <c r="AJ35"/>
    </row>
    <row r="36" spans="2:36" s="263" customFormat="1" x14ac:dyDescent="0.2">
      <c r="B36" s="262">
        <v>0.79166666666666663</v>
      </c>
      <c r="C36" s="282">
        <v>0.32400000000000001</v>
      </c>
      <c r="D36" s="282">
        <v>0.32500000000000001</v>
      </c>
      <c r="E36" s="282">
        <v>0.32800000000000001</v>
      </c>
      <c r="F36" s="282">
        <v>0.34899999999999998</v>
      </c>
      <c r="G36" s="282">
        <v>0.33500000000000002</v>
      </c>
      <c r="H36" s="282">
        <v>0.33400000000000002</v>
      </c>
      <c r="I36" s="282">
        <v>0.34499999999999997</v>
      </c>
      <c r="J36" s="282">
        <v>0.34100000000000003</v>
      </c>
      <c r="K36" s="282">
        <v>0.34799999999999998</v>
      </c>
      <c r="L36" s="282">
        <v>0.35499999999999998</v>
      </c>
      <c r="M36" s="282">
        <v>0.35699999999999998</v>
      </c>
      <c r="N36" s="282">
        <v>0.34899999999999998</v>
      </c>
      <c r="O36" s="282">
        <v>0.36399999999999999</v>
      </c>
      <c r="P36" s="282">
        <v>0.36699999999999999</v>
      </c>
      <c r="Q36" s="282">
        <v>0.35799999999999998</v>
      </c>
      <c r="R36" s="282">
        <v>0.35899999999999999</v>
      </c>
      <c r="S36" s="282">
        <v>0.35199999999999998</v>
      </c>
      <c r="T36" s="282">
        <v>0.35599999999999998</v>
      </c>
      <c r="U36" s="282">
        <v>0.36499999999999999</v>
      </c>
      <c r="V36" s="282">
        <v>0.375</v>
      </c>
      <c r="W36" s="282">
        <v>0.379</v>
      </c>
      <c r="X36" s="282">
        <v>0.378</v>
      </c>
      <c r="Y36" s="282">
        <v>0.40500000000000003</v>
      </c>
      <c r="Z36" s="282">
        <v>0.4</v>
      </c>
      <c r="AA36" s="282">
        <v>0.38</v>
      </c>
      <c r="AB36" s="282">
        <v>0.40699999999999997</v>
      </c>
      <c r="AC36" s="282">
        <v>0.40799999999999997</v>
      </c>
      <c r="AD36" s="282">
        <v>0.40300000000000002</v>
      </c>
      <c r="AE36" s="282">
        <v>0.44</v>
      </c>
      <c r="AF36" s="282">
        <v>0.378</v>
      </c>
      <c r="AG36" s="282">
        <v>0.376</v>
      </c>
      <c r="AJ36"/>
    </row>
    <row r="37" spans="2:36" s="263" customFormat="1" x14ac:dyDescent="0.2">
      <c r="B37" s="262">
        <v>0.83333333333333337</v>
      </c>
      <c r="C37" s="282">
        <v>0.32200000000000001</v>
      </c>
      <c r="D37" s="282">
        <v>0.31</v>
      </c>
      <c r="E37" s="282">
        <v>0.317</v>
      </c>
      <c r="F37" s="282">
        <v>0.34499999999999997</v>
      </c>
      <c r="G37" s="282">
        <v>0.33200000000000002</v>
      </c>
      <c r="H37" s="282">
        <v>0.32800000000000001</v>
      </c>
      <c r="I37" s="282">
        <v>0.34100000000000003</v>
      </c>
      <c r="J37" s="282">
        <v>0.33100000000000002</v>
      </c>
      <c r="K37" s="282">
        <v>0.33300000000000002</v>
      </c>
      <c r="L37" s="282">
        <v>0.33800000000000002</v>
      </c>
      <c r="M37" s="282">
        <v>0.34399999999999997</v>
      </c>
      <c r="N37" s="282">
        <v>0.34200000000000003</v>
      </c>
      <c r="O37" s="282">
        <v>0.35099999999999998</v>
      </c>
      <c r="P37" s="282">
        <v>0.34799999999999998</v>
      </c>
      <c r="Q37" s="282">
        <v>0.35099999999999998</v>
      </c>
      <c r="R37" s="282">
        <v>0.35</v>
      </c>
      <c r="S37" s="282">
        <v>0.34699999999999998</v>
      </c>
      <c r="T37" s="282">
        <v>0.35</v>
      </c>
      <c r="U37" s="282">
        <v>0.36099999999999999</v>
      </c>
      <c r="V37" s="282">
        <v>0.36</v>
      </c>
      <c r="W37" s="282">
        <v>0.372</v>
      </c>
      <c r="X37" s="282">
        <v>0.37</v>
      </c>
      <c r="Y37" s="282">
        <v>0.39</v>
      </c>
      <c r="Z37" s="282">
        <v>0.39200000000000002</v>
      </c>
      <c r="AA37" s="282">
        <v>0.38100000000000001</v>
      </c>
      <c r="AB37" s="282">
        <v>0.40600000000000003</v>
      </c>
      <c r="AC37" s="282">
        <v>0.39600000000000002</v>
      </c>
      <c r="AD37" s="282">
        <v>0.39600000000000002</v>
      </c>
      <c r="AE37" s="282">
        <v>0.40200000000000002</v>
      </c>
      <c r="AF37" s="282">
        <v>0.35199999999999998</v>
      </c>
      <c r="AG37" s="282">
        <v>0.35799999999999998</v>
      </c>
      <c r="AJ37"/>
    </row>
    <row r="38" spans="2:36" s="263" customFormat="1" x14ac:dyDescent="0.2">
      <c r="B38" s="262">
        <v>0.875</v>
      </c>
      <c r="C38" s="282">
        <v>0.311</v>
      </c>
      <c r="D38" s="282">
        <v>0.3</v>
      </c>
      <c r="E38" s="282">
        <v>0.313</v>
      </c>
      <c r="F38" s="282">
        <v>0.34</v>
      </c>
      <c r="G38" s="282">
        <v>0.32700000000000001</v>
      </c>
      <c r="H38" s="282">
        <v>0.32600000000000001</v>
      </c>
      <c r="I38" s="282">
        <v>0.33500000000000002</v>
      </c>
      <c r="J38" s="282">
        <v>0.32200000000000001</v>
      </c>
      <c r="K38" s="282">
        <v>0.32700000000000001</v>
      </c>
      <c r="L38" s="282">
        <v>0.32700000000000001</v>
      </c>
      <c r="M38" s="282">
        <v>0.33700000000000002</v>
      </c>
      <c r="N38" s="282">
        <v>0.33600000000000002</v>
      </c>
      <c r="O38" s="282">
        <v>0.34200000000000003</v>
      </c>
      <c r="P38" s="282">
        <v>0.34</v>
      </c>
      <c r="Q38" s="282">
        <v>0.35099999999999998</v>
      </c>
      <c r="R38" s="282">
        <v>0.34399999999999997</v>
      </c>
      <c r="S38" s="282">
        <v>0.34300000000000003</v>
      </c>
      <c r="T38" s="282">
        <v>0.34799999999999998</v>
      </c>
      <c r="U38" s="282">
        <v>0.35299999999999998</v>
      </c>
      <c r="V38" s="282">
        <v>0.35699999999999998</v>
      </c>
      <c r="W38" s="282">
        <v>0.371</v>
      </c>
      <c r="X38" s="282">
        <v>0.36599999999999999</v>
      </c>
      <c r="Y38" s="282">
        <v>0.378</v>
      </c>
      <c r="Z38" s="282">
        <v>0.38900000000000001</v>
      </c>
      <c r="AA38" s="282">
        <v>0.38</v>
      </c>
      <c r="AB38" s="282">
        <v>0.39400000000000002</v>
      </c>
      <c r="AC38" s="282">
        <v>0.39200000000000002</v>
      </c>
      <c r="AD38" s="282">
        <v>0.39</v>
      </c>
      <c r="AE38" s="282">
        <v>0.39300000000000002</v>
      </c>
      <c r="AF38" s="282">
        <v>0.34</v>
      </c>
      <c r="AG38" s="282">
        <v>0.34699999999999998</v>
      </c>
      <c r="AJ38"/>
    </row>
    <row r="39" spans="2:36" s="263" customFormat="1" x14ac:dyDescent="0.2">
      <c r="B39" s="262">
        <v>0.91666666666666663</v>
      </c>
      <c r="C39" s="282">
        <v>0.30199999999999999</v>
      </c>
      <c r="D39" s="282">
        <v>0.29799999999999999</v>
      </c>
      <c r="E39" s="282">
        <v>0.314</v>
      </c>
      <c r="F39" s="282">
        <v>0.33600000000000002</v>
      </c>
      <c r="G39" s="282">
        <v>0.32600000000000001</v>
      </c>
      <c r="H39" s="282">
        <v>0.32500000000000001</v>
      </c>
      <c r="I39" s="282">
        <v>0.33300000000000002</v>
      </c>
      <c r="J39" s="282">
        <v>0.32100000000000001</v>
      </c>
      <c r="K39" s="282">
        <v>0.32300000000000001</v>
      </c>
      <c r="L39" s="282">
        <v>0.317</v>
      </c>
      <c r="M39" s="282">
        <v>0.34</v>
      </c>
      <c r="N39" s="282">
        <v>0.33300000000000002</v>
      </c>
      <c r="O39" s="282">
        <v>0.33700000000000002</v>
      </c>
      <c r="P39" s="282">
        <v>0.34499999999999997</v>
      </c>
      <c r="Q39" s="282">
        <v>0.35</v>
      </c>
      <c r="R39" s="282">
        <v>0.33900000000000002</v>
      </c>
      <c r="S39" s="282">
        <v>0.34300000000000003</v>
      </c>
      <c r="T39" s="282">
        <v>0.34100000000000003</v>
      </c>
      <c r="U39" s="282">
        <v>0.34200000000000003</v>
      </c>
      <c r="V39" s="282">
        <v>0.36</v>
      </c>
      <c r="W39" s="282">
        <v>0.36899999999999999</v>
      </c>
      <c r="X39" s="282">
        <v>0.36</v>
      </c>
      <c r="Y39" s="282">
        <v>0.37</v>
      </c>
      <c r="Z39" s="282">
        <v>0.38300000000000001</v>
      </c>
      <c r="AA39" s="282">
        <v>0.377</v>
      </c>
      <c r="AB39" s="282">
        <v>0.38600000000000001</v>
      </c>
      <c r="AC39" s="282">
        <v>0.38700000000000001</v>
      </c>
      <c r="AD39" s="282">
        <v>0.38600000000000001</v>
      </c>
      <c r="AE39" s="282">
        <v>0.38900000000000001</v>
      </c>
      <c r="AF39" s="282">
        <v>0.32900000000000001</v>
      </c>
      <c r="AG39" s="282">
        <v>0.33600000000000002</v>
      </c>
    </row>
    <row r="40" spans="2:36" s="263" customFormat="1" x14ac:dyDescent="0.2">
      <c r="B40" s="262">
        <v>0.95833333333333337</v>
      </c>
      <c r="C40" s="282">
        <v>0.29099999999999998</v>
      </c>
      <c r="D40" s="282">
        <v>0.29199999999999998</v>
      </c>
      <c r="E40" s="282">
        <v>0.317</v>
      </c>
      <c r="F40" s="282">
        <v>0.33200000000000002</v>
      </c>
      <c r="G40" s="282">
        <v>0.32200000000000001</v>
      </c>
      <c r="H40" s="282">
        <v>0.32300000000000001</v>
      </c>
      <c r="I40" s="282">
        <v>0.32700000000000001</v>
      </c>
      <c r="J40" s="282">
        <v>0.32100000000000001</v>
      </c>
      <c r="K40" s="282">
        <v>0.314</v>
      </c>
      <c r="L40" s="282">
        <v>0.312</v>
      </c>
      <c r="M40" s="282">
        <v>0.33700000000000002</v>
      </c>
      <c r="N40" s="282">
        <v>0.33200000000000002</v>
      </c>
      <c r="O40" s="282">
        <v>0.33600000000000002</v>
      </c>
      <c r="P40" s="282">
        <v>0.34599999999999997</v>
      </c>
      <c r="Q40" s="282">
        <v>0.34599999999999997</v>
      </c>
      <c r="R40" s="282">
        <v>0.33600000000000002</v>
      </c>
      <c r="S40" s="282">
        <v>0.34</v>
      </c>
      <c r="T40" s="282">
        <v>0.33100000000000002</v>
      </c>
      <c r="U40" s="282">
        <v>0.34300000000000003</v>
      </c>
      <c r="V40" s="282">
        <v>0.35699999999999998</v>
      </c>
      <c r="W40" s="282">
        <v>0.36</v>
      </c>
      <c r="X40" s="282">
        <v>0.35199999999999998</v>
      </c>
      <c r="Y40" s="282">
        <v>0.35799999999999998</v>
      </c>
      <c r="Z40" s="282">
        <v>0.378</v>
      </c>
      <c r="AA40" s="282">
        <v>0.378</v>
      </c>
      <c r="AB40" s="282">
        <v>0.38700000000000001</v>
      </c>
      <c r="AC40" s="282">
        <v>0.37</v>
      </c>
      <c r="AD40" s="282">
        <v>0.38100000000000001</v>
      </c>
      <c r="AE40" s="282">
        <v>0.38300000000000001</v>
      </c>
      <c r="AF40" s="282">
        <v>0.32</v>
      </c>
      <c r="AG40" s="282">
        <v>0.32600000000000001</v>
      </c>
    </row>
    <row r="41" spans="2:36" s="264" customFormat="1" ht="33" customHeight="1" x14ac:dyDescent="0.2">
      <c r="B41" s="260" t="s">
        <v>354</v>
      </c>
      <c r="C41" s="282">
        <v>0.39700000000000002</v>
      </c>
      <c r="D41" s="282">
        <v>0.39300000000000002</v>
      </c>
      <c r="E41" s="282">
        <v>0.39400000000000002</v>
      </c>
      <c r="F41" s="282">
        <v>0.40200000000000002</v>
      </c>
      <c r="G41" s="282">
        <v>0.36199999999999999</v>
      </c>
      <c r="H41" s="282">
        <v>0.36</v>
      </c>
      <c r="I41" s="282">
        <v>0.38600000000000001</v>
      </c>
      <c r="J41" s="282">
        <v>0.40200000000000002</v>
      </c>
      <c r="K41" s="282">
        <v>0.35799999999999998</v>
      </c>
      <c r="L41" s="282">
        <v>0.41799999999999998</v>
      </c>
      <c r="M41" s="282">
        <v>0.42099999999999999</v>
      </c>
      <c r="N41" s="282">
        <v>0.38900000000000001</v>
      </c>
      <c r="O41" s="282">
        <v>0.39600000000000002</v>
      </c>
      <c r="P41" s="282">
        <v>0.41899999999999998</v>
      </c>
      <c r="Q41" s="282">
        <v>0.42699999999999999</v>
      </c>
      <c r="R41" s="282">
        <v>0.41</v>
      </c>
      <c r="S41" s="282">
        <v>0.41099999999999998</v>
      </c>
      <c r="T41" s="282">
        <v>0.40200000000000002</v>
      </c>
      <c r="U41" s="282">
        <v>0.40100000000000002</v>
      </c>
      <c r="V41" s="282">
        <v>0.437</v>
      </c>
      <c r="W41" s="282">
        <v>0.42199999999999999</v>
      </c>
      <c r="X41" s="282">
        <v>0.442</v>
      </c>
      <c r="Y41" s="282">
        <v>0.45600000000000002</v>
      </c>
      <c r="Z41" s="282">
        <v>0.42299999999999999</v>
      </c>
      <c r="AA41" s="282">
        <v>0.41599999999999998</v>
      </c>
      <c r="AB41" s="282">
        <v>0.43099999999999999</v>
      </c>
      <c r="AC41" s="282">
        <v>0.44700000000000001</v>
      </c>
      <c r="AD41" s="282">
        <v>0.441</v>
      </c>
      <c r="AE41" s="282">
        <v>0.46600000000000003</v>
      </c>
      <c r="AF41" s="282">
        <v>0.44600000000000001</v>
      </c>
      <c r="AG41" s="282">
        <v>0.41599999999999998</v>
      </c>
    </row>
    <row r="42" spans="2:36" s="264" customFormat="1" ht="27" customHeight="1" x14ac:dyDescent="0.2">
      <c r="B42" s="260" t="s">
        <v>355</v>
      </c>
      <c r="C42" s="379" t="s">
        <v>353</v>
      </c>
      <c r="D42" s="379"/>
      <c r="E42" s="379"/>
      <c r="F42" s="379"/>
      <c r="G42" s="379"/>
      <c r="H42" s="379"/>
      <c r="I42" s="379"/>
      <c r="J42" s="379"/>
      <c r="K42" s="379"/>
      <c r="L42" s="379"/>
      <c r="M42" s="379"/>
      <c r="N42" s="379"/>
      <c r="O42" s="379"/>
      <c r="P42" s="379"/>
      <c r="Q42" s="379"/>
      <c r="R42" s="379"/>
      <c r="S42" s="379"/>
      <c r="T42" s="379"/>
      <c r="U42" s="379"/>
      <c r="V42" s="379"/>
      <c r="W42" s="379"/>
      <c r="X42" s="379"/>
      <c r="Y42" s="379"/>
      <c r="Z42" s="379"/>
      <c r="AA42" s="379"/>
      <c r="AB42" s="379"/>
      <c r="AC42" s="379"/>
      <c r="AD42" s="379"/>
      <c r="AE42" s="379"/>
      <c r="AF42" s="379"/>
      <c r="AG42" s="379"/>
    </row>
    <row r="43" spans="2:36" s="278" customFormat="1" ht="13.5" customHeight="1" x14ac:dyDescent="0.2">
      <c r="B43" s="265"/>
      <c r="C43" s="251"/>
      <c r="D43" s="251"/>
      <c r="E43" s="251"/>
      <c r="F43" s="251"/>
      <c r="G43" s="251"/>
      <c r="H43" s="251"/>
      <c r="I43" s="251"/>
      <c r="J43" s="251"/>
      <c r="K43" s="251"/>
      <c r="L43" s="251"/>
      <c r="M43" s="251"/>
      <c r="N43" s="251"/>
      <c r="O43" s="251"/>
    </row>
    <row r="44" spans="2:36" x14ac:dyDescent="0.2">
      <c r="B44" s="265" t="s">
        <v>352</v>
      </c>
    </row>
  </sheetData>
  <mergeCells count="6">
    <mergeCell ref="C42:AG42"/>
    <mergeCell ref="B2:E4"/>
    <mergeCell ref="F2:AG4"/>
    <mergeCell ref="B6:C6"/>
    <mergeCell ref="B10:AG10"/>
    <mergeCell ref="V14:W14"/>
  </mergeCells>
  <printOptions horizontalCentered="1" verticalCentered="1"/>
  <pageMargins left="0" right="0" top="0.74803149606299213" bottom="0.74803149606299213" header="0.31496062992125984" footer="0.31496062992125984"/>
  <pageSetup paperSize="9"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22</vt:i4>
      </vt:variant>
      <vt:variant>
        <vt:lpstr>Rangos con nombre</vt:lpstr>
      </vt:variant>
      <vt:variant>
        <vt:i4>24</vt:i4>
      </vt:variant>
    </vt:vector>
  </HeadingPairs>
  <TitlesOfParts>
    <vt:vector size="46" baseType="lpstr">
      <vt:lpstr>PM10_CA-ILO-01</vt:lpstr>
      <vt:lpstr>PM2.5_CA-ILO-01</vt:lpstr>
      <vt:lpstr>SO2_CA-ILO-01</vt:lpstr>
      <vt:lpstr>SO2_m3h_CA-ILO-01</vt:lpstr>
      <vt:lpstr>H2S_CA-ILO-01</vt:lpstr>
      <vt:lpstr>NO2_CA-ILO-01</vt:lpstr>
      <vt:lpstr>CO_CA-ILO-01</vt:lpstr>
      <vt:lpstr>CO_m8h_CA-ILO-01</vt:lpstr>
      <vt:lpstr>MGT_CA-ILO-01</vt:lpstr>
      <vt:lpstr>Met_CA-ILO-01</vt:lpstr>
      <vt:lpstr>Regresion</vt:lpstr>
      <vt:lpstr>Hoja2</vt:lpstr>
      <vt:lpstr>A.2.1. Promedio meteorologia</vt:lpstr>
      <vt:lpstr>A.2.2. Promedio diarios (T y P)</vt:lpstr>
      <vt:lpstr>A.2.3. Flujo promedio</vt:lpstr>
      <vt:lpstr>A.2.4. Cálculo PM10 y VM</vt:lpstr>
      <vt:lpstr>A.2.5. Cálculo PM 2.5</vt:lpstr>
      <vt:lpstr>A.2.6. Conc. de Metales PM 10</vt:lpstr>
      <vt:lpstr>A.2.7. Cálculo Vol E</vt:lpstr>
      <vt:lpstr>A.2.8. Conc. Metales 10°C</vt:lpstr>
      <vt:lpstr>Resumen</vt:lpstr>
      <vt:lpstr>Fórmula EPA</vt:lpstr>
      <vt:lpstr>'A.2.1. Promedio meteorologia'!Área_de_impresión</vt:lpstr>
      <vt:lpstr>'A.2.2. Promedio diarios (T y P)'!Área_de_impresión</vt:lpstr>
      <vt:lpstr>'A.2.3. Flujo promedio'!Área_de_impresión</vt:lpstr>
      <vt:lpstr>'A.2.4. Cálculo PM10 y VM'!Área_de_impresión</vt:lpstr>
      <vt:lpstr>'A.2.5. Cálculo PM 2.5'!Área_de_impresión</vt:lpstr>
      <vt:lpstr>'A.2.6. Conc. de Metales PM 10'!Área_de_impresión</vt:lpstr>
      <vt:lpstr>'A.2.8. Conc. Metales 10°C'!Área_de_impresión</vt:lpstr>
      <vt:lpstr>'CO_CA-ILO-01'!Área_de_impresión</vt:lpstr>
      <vt:lpstr>'CO_m8h_CA-ILO-01'!Área_de_impresión</vt:lpstr>
      <vt:lpstr>'H2S_CA-ILO-01'!Área_de_impresión</vt:lpstr>
      <vt:lpstr>'Met_CA-ILO-01'!Área_de_impresión</vt:lpstr>
      <vt:lpstr>'MGT_CA-ILO-01'!Área_de_impresión</vt:lpstr>
      <vt:lpstr>'NO2_CA-ILO-01'!Área_de_impresión</vt:lpstr>
      <vt:lpstr>'PM10_CA-ILO-01'!Área_de_impresión</vt:lpstr>
      <vt:lpstr>'PM2.5_CA-ILO-01'!Área_de_impresión</vt:lpstr>
      <vt:lpstr>'SO2_CA-ILO-01'!Área_de_impresión</vt:lpstr>
      <vt:lpstr>'SO2_m3h_CA-ILO-01'!Área_de_impresión</vt:lpstr>
      <vt:lpstr>'A.2.1. Promedio meteorologia'!Títulos_a_imprimir</vt:lpstr>
      <vt:lpstr>'A.2.2. Promedio diarios (T y P)'!Títulos_a_imprimir</vt:lpstr>
      <vt:lpstr>'A.2.3. Flujo promedio'!Títulos_a_imprimir</vt:lpstr>
      <vt:lpstr>'A.2.4. Cálculo PM10 y VM'!Títulos_a_imprimir</vt:lpstr>
      <vt:lpstr>'A.2.5. Cálculo PM 2.5'!Títulos_a_imprimir</vt:lpstr>
      <vt:lpstr>'A.2.6. Conc. de Metales PM 10'!Títulos_a_imprimir</vt:lpstr>
      <vt:lpstr>'Met_CA-ILO-01'!Títulos_a_imprimir</vt:lpstr>
    </vt:vector>
  </TitlesOfParts>
  <Company>corplab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gvega</dc:creator>
  <cp:lastModifiedBy>User</cp:lastModifiedBy>
  <cp:lastPrinted>2020-11-23T22:53:43Z</cp:lastPrinted>
  <dcterms:created xsi:type="dcterms:W3CDTF">2004-09-16T21:53:08Z</dcterms:created>
  <dcterms:modified xsi:type="dcterms:W3CDTF">2022-11-14T22:32:23Z</dcterms:modified>
</cp:coreProperties>
</file>