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2021\Ilo\Marzo\Rpte Mensual\Anexos\"/>
    </mc:Choice>
  </mc:AlternateContent>
  <xr:revisionPtr revIDLastSave="0" documentId="13_ncr:1_{3979A9FF-DC01-4970-A939-9E2C3F574D26}" xr6:coauthVersionLast="45" xr6:coauthVersionMax="45" xr10:uidLastSave="{00000000-0000-0000-0000-000000000000}"/>
  <bookViews>
    <workbookView xWindow="-120" yWindow="-120" windowWidth="29040" windowHeight="15840" tabRatio="830" activeTab="8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et_CA-ILO-01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'CO_CA-ILO-01'!$A$1:$AG$44</definedName>
    <definedName name="_xlnm.Print_Area" localSheetId="7">'CO_m8h_CA-ILO-01'!$A$1:$AG$45</definedName>
    <definedName name="_xlnm.Print_Area" localSheetId="4">'H2S_CA-ILO-01'!$A$1:$AG$44</definedName>
    <definedName name="_xlnm.Print_Area" localSheetId="8">'Met_CA-ILO-01'!$B$1:$J$359</definedName>
    <definedName name="_xlnm.Print_Area" localSheetId="5">'NO2_CA-ILO-01'!$A$1:$AG$43</definedName>
    <definedName name="_xlnm.Print_Area" localSheetId="0">'PM10_CA-ILO-01'!$A$1:$AG$44</definedName>
    <definedName name="_xlnm.Print_Area" localSheetId="1">'PM2.5_CA-ILO-01'!$A$1:$AG$44</definedName>
    <definedName name="_xlnm.Print_Area" localSheetId="3">'SO2_3h_CA-ILO-01'!$A$1:$AG$44</definedName>
    <definedName name="_xlnm.Print_Area" localSheetId="2">'SO2_CA-ILO-01'!$A$1:$AG$45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'Met_CA-ILO-01'!$1:$21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54" l="1"/>
  <c r="F6" i="47" l="1"/>
  <c r="F5" i="49"/>
  <c r="F6" i="50"/>
  <c r="F6" i="52"/>
  <c r="F5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M14" i="29"/>
  <c r="G54" i="30" s="1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6" i="29" l="1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60" i="30"/>
  <c r="V60" i="30" s="1"/>
  <c r="W60" i="30" s="1"/>
  <c r="E59" i="30"/>
  <c r="V59" i="30" s="1"/>
  <c r="W59" i="30" s="1"/>
  <c r="E58" i="30"/>
  <c r="V58" i="30" s="1"/>
  <c r="W58" i="30" s="1"/>
  <c r="E77" i="30"/>
  <c r="V77" i="30" s="1"/>
  <c r="W77" i="30" s="1"/>
  <c r="E72" i="30"/>
  <c r="V72" i="30" s="1"/>
  <c r="W72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81" i="30" l="1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<sst xmlns="http://schemas.openxmlformats.org/spreadsheetml/2006/main" count="1722" uniqueCount="363">
  <si>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</si>
  <si>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</si>
  <si>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</si>
  <si>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</si>
  <si>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</si>
  <si>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</si>
  <si>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</si>
  <si>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</si>
  <si>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</si>
  <si>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</si>
  <si>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</si>
  <si>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</si>
  <si>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</si>
  <si>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</si>
  <si>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</si>
  <si>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</si>
  <si>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</si>
  <si>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</si>
  <si>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</si>
  <si>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</si>
  <si>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</si>
  <si>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</si>
  <si>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</si>
  <si>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</si>
  <si>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</si>
  <si>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</si>
  <si>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</si>
  <si>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</si>
  <si>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</si>
  <si>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</si>
  <si>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</si>
  <si>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</si>
  <si>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</si>
  <si>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</si>
  <si>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</si>
  <si>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</si>
  <si>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</si>
  <si>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</si>
  <si>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</si>
  <si>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</si>
  <si>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</si>
  <si>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</si>
  <si>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</si>
  <si>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</si>
  <si>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</si>
  <si>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</si>
  <si>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</si>
  <si>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</si>
  <si>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</si>
  <si>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</si>
  <si>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</si>
  <si>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</si>
  <si>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</si>
  <si>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</si>
  <si>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</si>
  <si>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</si>
  <si>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</si>
  <si>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</si>
  <si>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</si>
  <si>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</si>
  <si>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</si>
  <si>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</si>
  <si>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</si>
  <si>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</si>
  <si>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</si>
  <si>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</si>
  <si>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</si>
  <si>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</si>
  <si>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</si>
  <si>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</si>
  <si>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</si>
  <si>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</si>
  <si>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</si>
  <si>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</si>
  <si>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</si>
  <si>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</si>
  <si>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</si>
  <si>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</si>
  <si>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</si>
  <si>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</si>
  <si>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</si>
  <si>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</si>
  <si>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</si>
  <si>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</si>
  <si>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</si>
  <si>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</si>
  <si>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</si>
  <si>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</si>
  <si>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</si>
  <si>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</si>
  <si>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</si>
  <si>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</si>
  <si>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</si>
  <si>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</si>
  <si>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</si>
  <si>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</si>
  <si>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</si>
  <si>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</si>
  <si>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</si>
  <si>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</si>
  <si>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</si>
  <si>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</si>
  <si>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</si>
  <si>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</si>
  <si>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</si>
  <si>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</si>
  <si>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</si>
  <si>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</si>
  <si>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</si>
  <si>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</si>
  <si>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</si>
  <si>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</si>
  <si>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</si>
  <si>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</si>
  <si>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</si>
  <si>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</si>
  <si>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</si>
  <si>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</si>
  <si>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</si>
  <si>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</si>
  <si>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</si>
  <si>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</si>
  <si>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</si>
  <si>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</si>
  <si>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</si>
  <si>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</si>
  <si>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</si>
  <si>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</si>
  <si>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</si>
  <si>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</si>
  <si>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</si>
  <si>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</si>
  <si>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</si>
  <si>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</si>
  <si>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</si>
  <si>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</si>
  <si>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</si>
  <si>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</si>
  <si>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</si>
  <si>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</si>
  <si>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</si>
  <si>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</si>
  <si>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</si>
  <si>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</si>
  <si>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</si>
  <si>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</si>
  <si>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</si>
  <si>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</si>
  <si>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</si>
  <si>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</si>
  <si>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</si>
  <si>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</si>
  <si>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</si>
  <si>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</si>
  <si>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</si>
  <si>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</si>
  <si>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</si>
  <si>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</si>
  <si>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</si>
  <si>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</si>
  <si>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</si>
  <si>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</si>
  <si>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</si>
  <si>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</si>
  <si>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</si>
  <si>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</si>
  <si>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</si>
  <si>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</si>
  <si>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</si>
  <si>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</si>
  <si>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</si>
  <si>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</si>
  <si>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</si>
  <si>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</si>
  <si>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</si>
  <si>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</si>
  <si>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</si>
  <si>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</si>
  <si>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</si>
  <si>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</si>
  <si>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</si>
  <si>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</si>
  <si>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</si>
  <si>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</si>
  <si>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</si>
  <si>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</si>
  <si>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</si>
  <si>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</si>
  <si>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</si>
  <si>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</si>
  <si>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</si>
  <si>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</si>
  <si>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</si>
  <si>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</si>
  <si>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</si>
  <si>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</si>
  <si>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</si>
  <si>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</si>
  <si>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</si>
  <si>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</si>
  <si>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</si>
  <si>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</si>
  <si>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</si>
  <si>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</si>
  <si>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</si>
  <si>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</si>
  <si>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</si>
  <si>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</si>
  <si>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</si>
  <si>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</si>
  <si>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</si>
  <si>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</si>
  <si>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</si>
  <si>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</si>
  <si>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</si>
  <si>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</si>
  <si>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</si>
  <si>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</si>
  <si>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</si>
  <si>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</si>
  <si>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</si>
  <si>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</si>
  <si>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</si>
  <si>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</si>
  <si>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</si>
  <si>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</si>
  <si>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</si>
  <si>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</si>
  <si>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</si>
  <si>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</si>
  <si>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</si>
  <si>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</si>
  <si>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</si>
  <si>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</si>
  <si>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</si>
  <si>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</si>
  <si>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</si>
  <si>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</si>
  <si>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</si>
  <si>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</si>
  <si>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</si>
  <si>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</si>
  <si>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</si>
  <si>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</si>
  <si>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</si>
  <si>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</si>
  <si>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</si>
  <si>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</si>
  <si>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</si>
  <si>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</si>
  <si>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</si>
  <si>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</si>
  <si>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</si>
  <si>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</si>
  <si>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</si>
  <si>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</si>
  <si>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</si>
  <si>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</si>
  <si>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</si>
  <si>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</si>
  <si>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</si>
  <si>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</si>
  <si>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</si>
  <si>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</si>
  <si>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</si>
  <si>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</si>
  <si>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</si>
  <si>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</si>
  <si>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</si>
  <si>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</si>
  <si>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</si>
  <si>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</si>
  <si>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</si>
  <si>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</si>
  <si>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</si>
  <si>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</si>
  <si>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</si>
  <si>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</si>
  <si>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</si>
  <si>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</si>
  <si>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</si>
  <si>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</si>
  <si>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</si>
  <si>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</si>
  <si>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</si>
  <si>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</si>
  <si>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</si>
  <si>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</si>
  <si>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</si>
  <si>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</si>
  <si>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</si>
  <si>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</si>
  <si>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</si>
  <si>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</si>
  <si>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</si>
  <si>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</si>
  <si>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</si>
  <si>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</si>
  <si>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</si>
  <si>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</si>
  <si>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</si>
  <si>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</si>
  <si>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</si>
  <si>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</si>
  <si>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</si>
  <si>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</si>
  <si>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ID: Insuficiencia de datos para calcular promedio (menor del 75%)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</si>
  <si>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</si>
  <si>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</si>
  <si>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</si>
  <si>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</si>
  <si>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</si>
  <si>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</si>
  <si>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</si>
  <si>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</si>
  <si>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</si>
  <si>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</si>
  <si>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</si>
  <si>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</si>
  <si>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</si>
  <si>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</si>
  <si>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</si>
  <si>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</si>
  <si>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</si>
  <si>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</si>
  <si>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</si>
  <si>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</si>
  <si>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</si>
  <si>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</si>
  <si>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</si>
  <si>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</si>
  <si>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</si>
  <si>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</si>
  <si>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</si>
  <si>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</si>
  <si>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ND: Datos no disponibles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</si>
  <si>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</si>
  <si>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</si>
  <si>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</si>
  <si>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</si>
  <si>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</si>
  <si>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</si>
  <si>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</si>
  <si>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</si>
  <si>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</si>
  <si>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</si>
  <si>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</si>
  <si>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r>
      <t>Tabla 3.1. Concentraciones horarias de PM</t>
    </r>
    <r>
      <rPr>
        <b/>
        <sz val="12"/>
        <color theme="0"/>
        <rFont val="Calibri"/>
        <family val="2"/>
      </rPr>
      <t>₁₀</t>
    </r>
  </si>
  <si>
    <t>Tabla 3.2. Concentraciones horarias de PM₂,₅</t>
  </si>
  <si>
    <t>Tabla 3.3. Concentraciones horarias de SO₂</t>
  </si>
  <si>
    <t>Tabla 3.4. Concentraciones horarias de H₂S</t>
  </si>
  <si>
    <t>Tabla 3.5. Concentraciones horarias de NO₂</t>
  </si>
  <si>
    <t>Tabla 3.6. Concentraciones horarias de CO</t>
  </si>
  <si>
    <t>Tabla 3.7. Concentraciones horarias de CO m8h</t>
  </si>
  <si>
    <t xml:space="preserve">Tabla 3.8. Datos Meteorológicos </t>
  </si>
  <si>
    <t>Radiación solar</t>
  </si>
  <si>
    <t>Estado de cuidado de SO₂</t>
  </si>
  <si>
    <t>500 µg/m³ en periodo de 3 horas móviles</t>
  </si>
  <si>
    <t>Evaluación de seguimiento de la calidad del aire en la I.E. Francisco Bolognesi, distrito Ilo, provincia Ilo, departamento Moquegua, en marzo 2021</t>
  </si>
  <si>
    <t>ID</t>
  </si>
  <si>
    <t>CA</t>
  </si>
  <si>
    <t>ND</t>
  </si>
  <si>
    <t>CA: Calibración de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</si>
</sst>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Calibri"/>
      <family val="2"/>
    </font>
    <font>
      <i/>
      <sz val="9"/>
      <color theme="1"/>
      <name val="Arial"/>
      <family val="2"/>
    </font>
    <font>
      <i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9" fillId="0" borderId="0"/>
    <xf numFmtId="0" fontId="32" fillId="0" borderId="0">
      <alignment vertical="top"/>
    </xf>
    <xf numFmtId="9" fontId="3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9" fillId="0" borderId="0" applyFont="0" applyFill="0" applyBorder="0" applyAlignment="0" applyProtection="0"/>
    <xf numFmtId="0" fontId="5" fillId="0" borderId="0"/>
    <xf numFmtId="0" fontId="4" fillId="0" borderId="0"/>
  </cellStyleXfs>
  <cellXfs count="574">
    <xf numFmtId="0" fontId="0" fillId="0" borderId="0" xfId="0"/>
    <xf numFmtId="0" fontId="9" fillId="0" borderId="0" xfId="1"/>
    <xf numFmtId="0" fontId="9" fillId="2" borderId="0" xfId="1" applyFont="1" applyFill="1"/>
    <xf numFmtId="0" fontId="9" fillId="0" borderId="0" xfId="1" applyFont="1"/>
    <xf numFmtId="0" fontId="8" fillId="0" borderId="0" xfId="1" applyFont="1"/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0" applyFont="1"/>
    <xf numFmtId="0" fontId="8" fillId="0" borderId="0" xfId="1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/>
    <xf numFmtId="0" fontId="24" fillId="0" borderId="0" xfId="0" applyFont="1" applyFill="1"/>
    <xf numFmtId="0" fontId="23" fillId="0" borderId="0" xfId="0" applyFont="1" applyAlignment="1">
      <alignment vertical="center"/>
    </xf>
    <xf numFmtId="0" fontId="8" fillId="0" borderId="0" xfId="0" applyFont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/>
    <xf numFmtId="0" fontId="23" fillId="4" borderId="10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3" borderId="0" xfId="0" applyFont="1" applyFill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3" fillId="4" borderId="0" xfId="0" applyFont="1" applyFill="1"/>
    <xf numFmtId="0" fontId="22" fillId="3" borderId="0" xfId="0" applyFont="1" applyFill="1"/>
    <xf numFmtId="14" fontId="22" fillId="7" borderId="13" xfId="0" applyNumberFormat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/>
    </xf>
    <xf numFmtId="0" fontId="33" fillId="3" borderId="13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center"/>
    </xf>
    <xf numFmtId="0" fontId="22" fillId="3" borderId="0" xfId="0" quotePrefix="1" applyFont="1" applyFill="1" applyAlignment="1">
      <alignment horizontal="right" vertical="center"/>
    </xf>
    <xf numFmtId="166" fontId="26" fillId="3" borderId="0" xfId="0" applyNumberFormat="1" applyFont="1" applyFill="1" applyBorder="1" applyAlignment="1">
      <alignment horizontal="center" vertical="center" wrapText="1"/>
    </xf>
    <xf numFmtId="2" fontId="22" fillId="7" borderId="13" xfId="0" applyNumberFormat="1" applyFont="1" applyFill="1" applyBorder="1" applyAlignment="1">
      <alignment horizontal="center" vertical="center"/>
    </xf>
    <xf numFmtId="169" fontId="26" fillId="3" borderId="13" xfId="0" applyNumberFormat="1" applyFont="1" applyFill="1" applyBorder="1" applyAlignment="1">
      <alignment horizontal="center" vertical="center" wrapText="1"/>
    </xf>
    <xf numFmtId="165" fontId="26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vertical="top" wrapText="1"/>
    </xf>
    <xf numFmtId="0" fontId="9" fillId="4" borderId="0" xfId="1" applyFont="1" applyFill="1"/>
    <xf numFmtId="0" fontId="9" fillId="4" borderId="0" xfId="1" applyFont="1" applyFill="1" applyAlignment="1">
      <alignment horizontal="center" vertical="center"/>
    </xf>
    <xf numFmtId="0" fontId="9" fillId="3" borderId="0" xfId="1" applyFont="1" applyFill="1"/>
    <xf numFmtId="0" fontId="9" fillId="4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2" fillId="4" borderId="0" xfId="1" applyFont="1" applyFill="1" applyBorder="1" applyAlignment="1">
      <alignment vertical="center" wrapText="1"/>
    </xf>
    <xf numFmtId="0" fontId="11" fillId="6" borderId="13" xfId="1" applyFont="1" applyFill="1" applyBorder="1" applyAlignment="1">
      <alignment vertical="center"/>
    </xf>
    <xf numFmtId="0" fontId="10" fillId="10" borderId="13" xfId="1" applyFont="1" applyFill="1" applyBorder="1" applyAlignment="1">
      <alignment horizontal="center" vertical="center"/>
    </xf>
    <xf numFmtId="0" fontId="13" fillId="4" borderId="0" xfId="1" applyFont="1" applyFill="1" applyAlignment="1">
      <alignment vertical="center"/>
    </xf>
    <xf numFmtId="0" fontId="14" fillId="6" borderId="17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9" fillId="4" borderId="0" xfId="1" applyFont="1" applyFill="1" applyBorder="1"/>
    <xf numFmtId="0" fontId="12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8" fillId="10" borderId="18" xfId="1" applyFont="1" applyFill="1" applyBorder="1" applyAlignment="1"/>
    <xf numFmtId="0" fontId="8" fillId="10" borderId="19" xfId="1" applyFont="1" applyFill="1" applyBorder="1" applyAlignment="1"/>
    <xf numFmtId="0" fontId="8" fillId="3" borderId="0" xfId="1" applyFont="1" applyFill="1"/>
    <xf numFmtId="165" fontId="8" fillId="10" borderId="18" xfId="1" applyNumberFormat="1" applyFont="1" applyFill="1" applyBorder="1" applyAlignment="1">
      <alignment vertical="center"/>
    </xf>
    <xf numFmtId="0" fontId="8" fillId="10" borderId="19" xfId="1" applyFont="1" applyFill="1" applyBorder="1" applyAlignment="1">
      <alignment vertical="center"/>
    </xf>
    <xf numFmtId="0" fontId="9" fillId="3" borderId="0" xfId="1" applyFont="1" applyFill="1" applyBorder="1"/>
    <xf numFmtId="0" fontId="14" fillId="7" borderId="13" xfId="1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165" fontId="8" fillId="6" borderId="17" xfId="1" applyNumberFormat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0" fontId="8" fillId="10" borderId="13" xfId="1" applyFont="1" applyFill="1" applyBorder="1" applyAlignment="1">
      <alignment horizontal="center" vertical="center"/>
    </xf>
    <xf numFmtId="164" fontId="8" fillId="10" borderId="17" xfId="1" applyNumberFormat="1" applyFont="1" applyFill="1" applyBorder="1" applyAlignment="1">
      <alignment horizontal="center" vertical="center"/>
    </xf>
    <xf numFmtId="165" fontId="8" fillId="10" borderId="18" xfId="1" applyNumberFormat="1" applyFont="1" applyFill="1" applyBorder="1" applyAlignment="1"/>
    <xf numFmtId="164" fontId="8" fillId="10" borderId="13" xfId="1" applyNumberFormat="1" applyFont="1" applyFill="1" applyBorder="1" applyAlignment="1">
      <alignment horizontal="center" vertical="center"/>
    </xf>
    <xf numFmtId="0" fontId="8" fillId="10" borderId="17" xfId="1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9" fillId="3" borderId="0" xfId="1" applyFill="1"/>
    <xf numFmtId="0" fontId="8" fillId="3" borderId="24" xfId="1" applyFont="1" applyFill="1" applyBorder="1" applyAlignment="1">
      <alignment horizontal="center" vertical="center"/>
    </xf>
    <xf numFmtId="0" fontId="8" fillId="10" borderId="25" xfId="1" applyFont="1" applyFill="1" applyBorder="1" applyAlignment="1">
      <alignment horizontal="center" vertical="center"/>
    </xf>
    <xf numFmtId="22" fontId="8" fillId="3" borderId="25" xfId="1" applyNumberFormat="1" applyFont="1" applyFill="1" applyBorder="1" applyAlignment="1">
      <alignment horizontal="center" vertical="center"/>
    </xf>
    <xf numFmtId="2" fontId="8" fillId="3" borderId="25" xfId="1" applyNumberFormat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22" fontId="8" fillId="3" borderId="13" xfId="1" applyNumberFormat="1" applyFont="1" applyFill="1" applyBorder="1" applyAlignment="1">
      <alignment horizontal="center" vertical="center"/>
    </xf>
    <xf numFmtId="2" fontId="8" fillId="3" borderId="13" xfId="1" applyNumberFormat="1" applyFont="1" applyFill="1" applyBorder="1" applyAlignment="1">
      <alignment horizontal="center" vertical="center"/>
    </xf>
    <xf numFmtId="1" fontId="8" fillId="10" borderId="13" xfId="1" applyNumberFormat="1" applyFont="1" applyFill="1" applyBorder="1" applyAlignment="1">
      <alignment horizontal="center"/>
    </xf>
    <xf numFmtId="0" fontId="9" fillId="3" borderId="0" xfId="0" applyFont="1" applyFill="1"/>
    <xf numFmtId="0" fontId="14" fillId="7" borderId="24" xfId="1" applyFont="1" applyFill="1" applyBorder="1" applyAlignment="1">
      <alignment horizontal="center" vertical="center" wrapText="1"/>
    </xf>
    <xf numFmtId="0" fontId="14" fillId="7" borderId="25" xfId="1" applyFont="1" applyFill="1" applyBorder="1" applyAlignment="1">
      <alignment horizontal="center" vertical="center" wrapText="1"/>
    </xf>
    <xf numFmtId="0" fontId="14" fillId="7" borderId="26" xfId="1" applyFont="1" applyFill="1" applyBorder="1" applyAlignment="1">
      <alignment horizontal="center" vertical="center" wrapText="1"/>
    </xf>
    <xf numFmtId="165" fontId="8" fillId="3" borderId="13" xfId="1" applyNumberFormat="1" applyFont="1" applyFill="1" applyBorder="1" applyAlignment="1">
      <alignment horizontal="center" vertical="center"/>
    </xf>
    <xf numFmtId="1" fontId="14" fillId="11" borderId="28" xfId="1" applyNumberFormat="1" applyFont="1" applyFill="1" applyBorder="1" applyAlignment="1">
      <alignment horizontal="center"/>
    </xf>
    <xf numFmtId="1" fontId="8" fillId="3" borderId="13" xfId="1" applyNumberFormat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/>
    </xf>
    <xf numFmtId="0" fontId="31" fillId="10" borderId="1" xfId="1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vertical="center"/>
    </xf>
    <xf numFmtId="0" fontId="30" fillId="6" borderId="0" xfId="1" applyFont="1" applyFill="1" applyAlignment="1">
      <alignment horizontal="left" vertical="center"/>
    </xf>
    <xf numFmtId="0" fontId="20" fillId="4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vertical="center"/>
    </xf>
    <xf numFmtId="0" fontId="14" fillId="7" borderId="0" xfId="1" applyFont="1" applyFill="1" applyBorder="1" applyAlignment="1">
      <alignment horizontal="center" vertical="center"/>
    </xf>
    <xf numFmtId="22" fontId="8" fillId="10" borderId="1" xfId="1" applyNumberFormat="1" applyFont="1" applyFill="1" applyBorder="1" applyAlignment="1">
      <alignment vertical="center"/>
    </xf>
    <xf numFmtId="22" fontId="8" fillId="3" borderId="1" xfId="1" applyNumberFormat="1" applyFont="1" applyFill="1" applyBorder="1" applyAlignment="1">
      <alignment vertical="center"/>
    </xf>
    <xf numFmtId="22" fontId="8" fillId="3" borderId="0" xfId="1" applyNumberFormat="1" applyFont="1" applyFill="1" applyBorder="1" applyAlignment="1">
      <alignment vertical="center"/>
    </xf>
    <xf numFmtId="0" fontId="8" fillId="3" borderId="16" xfId="1" applyFont="1" applyFill="1" applyBorder="1" applyAlignment="1">
      <alignment horizontal="left" vertical="center"/>
    </xf>
    <xf numFmtId="0" fontId="14" fillId="6" borderId="14" xfId="1" applyNumberFormat="1" applyFont="1" applyFill="1" applyBorder="1" applyAlignment="1">
      <alignment vertical="center"/>
    </xf>
    <xf numFmtId="0" fontId="14" fillId="6" borderId="15" xfId="1" applyNumberFormat="1" applyFont="1" applyFill="1" applyBorder="1" applyAlignment="1">
      <alignment horizontal="center" vertical="center"/>
    </xf>
    <xf numFmtId="0" fontId="8" fillId="4" borderId="0" xfId="1" applyFont="1" applyFill="1"/>
    <xf numFmtId="0" fontId="14" fillId="3" borderId="0" xfId="1" applyFont="1" applyFill="1" applyBorder="1" applyAlignment="1">
      <alignment horizontal="center" vertical="center"/>
    </xf>
    <xf numFmtId="22" fontId="8" fillId="3" borderId="0" xfId="1" applyNumberFormat="1" applyFont="1" applyFill="1" applyBorder="1" applyAlignment="1">
      <alignment horizontal="left" vertical="center"/>
    </xf>
    <xf numFmtId="20" fontId="8" fillId="3" borderId="0" xfId="1" applyNumberFormat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14" fillId="3" borderId="0" xfId="1" applyNumberFormat="1" applyFont="1" applyFill="1" applyBorder="1" applyAlignment="1">
      <alignment horizontal="right" vertical="center"/>
    </xf>
    <xf numFmtId="0" fontId="14" fillId="3" borderId="0" xfId="1" applyNumberFormat="1" applyFont="1" applyFill="1" applyBorder="1" applyAlignment="1">
      <alignment horizontal="center" vertical="center"/>
    </xf>
    <xf numFmtId="168" fontId="14" fillId="10" borderId="1" xfId="1" applyNumberFormat="1" applyFont="1" applyFill="1" applyBorder="1" applyAlignment="1">
      <alignment horizontal="center" vertical="center"/>
    </xf>
    <xf numFmtId="14" fontId="8" fillId="3" borderId="0" xfId="1" applyNumberFormat="1" applyFont="1" applyFill="1" applyBorder="1" applyAlignment="1">
      <alignment vertical="center"/>
    </xf>
    <xf numFmtId="14" fontId="14" fillId="3" borderId="0" xfId="1" applyNumberFormat="1" applyFont="1" applyFill="1" applyBorder="1" applyAlignment="1">
      <alignment horizontal="center" vertical="center"/>
    </xf>
    <xf numFmtId="2" fontId="14" fillId="3" borderId="0" xfId="1" applyNumberFormat="1" applyFont="1" applyFill="1" applyBorder="1" applyAlignment="1">
      <alignment horizontal="center" vertical="center"/>
    </xf>
    <xf numFmtId="14" fontId="14" fillId="3" borderId="0" xfId="1" applyNumberFormat="1" applyFont="1" applyFill="1" applyBorder="1" applyAlignment="1">
      <alignment vertical="center"/>
    </xf>
    <xf numFmtId="0" fontId="8" fillId="3" borderId="0" xfId="1" applyFont="1" applyFill="1" applyBorder="1"/>
    <xf numFmtId="165" fontId="8" fillId="10" borderId="1" xfId="1" applyNumberFormat="1" applyFont="1" applyFill="1" applyBorder="1" applyAlignment="1"/>
    <xf numFmtId="0" fontId="8" fillId="3" borderId="0" xfId="1" applyFont="1" applyFill="1" applyBorder="1" applyAlignment="1"/>
    <xf numFmtId="0" fontId="9" fillId="3" borderId="0" xfId="1" applyFont="1" applyFill="1" applyAlignment="1"/>
    <xf numFmtId="0" fontId="8" fillId="4" borderId="20" xfId="1" applyFont="1" applyFill="1" applyBorder="1"/>
    <xf numFmtId="0" fontId="8" fillId="4" borderId="0" xfId="1" applyFont="1" applyFill="1" applyAlignment="1">
      <alignment horizontal="center"/>
    </xf>
    <xf numFmtId="0" fontId="8" fillId="10" borderId="1" xfId="1" applyFont="1" applyFill="1" applyBorder="1" applyAlignment="1"/>
    <xf numFmtId="0" fontId="16" fillId="4" borderId="10" xfId="1" applyFont="1" applyFill="1" applyBorder="1" applyAlignment="1">
      <alignment vertical="center" wrapText="1"/>
    </xf>
    <xf numFmtId="0" fontId="16" fillId="4" borderId="11" xfId="1" applyFont="1" applyFill="1" applyBorder="1" applyAlignment="1">
      <alignment vertical="center" wrapText="1"/>
    </xf>
    <xf numFmtId="0" fontId="16" fillId="4" borderId="12" xfId="1" applyFont="1" applyFill="1" applyBorder="1" applyAlignment="1">
      <alignment vertical="center" wrapText="1"/>
    </xf>
    <xf numFmtId="0" fontId="0" fillId="3" borderId="0" xfId="0" applyFill="1"/>
    <xf numFmtId="0" fontId="30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14" fontId="8" fillId="4" borderId="13" xfId="0" applyNumberFormat="1" applyFont="1" applyFill="1" applyBorder="1" applyAlignment="1">
      <alignment horizontal="center" vertical="center"/>
    </xf>
    <xf numFmtId="20" fontId="8" fillId="3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20" fontId="8" fillId="3" borderId="21" xfId="0" applyNumberFormat="1" applyFont="1" applyFill="1" applyBorder="1" applyAlignment="1">
      <alignment horizontal="center" vertical="center"/>
    </xf>
    <xf numFmtId="165" fontId="14" fillId="10" borderId="13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9" fillId="3" borderId="45" xfId="1" applyFont="1" applyFill="1" applyBorder="1"/>
    <xf numFmtId="0" fontId="8" fillId="3" borderId="0" xfId="1" applyFont="1" applyFill="1" applyAlignment="1">
      <alignment horizontal="center" vertical="center"/>
    </xf>
    <xf numFmtId="0" fontId="30" fillId="3" borderId="0" xfId="1" applyFont="1" applyFill="1" applyBorder="1" applyAlignment="1">
      <alignment vertical="center"/>
    </xf>
    <xf numFmtId="0" fontId="8" fillId="0" borderId="0" xfId="1" applyFont="1" applyFill="1"/>
    <xf numFmtId="0" fontId="30" fillId="3" borderId="0" xfId="1" applyFont="1" applyFill="1" applyAlignment="1">
      <alignment horizontal="left" vertical="center"/>
    </xf>
    <xf numFmtId="0" fontId="31" fillId="3" borderId="0" xfId="1" applyFont="1" applyFill="1" applyBorder="1" applyAlignment="1">
      <alignment horizontal="left" vertical="center"/>
    </xf>
    <xf numFmtId="0" fontId="8" fillId="0" borderId="0" xfId="1" applyFont="1" applyFill="1" applyBorder="1"/>
    <xf numFmtId="0" fontId="30" fillId="3" borderId="0" xfId="1" applyFont="1" applyFill="1" applyBorder="1" applyAlignment="1">
      <alignment horizontal="left" vertical="center"/>
    </xf>
    <xf numFmtId="0" fontId="31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horizontal="center" vertical="center"/>
    </xf>
    <xf numFmtId="0" fontId="8" fillId="3" borderId="59" xfId="1" applyFont="1" applyFill="1" applyBorder="1" applyAlignment="1">
      <alignment horizontal="center" vertical="center"/>
    </xf>
    <xf numFmtId="0" fontId="8" fillId="10" borderId="60" xfId="1" applyFont="1" applyFill="1" applyBorder="1" applyAlignment="1">
      <alignment horizontal="center" vertical="center"/>
    </xf>
    <xf numFmtId="22" fontId="8" fillId="3" borderId="60" xfId="1" applyNumberFormat="1" applyFont="1" applyFill="1" applyBorder="1" applyAlignment="1">
      <alignment horizontal="center" vertical="center"/>
    </xf>
    <xf numFmtId="2" fontId="8" fillId="3" borderId="60" xfId="1" applyNumberFormat="1" applyFont="1" applyFill="1" applyBorder="1" applyAlignment="1">
      <alignment horizontal="center" vertical="center"/>
    </xf>
    <xf numFmtId="1" fontId="8" fillId="10" borderId="60" xfId="1" applyNumberFormat="1" applyFont="1" applyFill="1" applyBorder="1" applyAlignment="1">
      <alignment horizontal="center"/>
    </xf>
    <xf numFmtId="1" fontId="14" fillId="11" borderId="61" xfId="1" applyNumberFormat="1" applyFont="1" applyFill="1" applyBorder="1" applyAlignment="1">
      <alignment horizontal="center"/>
    </xf>
    <xf numFmtId="0" fontId="9" fillId="4" borderId="0" xfId="0" applyFont="1" applyFill="1" applyBorder="1"/>
    <xf numFmtId="1" fontId="8" fillId="3" borderId="60" xfId="1" applyNumberFormat="1" applyFont="1" applyFill="1" applyBorder="1" applyAlignment="1">
      <alignment horizontal="center" vertical="center"/>
    </xf>
    <xf numFmtId="14" fontId="22" fillId="7" borderId="28" xfId="0" applyNumberFormat="1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/>
    </xf>
    <xf numFmtId="0" fontId="26" fillId="8" borderId="59" xfId="0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/>
    </xf>
    <xf numFmtId="0" fontId="33" fillId="3" borderId="60" xfId="0" applyFont="1" applyFill="1" applyBorder="1" applyAlignment="1">
      <alignment horizontal="center" vertical="center"/>
    </xf>
    <xf numFmtId="0" fontId="33" fillId="3" borderId="61" xfId="0" applyFont="1" applyFill="1" applyBorder="1" applyAlignment="1">
      <alignment horizontal="center" vertical="center"/>
    </xf>
    <xf numFmtId="2" fontId="22" fillId="7" borderId="28" xfId="0" applyNumberFormat="1" applyFont="1" applyFill="1" applyBorder="1" applyAlignment="1">
      <alignment horizontal="center" vertical="center"/>
    </xf>
    <xf numFmtId="169" fontId="26" fillId="3" borderId="28" xfId="0" applyNumberFormat="1" applyFont="1" applyFill="1" applyBorder="1" applyAlignment="1">
      <alignment horizontal="center" vertical="center" wrapText="1"/>
    </xf>
    <xf numFmtId="169" fontId="26" fillId="3" borderId="60" xfId="0" applyNumberFormat="1" applyFont="1" applyFill="1" applyBorder="1" applyAlignment="1">
      <alignment horizontal="center" vertical="center" wrapText="1"/>
    </xf>
    <xf numFmtId="169" fontId="26" fillId="3" borderId="61" xfId="0" applyNumberFormat="1" applyFont="1" applyFill="1" applyBorder="1" applyAlignment="1">
      <alignment horizontal="center" vertical="center" wrapText="1"/>
    </xf>
    <xf numFmtId="0" fontId="20" fillId="7" borderId="62" xfId="1" applyFont="1" applyFill="1" applyBorder="1" applyAlignment="1">
      <alignment vertical="center"/>
    </xf>
    <xf numFmtId="0" fontId="20" fillId="7" borderId="63" xfId="1" applyFont="1" applyFill="1" applyBorder="1" applyAlignment="1">
      <alignment vertical="center"/>
    </xf>
    <xf numFmtId="0" fontId="20" fillId="7" borderId="64" xfId="1" applyFont="1" applyFill="1" applyBorder="1" applyAlignment="1">
      <alignment vertical="center"/>
    </xf>
    <xf numFmtId="0" fontId="37" fillId="4" borderId="0" xfId="0" applyNumberFormat="1" applyFont="1" applyFill="1" applyBorder="1" applyAlignment="1">
      <alignment horizontal="center" vertical="center" wrapText="1"/>
    </xf>
    <xf numFmtId="0" fontId="22" fillId="3" borderId="0" xfId="0" quotePrefix="1" applyFont="1" applyFill="1" applyAlignment="1">
      <alignment horizontal="left" vertical="center"/>
    </xf>
    <xf numFmtId="0" fontId="22" fillId="3" borderId="0" xfId="0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horizontal="left" vertical="center"/>
    </xf>
    <xf numFmtId="0" fontId="30" fillId="6" borderId="0" xfId="1" applyFont="1" applyFill="1" applyAlignment="1">
      <alignment horizontal="left" vertical="center"/>
    </xf>
    <xf numFmtId="164" fontId="8" fillId="3" borderId="17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14" fillId="7" borderId="40" xfId="1" applyFont="1" applyFill="1" applyBorder="1" applyAlignment="1">
      <alignment horizontal="center" vertical="center" wrapText="1"/>
    </xf>
    <xf numFmtId="0" fontId="8" fillId="3" borderId="42" xfId="1" applyNumberFormat="1" applyFont="1" applyFill="1" applyBorder="1" applyAlignment="1">
      <alignment horizontal="center" vertical="center"/>
    </xf>
    <xf numFmtId="0" fontId="14" fillId="7" borderId="72" xfId="1" applyFont="1" applyFill="1" applyBorder="1" applyAlignment="1">
      <alignment horizontal="center" vertical="center" wrapText="1"/>
    </xf>
    <xf numFmtId="0" fontId="14" fillId="7" borderId="34" xfId="1" applyFont="1" applyFill="1" applyBorder="1" applyAlignment="1">
      <alignment horizontal="center" vertical="center" wrapText="1"/>
    </xf>
    <xf numFmtId="0" fontId="14" fillId="7" borderId="75" xfId="1" applyFont="1" applyFill="1" applyBorder="1" applyAlignment="1">
      <alignment horizontal="center" vertical="center" wrapText="1"/>
    </xf>
    <xf numFmtId="0" fontId="8" fillId="3" borderId="76" xfId="1" applyFont="1" applyFill="1" applyBorder="1" applyAlignment="1">
      <alignment vertical="center"/>
    </xf>
    <xf numFmtId="1" fontId="8" fillId="10" borderId="33" xfId="1" applyNumberFormat="1" applyFont="1" applyFill="1" applyBorder="1" applyAlignment="1">
      <alignment horizontal="center"/>
    </xf>
    <xf numFmtId="2" fontId="8" fillId="3" borderId="33" xfId="1" applyNumberFormat="1" applyFont="1" applyFill="1" applyBorder="1" applyAlignment="1">
      <alignment horizontal="center" vertical="center"/>
    </xf>
    <xf numFmtId="22" fontId="8" fillId="3" borderId="33" xfId="1" applyNumberFormat="1" applyFont="1" applyFill="1" applyBorder="1" applyAlignment="1">
      <alignment horizontal="center" vertical="center"/>
    </xf>
    <xf numFmtId="0" fontId="9" fillId="3" borderId="76" xfId="1" applyFill="1" applyBorder="1"/>
    <xf numFmtId="0" fontId="8" fillId="3" borderId="77" xfId="1" applyFont="1" applyFill="1" applyBorder="1" applyAlignment="1">
      <alignment horizontal="center" vertical="center"/>
    </xf>
    <xf numFmtId="0" fontId="24" fillId="3" borderId="22" xfId="0" applyFont="1" applyFill="1" applyBorder="1"/>
    <xf numFmtId="0" fontId="22" fillId="3" borderId="22" xfId="0" applyFont="1" applyFill="1" applyBorder="1"/>
    <xf numFmtId="169" fontId="26" fillId="3" borderId="19" xfId="0" applyNumberFormat="1" applyFont="1" applyFill="1" applyBorder="1" applyAlignment="1">
      <alignment horizontal="center" vertical="center" wrapText="1"/>
    </xf>
    <xf numFmtId="169" fontId="26" fillId="3" borderId="43" xfId="0" applyNumberFormat="1" applyFont="1" applyFill="1" applyBorder="1" applyAlignment="1">
      <alignment horizontal="center" vertical="center" wrapText="1"/>
    </xf>
    <xf numFmtId="2" fontId="9" fillId="0" borderId="0" xfId="1" applyNumberFormat="1"/>
    <xf numFmtId="0" fontId="14" fillId="13" borderId="25" xfId="1" applyFont="1" applyFill="1" applyBorder="1" applyAlignment="1">
      <alignment horizontal="center" vertical="center" wrapText="1"/>
    </xf>
    <xf numFmtId="0" fontId="14" fillId="13" borderId="26" xfId="1" applyFont="1" applyFill="1" applyBorder="1" applyAlignment="1">
      <alignment horizontal="center" vertical="center" wrapText="1"/>
    </xf>
    <xf numFmtId="164" fontId="8" fillId="3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Fill="1" applyBorder="1" applyAlignment="1">
      <alignment horizontal="center"/>
    </xf>
    <xf numFmtId="2" fontId="8" fillId="0" borderId="60" xfId="1" applyNumberFormat="1" applyFont="1" applyFill="1" applyBorder="1" applyAlignment="1">
      <alignment horizontal="center"/>
    </xf>
    <xf numFmtId="2" fontId="14" fillId="0" borderId="28" xfId="1" applyNumberFormat="1" applyFont="1" applyFill="1" applyBorder="1" applyAlignment="1">
      <alignment horizontal="center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22" fontId="8" fillId="3" borderId="19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6" fillId="3" borderId="13" xfId="0" applyNumberFormat="1" applyFont="1" applyFill="1" applyBorder="1" applyAlignment="1">
      <alignment horizontal="center" vertical="center" wrapText="1"/>
    </xf>
    <xf numFmtId="165" fontId="14" fillId="11" borderId="26" xfId="1" applyNumberFormat="1" applyFont="1" applyFill="1" applyBorder="1" applyAlignment="1">
      <alignment horizontal="center"/>
    </xf>
    <xf numFmtId="165" fontId="14" fillId="11" borderId="28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vertical="center"/>
    </xf>
    <xf numFmtId="22" fontId="8" fillId="4" borderId="13" xfId="0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11" fillId="0" borderId="0" xfId="1" applyNumberFormat="1" applyFont="1"/>
    <xf numFmtId="165" fontId="40" fillId="0" borderId="0" xfId="1" applyNumberFormat="1" applyFont="1"/>
    <xf numFmtId="0" fontId="24" fillId="0" borderId="0" xfId="0" applyFont="1" applyAlignment="1">
      <alignment vertical="center"/>
    </xf>
    <xf numFmtId="169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171" fontId="24" fillId="0" borderId="0" xfId="3" applyNumberFormat="1" applyFont="1"/>
    <xf numFmtId="0" fontId="22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9" fontId="24" fillId="0" borderId="0" xfId="3" applyFont="1" applyAlignment="1">
      <alignment vertical="center"/>
    </xf>
    <xf numFmtId="9" fontId="41" fillId="0" borderId="0" xfId="0" applyNumberFormat="1" applyFont="1"/>
    <xf numFmtId="0" fontId="41" fillId="0" borderId="0" xfId="0" applyFont="1"/>
    <xf numFmtId="0" fontId="41" fillId="0" borderId="0" xfId="0" applyFont="1" applyFill="1"/>
    <xf numFmtId="0" fontId="20" fillId="7" borderId="78" xfId="1" applyFont="1" applyFill="1" applyBorder="1" applyAlignment="1">
      <alignment horizontal="center" vertical="center" wrapText="1"/>
    </xf>
    <xf numFmtId="0" fontId="20" fillId="7" borderId="79" xfId="1" applyFont="1" applyFill="1" applyBorder="1" applyAlignment="1">
      <alignment horizontal="center" vertical="center" wrapText="1"/>
    </xf>
    <xf numFmtId="0" fontId="20" fillId="7" borderId="80" xfId="1" applyFont="1" applyFill="1" applyBorder="1" applyAlignment="1">
      <alignment horizontal="center" vertical="center" wrapText="1"/>
    </xf>
    <xf numFmtId="0" fontId="44" fillId="15" borderId="0" xfId="0" applyFont="1" applyFill="1" applyAlignment="1">
      <alignment horizontal="center" vertical="center" wrapText="1"/>
    </xf>
    <xf numFmtId="165" fontId="46" fillId="15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2" fontId="23" fillId="0" borderId="81" xfId="0" applyNumberFormat="1" applyFont="1" applyBorder="1" applyAlignment="1">
      <alignment vertical="center"/>
    </xf>
    <xf numFmtId="22" fontId="23" fillId="0" borderId="82" xfId="0" applyNumberFormat="1" applyFont="1" applyBorder="1" applyAlignment="1">
      <alignment vertical="center"/>
    </xf>
    <xf numFmtId="2" fontId="23" fillId="0" borderId="83" xfId="0" applyNumberFormat="1" applyFont="1" applyBorder="1" applyAlignment="1">
      <alignment vertical="center"/>
    </xf>
    <xf numFmtId="169" fontId="23" fillId="0" borderId="0" xfId="0" applyNumberFormat="1" applyFont="1" applyAlignment="1">
      <alignment vertical="center"/>
    </xf>
    <xf numFmtId="22" fontId="23" fillId="0" borderId="22" xfId="0" applyNumberFormat="1" applyFont="1" applyBorder="1" applyAlignment="1">
      <alignment vertical="center"/>
    </xf>
    <xf numFmtId="22" fontId="23" fillId="0" borderId="0" xfId="0" applyNumberFormat="1" applyFont="1" applyBorder="1" applyAlignment="1">
      <alignment vertical="center"/>
    </xf>
    <xf numFmtId="2" fontId="23" fillId="0" borderId="84" xfId="0" applyNumberFormat="1" applyFont="1" applyBorder="1" applyAlignment="1">
      <alignment vertical="center"/>
    </xf>
    <xf numFmtId="22" fontId="23" fillId="0" borderId="0" xfId="0" applyNumberFormat="1" applyFont="1" applyAlignment="1">
      <alignment vertical="center"/>
    </xf>
    <xf numFmtId="0" fontId="44" fillId="16" borderId="0" xfId="0" applyFont="1" applyFill="1" applyAlignment="1">
      <alignment horizontal="center" vertical="center" wrapText="1"/>
    </xf>
    <xf numFmtId="165" fontId="46" fillId="16" borderId="0" xfId="0" applyNumberFormat="1" applyFont="1" applyFill="1" applyAlignment="1">
      <alignment horizontal="center" vertical="center"/>
    </xf>
    <xf numFmtId="22" fontId="23" fillId="0" borderId="85" xfId="0" applyNumberFormat="1" applyFont="1" applyBorder="1" applyAlignment="1">
      <alignment vertical="center"/>
    </xf>
    <xf numFmtId="22" fontId="23" fillId="0" borderId="86" xfId="0" applyNumberFormat="1" applyFont="1" applyBorder="1" applyAlignment="1">
      <alignment vertical="center"/>
    </xf>
    <xf numFmtId="2" fontId="23" fillId="0" borderId="87" xfId="0" applyNumberFormat="1" applyFont="1" applyBorder="1" applyAlignment="1">
      <alignment vertical="center"/>
    </xf>
    <xf numFmtId="22" fontId="20" fillId="17" borderId="0" xfId="0" applyNumberFormat="1" applyFont="1" applyFill="1" applyAlignment="1">
      <alignment vertical="center"/>
    </xf>
    <xf numFmtId="0" fontId="20" fillId="17" borderId="0" xfId="0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164" fontId="20" fillId="17" borderId="0" xfId="0" applyNumberFormat="1" applyFont="1" applyFill="1" applyAlignment="1">
      <alignment vertical="center"/>
    </xf>
    <xf numFmtId="22" fontId="20" fillId="18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2" fillId="18" borderId="0" xfId="0" applyFont="1" applyFill="1" applyAlignment="1">
      <alignment horizontal="center" vertical="center"/>
    </xf>
    <xf numFmtId="2" fontId="20" fillId="18" borderId="0" xfId="0" applyNumberFormat="1" applyFont="1" applyFill="1" applyAlignment="1">
      <alignment vertical="center"/>
    </xf>
    <xf numFmtId="164" fontId="20" fillId="18" borderId="0" xfId="0" applyNumberFormat="1" applyFont="1" applyFill="1" applyAlignment="1">
      <alignment vertical="center"/>
    </xf>
    <xf numFmtId="2" fontId="22" fillId="17" borderId="0" xfId="0" applyNumberFormat="1" applyFont="1" applyFill="1" applyAlignment="1">
      <alignment vertical="center"/>
    </xf>
    <xf numFmtId="0" fontId="23" fillId="18" borderId="0" xfId="0" applyFont="1" applyFill="1" applyAlignment="1">
      <alignment vertical="center"/>
    </xf>
    <xf numFmtId="0" fontId="23" fillId="18" borderId="0" xfId="0" quotePrefix="1" applyFont="1" applyFill="1" applyAlignment="1">
      <alignment horizontal="right" vertical="center"/>
    </xf>
    <xf numFmtId="0" fontId="8" fillId="10" borderId="13" xfId="1" applyNumberFormat="1" applyFont="1" applyFill="1" applyBorder="1" applyAlignment="1">
      <alignment horizontal="center"/>
    </xf>
    <xf numFmtId="0" fontId="8" fillId="10" borderId="25" xfId="1" applyNumberFormat="1" applyFont="1" applyFill="1" applyBorder="1" applyAlignment="1">
      <alignment horizontal="center"/>
    </xf>
    <xf numFmtId="0" fontId="8" fillId="10" borderId="60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0" fillId="6" borderId="0" xfId="1" applyFont="1" applyFill="1" applyAlignment="1">
      <alignment horizontal="left" vertical="center"/>
    </xf>
    <xf numFmtId="0" fontId="48" fillId="2" borderId="0" xfId="4" applyFont="1" applyFill="1"/>
    <xf numFmtId="0" fontId="48" fillId="2" borderId="0" xfId="4" applyFont="1" applyFill="1" applyAlignment="1">
      <alignment horizontal="center"/>
    </xf>
    <xf numFmtId="0" fontId="49" fillId="2" borderId="0" xfId="4" applyFont="1" applyFill="1" applyAlignment="1">
      <alignment horizontal="center" vertical="center"/>
    </xf>
    <xf numFmtId="0" fontId="22" fillId="6" borderId="0" xfId="1" applyFont="1" applyFill="1" applyAlignment="1">
      <alignment vertical="center"/>
    </xf>
    <xf numFmtId="0" fontId="23" fillId="10" borderId="0" xfId="1" applyFont="1" applyFill="1" applyAlignment="1">
      <alignment vertical="center"/>
    </xf>
    <xf numFmtId="0" fontId="50" fillId="2" borderId="0" xfId="4" applyFont="1" applyFill="1" applyAlignment="1">
      <alignment horizontal="center"/>
    </xf>
    <xf numFmtId="0" fontId="20" fillId="2" borderId="0" xfId="4" applyFont="1" applyFill="1" applyAlignment="1">
      <alignment horizontal="center" vertical="center"/>
    </xf>
    <xf numFmtId="0" fontId="24" fillId="10" borderId="0" xfId="1" applyFont="1" applyFill="1" applyAlignment="1">
      <alignment vertical="center"/>
    </xf>
    <xf numFmtId="49" fontId="23" fillId="10" borderId="0" xfId="1" applyNumberFormat="1" applyFont="1" applyFill="1" applyAlignment="1">
      <alignment vertical="center"/>
    </xf>
    <xf numFmtId="0" fontId="51" fillId="19" borderId="13" xfId="4" applyFont="1" applyFill="1" applyBorder="1" applyAlignment="1">
      <alignment horizontal="center" vertical="center" wrapText="1"/>
    </xf>
    <xf numFmtId="0" fontId="51" fillId="19" borderId="13" xfId="4" applyFont="1" applyFill="1" applyBorder="1" applyAlignment="1">
      <alignment horizontal="center" vertical="center"/>
    </xf>
    <xf numFmtId="20" fontId="51" fillId="19" borderId="13" xfId="4" applyNumberFormat="1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165" fontId="32" fillId="0" borderId="0" xfId="2" applyNumberFormat="1" applyAlignment="1">
      <alignment horizontal="center"/>
    </xf>
    <xf numFmtId="165" fontId="48" fillId="2" borderId="0" xfId="4" applyNumberFormat="1" applyFont="1" applyFill="1"/>
    <xf numFmtId="165" fontId="31" fillId="2" borderId="0" xfId="4" applyNumberFormat="1" applyFont="1" applyFill="1" applyAlignment="1">
      <alignment vertical="center"/>
    </xf>
    <xf numFmtId="0" fontId="22" fillId="0" borderId="0" xfId="4" applyFont="1" applyAlignment="1">
      <alignment horizontal="center" vertical="center"/>
    </xf>
    <xf numFmtId="172" fontId="24" fillId="0" borderId="0" xfId="4" applyNumberFormat="1" applyFont="1" applyAlignment="1">
      <alignment horizontal="center" vertical="center"/>
    </xf>
    <xf numFmtId="165" fontId="24" fillId="2" borderId="0" xfId="4" applyNumberFormat="1" applyFont="1" applyFill="1" applyAlignment="1">
      <alignment horizontal="center" vertical="center"/>
    </xf>
    <xf numFmtId="165" fontId="24" fillId="0" borderId="0" xfId="4" applyNumberFormat="1" applyFont="1" applyAlignment="1">
      <alignment horizontal="center" vertical="center"/>
    </xf>
    <xf numFmtId="0" fontId="50" fillId="0" borderId="0" xfId="4" applyFont="1" applyAlignment="1">
      <alignment horizontal="center" vertical="center"/>
    </xf>
    <xf numFmtId="0" fontId="7" fillId="3" borderId="0" xfId="4" applyFill="1"/>
    <xf numFmtId="0" fontId="7" fillId="4" borderId="0" xfId="4" applyFill="1"/>
    <xf numFmtId="0" fontId="22" fillId="0" borderId="0" xfId="4" applyFont="1" applyAlignment="1">
      <alignment horizontal="left" vertical="center"/>
    </xf>
    <xf numFmtId="0" fontId="50" fillId="0" borderId="0" xfId="4" applyFont="1" applyAlignment="1">
      <alignment horizontal="left" vertical="center"/>
    </xf>
    <xf numFmtId="0" fontId="31" fillId="10" borderId="0" xfId="1" applyFont="1" applyFill="1" applyAlignment="1">
      <alignment vertical="center"/>
    </xf>
    <xf numFmtId="0" fontId="30" fillId="6" borderId="0" xfId="1" applyFont="1" applyFill="1" applyAlignment="1">
      <alignment horizontal="right" vertical="center"/>
    </xf>
    <xf numFmtId="0" fontId="31" fillId="4" borderId="0" xfId="1" applyFont="1" applyFill="1" applyAlignment="1">
      <alignment vertical="center"/>
    </xf>
    <xf numFmtId="0" fontId="52" fillId="10" borderId="0" xfId="1" applyFont="1" applyFill="1" applyAlignment="1">
      <alignment vertical="center" wrapText="1"/>
    </xf>
    <xf numFmtId="0" fontId="52" fillId="4" borderId="0" xfId="1" applyFont="1" applyFill="1" applyAlignment="1">
      <alignment vertical="center" wrapText="1"/>
    </xf>
    <xf numFmtId="0" fontId="31" fillId="10" borderId="0" xfId="1" applyFont="1" applyFill="1" applyAlignment="1">
      <alignment horizontal="left" vertical="center"/>
    </xf>
    <xf numFmtId="22" fontId="24" fillId="0" borderId="13" xfId="4" applyNumberFormat="1" applyFont="1" applyBorder="1" applyAlignment="1">
      <alignment horizontal="center" vertical="center"/>
    </xf>
    <xf numFmtId="165" fontId="24" fillId="0" borderId="13" xfId="4" applyNumberFormat="1" applyFont="1" applyBorder="1" applyAlignment="1">
      <alignment horizontal="center" vertical="center"/>
    </xf>
    <xf numFmtId="165" fontId="23" fillId="0" borderId="13" xfId="4" applyNumberFormat="1" applyFont="1" applyBorder="1" applyAlignment="1">
      <alignment horizontal="center" vertical="center"/>
    </xf>
    <xf numFmtId="0" fontId="8" fillId="10" borderId="0" xfId="1" applyNumberFormat="1" applyFont="1" applyFill="1" applyAlignment="1">
      <alignment vertical="center"/>
    </xf>
    <xf numFmtId="165" fontId="24" fillId="2" borderId="13" xfId="4" applyNumberFormat="1" applyFont="1" applyFill="1" applyBorder="1" applyAlignment="1">
      <alignment horizontal="center" vertical="center"/>
    </xf>
    <xf numFmtId="0" fontId="6" fillId="0" borderId="0" xfId="6"/>
    <xf numFmtId="0" fontId="6" fillId="0" borderId="0" xfId="6" applyAlignment="1">
      <alignment horizontal="center"/>
    </xf>
    <xf numFmtId="164" fontId="6" fillId="0" borderId="0" xfId="6" applyNumberFormat="1"/>
    <xf numFmtId="164" fontId="6" fillId="0" borderId="0" xfId="6" applyNumberFormat="1" applyAlignment="1">
      <alignment horizontal="center"/>
    </xf>
    <xf numFmtId="0" fontId="6" fillId="20" borderId="0" xfId="6" applyFill="1"/>
    <xf numFmtId="164" fontId="6" fillId="20" borderId="0" xfId="6" applyNumberFormat="1" applyFill="1" applyAlignment="1">
      <alignment horizontal="center"/>
    </xf>
    <xf numFmtId="0" fontId="6" fillId="20" borderId="0" xfId="6" applyFill="1" applyAlignment="1">
      <alignment horizontal="center"/>
    </xf>
    <xf numFmtId="1" fontId="6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172" fontId="31" fillId="0" borderId="0" xfId="4" applyNumberFormat="1" applyFont="1" applyAlignment="1">
      <alignment horizontal="left" vertical="center"/>
    </xf>
    <xf numFmtId="0" fontId="54" fillId="10" borderId="0" xfId="1" applyFont="1" applyFill="1" applyAlignment="1">
      <alignment vertical="center"/>
    </xf>
    <xf numFmtId="0" fontId="48" fillId="2" borderId="0" xfId="8" applyFont="1" applyFill="1"/>
    <xf numFmtId="0" fontId="48" fillId="2" borderId="0" xfId="8" applyFont="1" applyFill="1" applyAlignment="1">
      <alignment horizontal="center"/>
    </xf>
    <xf numFmtId="0" fontId="49" fillId="2" borderId="0" xfId="8" applyFont="1" applyFill="1" applyAlignment="1">
      <alignment horizontal="center" vertical="center"/>
    </xf>
    <xf numFmtId="0" fontId="51" fillId="19" borderId="13" xfId="8" applyFont="1" applyFill="1" applyBorder="1" applyAlignment="1">
      <alignment horizontal="center" vertical="center" wrapText="1"/>
    </xf>
    <xf numFmtId="0" fontId="51" fillId="19" borderId="13" xfId="8" applyFont="1" applyFill="1" applyBorder="1" applyAlignment="1">
      <alignment horizontal="center" vertical="center"/>
    </xf>
    <xf numFmtId="0" fontId="48" fillId="2" borderId="0" xfId="8" applyFont="1" applyFill="1" applyAlignment="1">
      <alignment vertical="center"/>
    </xf>
    <xf numFmtId="20" fontId="51" fillId="19" borderId="13" xfId="8" applyNumberFormat="1" applyFont="1" applyFill="1" applyBorder="1" applyAlignment="1">
      <alignment horizontal="center" vertical="center"/>
    </xf>
    <xf numFmtId="165" fontId="24" fillId="2" borderId="13" xfId="8" applyNumberFormat="1" applyFont="1" applyFill="1" applyBorder="1" applyAlignment="1">
      <alignment horizontal="center" vertical="center"/>
    </xf>
    <xf numFmtId="165" fontId="48" fillId="2" borderId="0" xfId="8" applyNumberFormat="1" applyFont="1" applyFill="1"/>
    <xf numFmtId="172" fontId="24" fillId="0" borderId="13" xfId="4" applyNumberFormat="1" applyFont="1" applyBorder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23" fillId="10" borderId="0" xfId="1" applyFont="1" applyFill="1" applyAlignment="1">
      <alignment vertical="center" wrapText="1"/>
    </xf>
    <xf numFmtId="0" fontId="55" fillId="10" borderId="0" xfId="1" applyFont="1" applyFill="1" applyAlignment="1">
      <alignment vertic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169" fontId="24" fillId="2" borderId="0" xfId="4" applyNumberFormat="1" applyFont="1" applyFill="1" applyAlignment="1">
      <alignment horizontal="center" vertical="center"/>
    </xf>
    <xf numFmtId="0" fontId="14" fillId="5" borderId="13" xfId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165" fontId="23" fillId="0" borderId="13" xfId="0" applyNumberFormat="1" applyFont="1" applyBorder="1" applyAlignment="1">
      <alignment horizontal="center" vertical="center"/>
    </xf>
    <xf numFmtId="0" fontId="3" fillId="3" borderId="0" xfId="4" applyFont="1" applyFill="1"/>
    <xf numFmtId="165" fontId="24" fillId="0" borderId="17" xfId="4" applyNumberFormat="1" applyFont="1" applyBorder="1" applyAlignment="1">
      <alignment horizontal="center" vertical="center"/>
    </xf>
    <xf numFmtId="165" fontId="24" fillId="2" borderId="17" xfId="4" applyNumberFormat="1" applyFont="1" applyFill="1" applyBorder="1" applyAlignment="1">
      <alignment horizontal="center" vertical="center"/>
    </xf>
    <xf numFmtId="165" fontId="24" fillId="0" borderId="19" xfId="4" applyNumberFormat="1" applyFont="1" applyBorder="1" applyAlignment="1">
      <alignment horizontal="center" vertical="center"/>
    </xf>
    <xf numFmtId="0" fontId="24" fillId="3" borderId="13" xfId="4" applyFont="1" applyFill="1" applyBorder="1" applyAlignment="1">
      <alignment horizontal="center"/>
    </xf>
    <xf numFmtId="0" fontId="2" fillId="3" borderId="0" xfId="4" applyFont="1" applyFill="1"/>
    <xf numFmtId="0" fontId="50" fillId="3" borderId="13" xfId="4" applyFont="1" applyFill="1" applyBorder="1" applyAlignment="1">
      <alignment horizont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48" fillId="2" borderId="13" xfId="4" applyFont="1" applyFill="1" applyBorder="1" applyAlignment="1">
      <alignment horizontal="center"/>
    </xf>
    <xf numFmtId="165" fontId="24" fillId="2" borderId="19" xfId="4" applyNumberFormat="1" applyFont="1" applyFill="1" applyBorder="1" applyAlignment="1">
      <alignment horizontal="center" vertical="center"/>
    </xf>
    <xf numFmtId="0" fontId="48" fillId="2" borderId="13" xfId="4" applyFont="1" applyFill="1" applyBorder="1" applyAlignment="1">
      <alignment horizontal="center"/>
    </xf>
    <xf numFmtId="165" fontId="22" fillId="19" borderId="13" xfId="8" applyNumberFormat="1" applyFont="1" applyFill="1" applyBorder="1" applyAlignment="1">
      <alignment horizontal="center" vertical="center"/>
    </xf>
    <xf numFmtId="0" fontId="48" fillId="2" borderId="13" xfId="8" applyFont="1" applyFill="1" applyBorder="1" applyAlignment="1">
      <alignment horizontal="center"/>
    </xf>
    <xf numFmtId="0" fontId="16" fillId="19" borderId="13" xfId="8" applyFont="1" applyFill="1" applyBorder="1" applyAlignment="1">
      <alignment horizontal="center" vertical="center"/>
    </xf>
    <xf numFmtId="0" fontId="22" fillId="6" borderId="0" xfId="1" applyFont="1" applyFill="1" applyAlignment="1">
      <alignment horizontal="left" vertical="center"/>
    </xf>
    <xf numFmtId="0" fontId="25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65" fontId="22" fillId="19" borderId="13" xfId="4" applyNumberFormat="1" applyFont="1" applyFill="1" applyBorder="1" applyAlignment="1">
      <alignment horizontal="center" vertical="center"/>
    </xf>
    <xf numFmtId="0" fontId="48" fillId="2" borderId="13" xfId="4" applyFont="1" applyFill="1" applyBorder="1" applyAlignment="1">
      <alignment horizontal="center"/>
    </xf>
    <xf numFmtId="0" fontId="16" fillId="19" borderId="68" xfId="4" applyFont="1" applyFill="1" applyBorder="1" applyAlignment="1">
      <alignment horizontal="center" vertical="center"/>
    </xf>
    <xf numFmtId="0" fontId="16" fillId="19" borderId="88" xfId="4" applyFont="1" applyFill="1" applyBorder="1" applyAlignment="1">
      <alignment horizontal="center" vertical="center"/>
    </xf>
    <xf numFmtId="0" fontId="16" fillId="19" borderId="69" xfId="4" applyFont="1" applyFill="1" applyBorder="1" applyAlignment="1">
      <alignment horizontal="center" vertical="center"/>
    </xf>
    <xf numFmtId="0" fontId="16" fillId="19" borderId="89" xfId="4" applyFont="1" applyFill="1" applyBorder="1" applyAlignment="1">
      <alignment horizontal="center" vertical="center"/>
    </xf>
    <xf numFmtId="0" fontId="16" fillId="19" borderId="0" xfId="4" applyFont="1" applyFill="1" applyBorder="1" applyAlignment="1">
      <alignment horizontal="center" vertical="center"/>
    </xf>
    <xf numFmtId="0" fontId="16" fillId="19" borderId="39" xfId="4" applyFont="1" applyFill="1" applyBorder="1" applyAlignment="1">
      <alignment horizontal="center" vertical="center"/>
    </xf>
    <xf numFmtId="0" fontId="16" fillId="19" borderId="70" xfId="4" applyFont="1" applyFill="1" applyBorder="1" applyAlignment="1">
      <alignment horizontal="center" vertical="center"/>
    </xf>
    <xf numFmtId="0" fontId="16" fillId="19" borderId="1" xfId="4" applyFont="1" applyFill="1" applyBorder="1" applyAlignment="1">
      <alignment horizontal="center" vertical="center"/>
    </xf>
    <xf numFmtId="0" fontId="16" fillId="19" borderId="71" xfId="4" applyFont="1" applyFill="1" applyBorder="1" applyAlignment="1">
      <alignment horizontal="center" vertical="center"/>
    </xf>
    <xf numFmtId="0" fontId="24" fillId="10" borderId="0" xfId="1" applyFont="1" applyFill="1" applyAlignment="1">
      <alignment horizontal="left" vertical="center"/>
    </xf>
    <xf numFmtId="0" fontId="16" fillId="19" borderId="13" xfId="4" applyFont="1" applyFill="1" applyBorder="1" applyAlignment="1">
      <alignment horizontal="center" vertical="center"/>
    </xf>
    <xf numFmtId="165" fontId="22" fillId="19" borderId="17" xfId="4" applyNumberFormat="1" applyFont="1" applyFill="1" applyBorder="1" applyAlignment="1">
      <alignment horizontal="center" vertical="center"/>
    </xf>
    <xf numFmtId="165" fontId="22" fillId="19" borderId="18" xfId="4" applyNumberFormat="1" applyFont="1" applyFill="1" applyBorder="1" applyAlignment="1">
      <alignment horizontal="center" vertical="center"/>
    </xf>
    <xf numFmtId="165" fontId="22" fillId="19" borderId="19" xfId="4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172" fontId="24" fillId="0" borderId="21" xfId="4" applyNumberFormat="1" applyFont="1" applyBorder="1" applyAlignment="1">
      <alignment horizontal="center" vertical="center"/>
    </xf>
    <xf numFmtId="172" fontId="24" fillId="0" borderId="23" xfId="4" applyNumberFormat="1" applyFont="1" applyBorder="1" applyAlignment="1">
      <alignment horizontal="center" vertical="center"/>
    </xf>
    <xf numFmtId="172" fontId="24" fillId="0" borderId="33" xfId="4" applyNumberFormat="1" applyFont="1" applyBorder="1" applyAlignment="1">
      <alignment horizontal="center" vertical="center"/>
    </xf>
    <xf numFmtId="172" fontId="16" fillId="19" borderId="89" xfId="4" applyNumberFormat="1" applyFont="1" applyFill="1" applyBorder="1" applyAlignment="1">
      <alignment horizontal="center" vertical="center"/>
    </xf>
    <xf numFmtId="172" fontId="16" fillId="19" borderId="0" xfId="4" applyNumberFormat="1" applyFont="1" applyFill="1" applyBorder="1" applyAlignment="1">
      <alignment horizontal="center" vertical="center"/>
    </xf>
    <xf numFmtId="0" fontId="8" fillId="10" borderId="0" xfId="1" applyFont="1" applyFill="1" applyAlignment="1">
      <alignment horizontal="left" vertical="center" wrapText="1"/>
    </xf>
    <xf numFmtId="0" fontId="15" fillId="14" borderId="0" xfId="1" applyFont="1" applyFill="1" applyAlignment="1">
      <alignment horizontal="center" vertical="center"/>
    </xf>
    <xf numFmtId="49" fontId="31" fillId="10" borderId="0" xfId="1" applyNumberFormat="1" applyFont="1" applyFill="1" applyAlignment="1">
      <alignment horizontal="left" vertical="center"/>
    </xf>
    <xf numFmtId="0" fontId="14" fillId="5" borderId="13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4" fillId="7" borderId="0" xfId="1" applyFont="1" applyFill="1" applyBorder="1" applyAlignment="1">
      <alignment horizontal="center" vertical="center"/>
    </xf>
    <xf numFmtId="167" fontId="8" fillId="3" borderId="1" xfId="1" applyNumberFormat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31" fillId="10" borderId="1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/>
    </xf>
    <xf numFmtId="0" fontId="30" fillId="6" borderId="0" xfId="1" applyFont="1" applyFill="1" applyAlignment="1">
      <alignment horizontal="center" vertical="center"/>
    </xf>
    <xf numFmtId="0" fontId="14" fillId="3" borderId="0" xfId="1" applyFont="1" applyFill="1" applyBorder="1" applyAlignment="1">
      <alignment horizontal="center"/>
    </xf>
    <xf numFmtId="0" fontId="20" fillId="7" borderId="13" xfId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justify" vertical="center" wrapText="1"/>
    </xf>
    <xf numFmtId="0" fontId="15" fillId="9" borderId="0" xfId="1" applyFont="1" applyFill="1" applyAlignment="1">
      <alignment horizontal="center" vertical="center"/>
    </xf>
    <xf numFmtId="0" fontId="31" fillId="12" borderId="0" xfId="1" applyFont="1" applyFill="1" applyBorder="1" applyAlignment="1">
      <alignment horizontal="left" vertical="center" wrapText="1"/>
    </xf>
    <xf numFmtId="0" fontId="14" fillId="6" borderId="17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right" vertical="center"/>
    </xf>
    <xf numFmtId="22" fontId="14" fillId="6" borderId="18" xfId="1" applyNumberFormat="1" applyFont="1" applyFill="1" applyBorder="1" applyAlignment="1">
      <alignment horizontal="left" vertical="center"/>
    </xf>
    <xf numFmtId="0" fontId="14" fillId="6" borderId="19" xfId="1" applyFont="1" applyFill="1" applyBorder="1" applyAlignment="1">
      <alignment horizontal="left" vertical="center"/>
    </xf>
    <xf numFmtId="0" fontId="11" fillId="6" borderId="29" xfId="1" applyFont="1" applyFill="1" applyBorder="1" applyAlignment="1">
      <alignment horizontal="center" vertical="center"/>
    </xf>
    <xf numFmtId="0" fontId="9" fillId="10" borderId="30" xfId="1" applyFont="1" applyFill="1" applyBorder="1" applyAlignment="1">
      <alignment horizontal="center" vertical="center"/>
    </xf>
    <xf numFmtId="0" fontId="9" fillId="10" borderId="31" xfId="1" applyFont="1" applyFill="1" applyBorder="1" applyAlignment="1">
      <alignment horizontal="center" vertical="center"/>
    </xf>
    <xf numFmtId="0" fontId="9" fillId="10" borderId="32" xfId="1" applyFont="1" applyFill="1" applyBorder="1" applyAlignment="1">
      <alignment horizontal="center" vertical="center"/>
    </xf>
    <xf numFmtId="0" fontId="13" fillId="11" borderId="17" xfId="1" applyFont="1" applyFill="1" applyBorder="1" applyAlignment="1">
      <alignment horizontal="center" vertical="center"/>
    </xf>
    <xf numFmtId="0" fontId="13" fillId="11" borderId="18" xfId="1" applyFont="1" applyFill="1" applyBorder="1" applyAlignment="1">
      <alignment horizontal="center" vertical="center"/>
    </xf>
    <xf numFmtId="0" fontId="13" fillId="11" borderId="19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 wrapText="1"/>
    </xf>
    <xf numFmtId="0" fontId="10" fillId="10" borderId="17" xfId="1" applyNumberFormat="1" applyFont="1" applyFill="1" applyBorder="1" applyAlignment="1">
      <alignment horizontal="center" vertical="center"/>
    </xf>
    <xf numFmtId="0" fontId="10" fillId="10" borderId="19" xfId="1" applyNumberFormat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14" fillId="7" borderId="13" xfId="1" applyFont="1" applyFill="1" applyBorder="1" applyAlignment="1">
      <alignment horizontal="center" vertical="center" wrapText="1"/>
    </xf>
    <xf numFmtId="22" fontId="14" fillId="6" borderId="19" xfId="1" applyNumberFormat="1" applyFont="1" applyFill="1" applyBorder="1" applyAlignment="1">
      <alignment horizontal="left" vertical="center"/>
    </xf>
    <xf numFmtId="164" fontId="8" fillId="6" borderId="22" xfId="1" applyNumberFormat="1" applyFont="1" applyFill="1" applyBorder="1" applyAlignment="1">
      <alignment horizontal="center" vertical="center"/>
    </xf>
    <xf numFmtId="164" fontId="8" fillId="6" borderId="39" xfId="1" applyNumberFormat="1" applyFont="1" applyFill="1" applyBorder="1" applyAlignment="1">
      <alignment horizontal="center" vertical="center"/>
    </xf>
    <xf numFmtId="0" fontId="14" fillId="7" borderId="17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0" fontId="14" fillId="7" borderId="68" xfId="1" applyFont="1" applyFill="1" applyBorder="1" applyAlignment="1">
      <alignment horizontal="center" vertical="center" wrapText="1"/>
    </xf>
    <xf numFmtId="0" fontId="14" fillId="7" borderId="69" xfId="1" applyFont="1" applyFill="1" applyBorder="1" applyAlignment="1">
      <alignment horizontal="center" vertical="center" wrapText="1"/>
    </xf>
    <xf numFmtId="0" fontId="14" fillId="7" borderId="70" xfId="1" applyFont="1" applyFill="1" applyBorder="1" applyAlignment="1">
      <alignment horizontal="center" vertical="center" wrapText="1"/>
    </xf>
    <xf numFmtId="0" fontId="14" fillId="7" borderId="71" xfId="1" applyFont="1" applyFill="1" applyBorder="1" applyAlignment="1">
      <alignment horizontal="center" vertical="center" wrapText="1"/>
    </xf>
    <xf numFmtId="164" fontId="8" fillId="6" borderId="17" xfId="1" applyNumberFormat="1" applyFont="1" applyFill="1" applyBorder="1" applyAlignment="1">
      <alignment horizontal="center" vertical="center"/>
    </xf>
    <xf numFmtId="164" fontId="8" fillId="6" borderId="19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8" fillId="6" borderId="65" xfId="1" applyFont="1" applyFill="1" applyBorder="1" applyAlignment="1">
      <alignment horizontal="left" vertical="center" wrapText="1"/>
    </xf>
    <xf numFmtId="0" fontId="14" fillId="6" borderId="66" xfId="1" applyFont="1" applyFill="1" applyBorder="1" applyAlignment="1">
      <alignment horizontal="left" vertical="center" wrapText="1"/>
    </xf>
    <xf numFmtId="0" fontId="14" fillId="6" borderId="67" xfId="1" applyFont="1" applyFill="1" applyBorder="1" applyAlignment="1">
      <alignment horizontal="left" vertical="center" wrapText="1"/>
    </xf>
    <xf numFmtId="0" fontId="9" fillId="4" borderId="46" xfId="0" applyFont="1" applyFill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0" fontId="9" fillId="4" borderId="57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9" fillId="4" borderId="44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vertical="center"/>
    </xf>
    <xf numFmtId="0" fontId="8" fillId="3" borderId="34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14" fillId="7" borderId="73" xfId="1" applyFont="1" applyFill="1" applyBorder="1" applyAlignment="1">
      <alignment horizontal="center" vertical="center" wrapText="1"/>
    </xf>
    <xf numFmtId="0" fontId="14" fillId="7" borderId="74" xfId="1" applyFont="1" applyFill="1" applyBorder="1" applyAlignment="1">
      <alignment horizontal="center" vertical="center" wrapText="1"/>
    </xf>
    <xf numFmtId="0" fontId="8" fillId="3" borderId="40" xfId="1" applyNumberFormat="1" applyFont="1" applyFill="1" applyBorder="1" applyAlignment="1">
      <alignment horizontal="center" vertical="center"/>
    </xf>
    <xf numFmtId="0" fontId="8" fillId="3" borderId="41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8" fillId="3" borderId="19" xfId="1" applyNumberFormat="1" applyFont="1" applyFill="1" applyBorder="1" applyAlignment="1">
      <alignment horizontal="center" vertical="center"/>
    </xf>
    <xf numFmtId="0" fontId="8" fillId="3" borderId="42" xfId="1" applyNumberFormat="1" applyFont="1" applyFill="1" applyBorder="1" applyAlignment="1">
      <alignment horizontal="center" vertical="center"/>
    </xf>
    <xf numFmtId="0" fontId="8" fillId="3" borderId="43" xfId="1" applyNumberFormat="1" applyFont="1" applyFill="1" applyBorder="1" applyAlignment="1">
      <alignment horizontal="center" vertical="center"/>
    </xf>
    <xf numFmtId="49" fontId="8" fillId="3" borderId="42" xfId="1" applyNumberFormat="1" applyFont="1" applyFill="1" applyBorder="1" applyAlignment="1">
      <alignment horizontal="center" vertical="center"/>
    </xf>
    <xf numFmtId="49" fontId="8" fillId="3" borderId="43" xfId="1" applyNumberFormat="1" applyFont="1" applyFill="1" applyBorder="1" applyAlignment="1">
      <alignment horizontal="center" vertical="center"/>
    </xf>
    <xf numFmtId="164" fontId="8" fillId="3" borderId="42" xfId="1" applyNumberFormat="1" applyFont="1" applyFill="1" applyBorder="1" applyAlignment="1">
      <alignment horizontal="center" vertical="center"/>
    </xf>
    <xf numFmtId="164" fontId="8" fillId="3" borderId="43" xfId="1" applyNumberFormat="1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3" borderId="19" xfId="1" applyNumberFormat="1" applyFont="1" applyFill="1" applyBorder="1" applyAlignment="1">
      <alignment horizontal="center" vertical="center"/>
    </xf>
    <xf numFmtId="164" fontId="8" fillId="3" borderId="40" xfId="1" applyNumberFormat="1" applyFont="1" applyFill="1" applyBorder="1" applyAlignment="1">
      <alignment horizontal="center" vertical="center"/>
    </xf>
    <xf numFmtId="164" fontId="8" fillId="3" borderId="41" xfId="1" applyNumberFormat="1" applyFont="1" applyFill="1" applyBorder="1" applyAlignment="1">
      <alignment horizontal="center" vertical="center"/>
    </xf>
    <xf numFmtId="49" fontId="8" fillId="3" borderId="17" xfId="1" applyNumberFormat="1" applyFont="1" applyFill="1" applyBorder="1" applyAlignment="1">
      <alignment horizontal="center" vertical="center"/>
    </xf>
    <xf numFmtId="49" fontId="8" fillId="3" borderId="19" xfId="1" applyNumberFormat="1" applyFont="1" applyFill="1" applyBorder="1" applyAlignment="1">
      <alignment horizontal="center" vertical="center"/>
    </xf>
    <xf numFmtId="0" fontId="8" fillId="3" borderId="70" xfId="1" applyNumberFormat="1" applyFont="1" applyFill="1" applyBorder="1" applyAlignment="1">
      <alignment horizontal="center" vertical="center"/>
    </xf>
    <xf numFmtId="0" fontId="8" fillId="3" borderId="71" xfId="1" applyNumberFormat="1" applyFont="1" applyFill="1" applyBorder="1" applyAlignment="1">
      <alignment horizontal="center" vertical="center"/>
    </xf>
    <xf numFmtId="0" fontId="8" fillId="6" borderId="65" xfId="1" applyFont="1" applyFill="1" applyBorder="1" applyAlignment="1">
      <alignment horizontal="justify" vertical="center" wrapText="1"/>
    </xf>
    <xf numFmtId="0" fontId="8" fillId="6" borderId="66" xfId="1" applyFont="1" applyFill="1" applyBorder="1" applyAlignment="1">
      <alignment horizontal="justify" vertical="center" wrapText="1"/>
    </xf>
    <xf numFmtId="0" fontId="8" fillId="6" borderId="67" xfId="1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4" fillId="7" borderId="40" xfId="1" applyFont="1" applyFill="1" applyBorder="1" applyAlignment="1">
      <alignment horizontal="center" vertical="center" wrapText="1"/>
    </xf>
    <xf numFmtId="0" fontId="14" fillId="7" borderId="41" xfId="1" applyFont="1" applyFill="1" applyBorder="1" applyAlignment="1">
      <alignment horizontal="center" vertical="center" wrapText="1"/>
    </xf>
    <xf numFmtId="2" fontId="8" fillId="3" borderId="17" xfId="1" applyNumberFormat="1" applyFont="1" applyFill="1" applyBorder="1" applyAlignment="1">
      <alignment horizontal="center" vertical="center"/>
    </xf>
    <xf numFmtId="2" fontId="8" fillId="3" borderId="19" xfId="1" applyNumberFormat="1" applyFont="1" applyFill="1" applyBorder="1" applyAlignment="1">
      <alignment horizontal="center" vertical="center"/>
    </xf>
    <xf numFmtId="2" fontId="8" fillId="3" borderId="42" xfId="1" applyNumberFormat="1" applyFont="1" applyFill="1" applyBorder="1" applyAlignment="1">
      <alignment horizontal="center" vertical="center"/>
    </xf>
    <xf numFmtId="2" fontId="8" fillId="3" borderId="43" xfId="1" applyNumberFormat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20" fillId="7" borderId="62" xfId="1" applyFont="1" applyFill="1" applyBorder="1" applyAlignment="1">
      <alignment horizontal="center" vertical="center"/>
    </xf>
    <xf numFmtId="0" fontId="20" fillId="7" borderId="63" xfId="1" applyFont="1" applyFill="1" applyBorder="1" applyAlignment="1">
      <alignment horizontal="center" vertical="center"/>
    </xf>
    <xf numFmtId="0" fontId="20" fillId="7" borderId="64" xfId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 wrapText="1" shrinkToFit="1"/>
    </xf>
    <xf numFmtId="0" fontId="22" fillId="7" borderId="24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2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8" fillId="3" borderId="68" xfId="1" applyFont="1" applyFill="1" applyBorder="1" applyAlignment="1">
      <alignment horizontal="center" vertical="center" wrapText="1"/>
    </xf>
    <xf numFmtId="0" fontId="8" fillId="6" borderId="65" xfId="1" applyFont="1" applyFill="1" applyBorder="1" applyAlignment="1">
      <alignment vertical="center" wrapText="1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" fillId="4" borderId="0" xfId="4" applyFont="1" applyFill="1"/>
    <xf numFmtId="0" fontId="50" fillId="3" borderId="17" xfId="4" applyFont="1" applyFill="1" applyBorder="1" applyAlignment="1">
      <alignment horizontal="center"/>
    </xf>
    <xf numFmtId="0" fontId="24" fillId="3" borderId="17" xfId="4" applyFont="1" applyFill="1" applyBorder="1" applyAlignment="1">
      <alignment horizontal="center"/>
    </xf>
    <xf numFmtId="22" fontId="24" fillId="0" borderId="17" xfId="4" applyNumberFormat="1" applyFont="1" applyBorder="1" applyAlignment="1">
      <alignment horizontal="center" vertical="center"/>
    </xf>
    <xf numFmtId="0" fontId="50" fillId="3" borderId="68" xfId="4" applyFont="1" applyFill="1" applyBorder="1" applyAlignment="1">
      <alignment horizontal="center"/>
    </xf>
    <xf numFmtId="0" fontId="50" fillId="3" borderId="21" xfId="4" applyFont="1" applyFill="1" applyBorder="1" applyAlignment="1">
      <alignment horizontal="center"/>
    </xf>
    <xf numFmtId="165" fontId="24" fillId="0" borderId="21" xfId="4" applyNumberFormat="1" applyFont="1" applyBorder="1" applyAlignment="1">
      <alignment horizontal="center" vertical="center"/>
    </xf>
    <xf numFmtId="0" fontId="24" fillId="3" borderId="21" xfId="4" applyFont="1" applyFill="1" applyBorder="1" applyAlignment="1">
      <alignment horizontal="center"/>
    </xf>
    <xf numFmtId="165" fontId="24" fillId="0" borderId="68" xfId="4" applyNumberFormat="1" applyFont="1" applyBorder="1" applyAlignment="1">
      <alignment horizontal="center" vertical="center"/>
    </xf>
    <xf numFmtId="0" fontId="24" fillId="3" borderId="68" xfId="4" applyFont="1" applyFill="1" applyBorder="1" applyAlignment="1">
      <alignment horizontal="center"/>
    </xf>
    <xf numFmtId="165" fontId="24" fillId="0" borderId="70" xfId="4" applyNumberFormat="1" applyFont="1" applyBorder="1" applyAlignment="1">
      <alignment horizontal="center" vertical="center"/>
    </xf>
    <xf numFmtId="165" fontId="24" fillId="0" borderId="33" xfId="4" applyNumberFormat="1" applyFont="1" applyBorder="1" applyAlignment="1">
      <alignment horizontal="center" vertical="center"/>
    </xf>
    <xf numFmtId="165" fontId="24" fillId="0" borderId="89" xfId="4" applyNumberFormat="1" applyFont="1" applyBorder="1" applyAlignment="1">
      <alignment horizontal="center" vertical="center"/>
    </xf>
    <xf numFmtId="165" fontId="24" fillId="0" borderId="23" xfId="4" applyNumberFormat="1" applyFont="1" applyBorder="1" applyAlignment="1">
      <alignment horizontal="center" vertical="center"/>
    </xf>
    <xf numFmtId="0" fontId="24" fillId="3" borderId="70" xfId="4" applyFont="1" applyFill="1" applyBorder="1" applyAlignment="1">
      <alignment horizontal="center"/>
    </xf>
    <xf numFmtId="0" fontId="50" fillId="3" borderId="89" xfId="4" applyFont="1" applyFill="1" applyBorder="1" applyAlignment="1">
      <alignment horizontal="center"/>
    </xf>
    <xf numFmtId="0" fontId="50" fillId="3" borderId="33" xfId="4" applyFont="1" applyFill="1" applyBorder="1" applyAlignment="1">
      <alignment horizontal="center"/>
    </xf>
    <xf numFmtId="0" fontId="50" fillId="3" borderId="70" xfId="4" applyFont="1" applyFill="1" applyBorder="1" applyAlignment="1">
      <alignment horizontal="center"/>
    </xf>
    <xf numFmtId="0" fontId="24" fillId="3" borderId="33" xfId="4" applyFont="1" applyFill="1" applyBorder="1" applyAlignment="1">
      <alignment horizontal="center"/>
    </xf>
    <xf numFmtId="0" fontId="24" fillId="3" borderId="23" xfId="4" applyFont="1" applyFill="1" applyBorder="1" applyAlignment="1">
      <alignment horizontal="center"/>
    </xf>
    <xf numFmtId="0" fontId="24" fillId="4" borderId="13" xfId="4" applyFont="1" applyFill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1959097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171412</xdr:colOff>
      <xdr:row>2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122465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408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171412</xdr:colOff>
      <xdr:row>2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1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5846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4"/>
  <sheetViews>
    <sheetView showGridLines="0" view="pageBreakPreview" topLeftCell="A12" zoomScale="93" zoomScaleNormal="60" zoomScaleSheetLayoutView="93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8" customFormat="1" ht="15.75" customHeight="1" x14ac:dyDescent="0.2"/>
    <row r="2" spans="2:33" s="328" customFormat="1" ht="15.75" customHeight="1" x14ac:dyDescent="0.2">
      <c r="B2" s="360"/>
      <c r="C2" s="360"/>
      <c r="D2" s="360"/>
      <c r="E2" s="360"/>
      <c r="F2" s="361" t="s">
        <v>347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</row>
    <row r="3" spans="2:33" s="328" customFormat="1" ht="15.75" customHeight="1" x14ac:dyDescent="0.2">
      <c r="B3" s="360"/>
      <c r="C3" s="360"/>
      <c r="D3" s="360"/>
      <c r="E3" s="360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</row>
    <row r="4" spans="2:33" s="328" customFormat="1" ht="15.75" customHeight="1" x14ac:dyDescent="0.2">
      <c r="B4" s="360"/>
      <c r="C4" s="360"/>
      <c r="D4" s="360"/>
      <c r="E4" s="360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</row>
    <row r="5" spans="2:33" s="328" customFormat="1" ht="11.25" customHeight="1" x14ac:dyDescent="0.2">
      <c r="B5" s="329"/>
      <c r="C5" s="329"/>
      <c r="D5" s="329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</row>
    <row r="6" spans="2:33" s="328" customFormat="1" ht="27.6" customHeight="1" x14ac:dyDescent="0.2">
      <c r="B6" s="362" t="s">
        <v>188</v>
      </c>
      <c r="C6" s="362"/>
      <c r="D6" s="282"/>
      <c r="E6" s="282"/>
      <c r="F6" s="283" t="s">
        <v>358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</row>
    <row r="7" spans="2:33" s="328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8" customFormat="1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8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8" customFormat="1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328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8" customFormat="1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40" t="s">
        <v>312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8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8" customFormat="1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64" t="s">
        <v>313</v>
      </c>
      <c r="W14" s="364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8" customFormat="1" ht="11.25" customHeight="1" x14ac:dyDescent="0.2"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</row>
    <row r="16" spans="2:33" s="328" customFormat="1" ht="29.45" customHeight="1" x14ac:dyDescent="0.2">
      <c r="B16" s="331" t="s">
        <v>257</v>
      </c>
      <c r="C16" s="332">
        <v>1</v>
      </c>
      <c r="D16" s="332">
        <v>2</v>
      </c>
      <c r="E16" s="332">
        <v>3</v>
      </c>
      <c r="F16" s="332">
        <v>4</v>
      </c>
      <c r="G16" s="332">
        <v>5</v>
      </c>
      <c r="H16" s="332">
        <v>6</v>
      </c>
      <c r="I16" s="332">
        <v>7</v>
      </c>
      <c r="J16" s="332">
        <v>8</v>
      </c>
      <c r="K16" s="332">
        <v>9</v>
      </c>
      <c r="L16" s="332">
        <v>10</v>
      </c>
      <c r="M16" s="332">
        <v>11</v>
      </c>
      <c r="N16" s="332">
        <v>12</v>
      </c>
      <c r="O16" s="332">
        <v>13</v>
      </c>
      <c r="P16" s="332">
        <v>14</v>
      </c>
      <c r="Q16" s="332">
        <v>15</v>
      </c>
      <c r="R16" s="332">
        <v>16</v>
      </c>
      <c r="S16" s="332">
        <v>17</v>
      </c>
      <c r="T16" s="332">
        <v>18</v>
      </c>
      <c r="U16" s="332">
        <v>19</v>
      </c>
      <c r="V16" s="332">
        <v>20</v>
      </c>
      <c r="W16" s="332">
        <v>21</v>
      </c>
      <c r="X16" s="332">
        <v>22</v>
      </c>
      <c r="Y16" s="332">
        <v>23</v>
      </c>
      <c r="Z16" s="332">
        <v>24</v>
      </c>
      <c r="AA16" s="332">
        <v>25</v>
      </c>
      <c r="AB16" s="332">
        <v>26</v>
      </c>
      <c r="AC16" s="332">
        <v>27</v>
      </c>
      <c r="AD16" s="332">
        <v>28</v>
      </c>
      <c r="AE16" s="332">
        <v>29</v>
      </c>
      <c r="AF16" s="332">
        <v>30</v>
      </c>
      <c r="AG16" s="332">
        <v>31</v>
      </c>
    </row>
    <row r="17" spans="2:33" s="333" customFormat="1" x14ac:dyDescent="0.2">
      <c r="B17" s="334">
        <v>0</v>
      </c>
      <c r="C17" s="335" t="s">
        <v>360</v>
      </c>
      <c r="D17" s="335" t="s">
        <v>360</v>
      </c>
      <c r="E17" s="335">
        <v>62.2</v>
      </c>
      <c r="F17" s="335">
        <v>6.7</v>
      </c>
      <c r="G17" s="335">
        <v>53.6</v>
      </c>
      <c r="H17" s="335">
        <v>20.7</v>
      </c>
      <c r="I17" s="335">
        <v>22</v>
      </c>
      <c r="J17" s="335">
        <v>14.9</v>
      </c>
      <c r="K17" s="335">
        <v>17.899999999999999</v>
      </c>
      <c r="L17" s="335">
        <v>24.5</v>
      </c>
      <c r="M17" s="335">
        <v>24.2</v>
      </c>
      <c r="N17" s="335">
        <v>35.200000000000003</v>
      </c>
      <c r="O17" s="335">
        <v>52</v>
      </c>
      <c r="P17" s="335">
        <v>30.3</v>
      </c>
      <c r="Q17" s="335">
        <v>33.1</v>
      </c>
      <c r="R17" s="335">
        <v>16.100000000000001</v>
      </c>
      <c r="S17" s="335">
        <v>29.4</v>
      </c>
      <c r="T17" s="335">
        <v>55.6</v>
      </c>
      <c r="U17" s="335">
        <v>55.5</v>
      </c>
      <c r="V17" s="335">
        <v>23.5</v>
      </c>
      <c r="W17" s="335">
        <v>38</v>
      </c>
      <c r="X17" s="335">
        <v>25.4</v>
      </c>
      <c r="Y17" s="335">
        <v>35.5</v>
      </c>
      <c r="Z17" s="335">
        <v>27.1</v>
      </c>
      <c r="AA17" s="335">
        <v>35.6</v>
      </c>
      <c r="AB17" s="335">
        <v>11.8</v>
      </c>
      <c r="AC17" s="335">
        <v>48.8</v>
      </c>
      <c r="AD17" s="335">
        <v>56.4</v>
      </c>
      <c r="AE17" s="335">
        <v>42.2</v>
      </c>
      <c r="AF17" s="335">
        <v>14.2</v>
      </c>
      <c r="AG17" s="335">
        <v>22.6</v>
      </c>
    </row>
    <row r="18" spans="2:33" s="333" customFormat="1" x14ac:dyDescent="0.2">
      <c r="B18" s="334">
        <v>4.1666666666666664E-2</v>
      </c>
      <c r="C18" s="335" t="s">
        <v>360</v>
      </c>
      <c r="D18" s="335" t="s">
        <v>360</v>
      </c>
      <c r="E18" s="335">
        <v>34.9</v>
      </c>
      <c r="F18" s="335">
        <v>6.4</v>
      </c>
      <c r="G18" s="335">
        <v>29.4</v>
      </c>
      <c r="H18" s="335">
        <v>26.6</v>
      </c>
      <c r="I18" s="335">
        <v>16.600000000000001</v>
      </c>
      <c r="J18" s="335">
        <v>26.5</v>
      </c>
      <c r="K18" s="335">
        <v>16.2</v>
      </c>
      <c r="L18" s="335">
        <v>40.1</v>
      </c>
      <c r="M18" s="335">
        <v>23.8</v>
      </c>
      <c r="N18" s="335">
        <v>41.1</v>
      </c>
      <c r="O18" s="335">
        <v>47.9</v>
      </c>
      <c r="P18" s="335">
        <v>34.700000000000003</v>
      </c>
      <c r="Q18" s="335">
        <v>54.1</v>
      </c>
      <c r="R18" s="335">
        <v>27.4</v>
      </c>
      <c r="S18" s="335">
        <v>27.6</v>
      </c>
      <c r="T18" s="335">
        <v>19.600000000000001</v>
      </c>
      <c r="U18" s="335">
        <v>36</v>
      </c>
      <c r="V18" s="335">
        <v>10.5</v>
      </c>
      <c r="W18" s="335">
        <v>8.8000000000000007</v>
      </c>
      <c r="X18" s="335">
        <v>14.7</v>
      </c>
      <c r="Y18" s="335">
        <v>19.3</v>
      </c>
      <c r="Z18" s="335">
        <v>9.8000000000000007</v>
      </c>
      <c r="AA18" s="335">
        <v>32.200000000000003</v>
      </c>
      <c r="AB18" s="335">
        <v>8.1999999999999993</v>
      </c>
      <c r="AC18" s="335">
        <v>14.6</v>
      </c>
      <c r="AD18" s="335">
        <v>41.4</v>
      </c>
      <c r="AE18" s="335">
        <v>22.9</v>
      </c>
      <c r="AF18" s="335">
        <v>29.2</v>
      </c>
      <c r="AG18" s="335">
        <v>16.8</v>
      </c>
    </row>
    <row r="19" spans="2:33" s="333" customFormat="1" x14ac:dyDescent="0.2">
      <c r="B19" s="334">
        <v>8.3333333333333329E-2</v>
      </c>
      <c r="C19" s="335" t="s">
        <v>360</v>
      </c>
      <c r="D19" s="335" t="s">
        <v>360</v>
      </c>
      <c r="E19" s="335">
        <v>35.799999999999997</v>
      </c>
      <c r="F19" s="335">
        <v>7.6</v>
      </c>
      <c r="G19" s="335">
        <v>19.8</v>
      </c>
      <c r="H19" s="335">
        <v>16.5</v>
      </c>
      <c r="I19" s="335">
        <v>17</v>
      </c>
      <c r="J19" s="335">
        <v>23.2</v>
      </c>
      <c r="K19" s="335">
        <v>9.1999999999999993</v>
      </c>
      <c r="L19" s="335">
        <v>16.600000000000001</v>
      </c>
      <c r="M19" s="335">
        <v>13.5</v>
      </c>
      <c r="N19" s="335">
        <v>30.2</v>
      </c>
      <c r="O19" s="335">
        <v>29.1</v>
      </c>
      <c r="P19" s="335">
        <v>51.7</v>
      </c>
      <c r="Q19" s="335">
        <v>56.1</v>
      </c>
      <c r="R19" s="335">
        <v>6.4</v>
      </c>
      <c r="S19" s="335">
        <v>18.3</v>
      </c>
      <c r="T19" s="335">
        <v>13</v>
      </c>
      <c r="U19" s="335">
        <v>30.5</v>
      </c>
      <c r="V19" s="335">
        <v>21.8</v>
      </c>
      <c r="W19" s="335">
        <v>15.7</v>
      </c>
      <c r="X19" s="335">
        <v>9.4</v>
      </c>
      <c r="Y19" s="335">
        <v>15.2</v>
      </c>
      <c r="Z19" s="335">
        <v>7.6</v>
      </c>
      <c r="AA19" s="335">
        <v>14.7</v>
      </c>
      <c r="AB19" s="335">
        <v>8.6</v>
      </c>
      <c r="AC19" s="335">
        <v>31.8</v>
      </c>
      <c r="AD19" s="335">
        <v>49.5</v>
      </c>
      <c r="AE19" s="335">
        <v>34.4</v>
      </c>
      <c r="AF19" s="335">
        <v>26.8</v>
      </c>
      <c r="AG19" s="335">
        <v>15.3</v>
      </c>
    </row>
    <row r="20" spans="2:33" s="333" customFormat="1" x14ac:dyDescent="0.2">
      <c r="B20" s="334">
        <v>0.125</v>
      </c>
      <c r="C20" s="335" t="s">
        <v>360</v>
      </c>
      <c r="D20" s="335" t="s">
        <v>360</v>
      </c>
      <c r="E20" s="335">
        <v>30.4</v>
      </c>
      <c r="F20" s="335">
        <v>8.6999999999999993</v>
      </c>
      <c r="G20" s="335">
        <v>17.100000000000001</v>
      </c>
      <c r="H20" s="335">
        <v>12.1</v>
      </c>
      <c r="I20" s="335">
        <v>9.6</v>
      </c>
      <c r="J20" s="335">
        <v>20.6</v>
      </c>
      <c r="K20" s="335">
        <v>30.2</v>
      </c>
      <c r="L20" s="335">
        <v>7.6</v>
      </c>
      <c r="M20" s="335">
        <v>15.4</v>
      </c>
      <c r="N20" s="335">
        <v>9.3000000000000007</v>
      </c>
      <c r="O20" s="335">
        <v>23</v>
      </c>
      <c r="P20" s="335">
        <v>63.4</v>
      </c>
      <c r="Q20" s="335">
        <v>28.2</v>
      </c>
      <c r="R20" s="335">
        <v>4.9000000000000004</v>
      </c>
      <c r="S20" s="335">
        <v>20.8</v>
      </c>
      <c r="T20" s="335">
        <v>16.8</v>
      </c>
      <c r="U20" s="335">
        <v>39.700000000000003</v>
      </c>
      <c r="V20" s="335">
        <v>36.4</v>
      </c>
      <c r="W20" s="335">
        <v>11.1</v>
      </c>
      <c r="X20" s="335">
        <v>9</v>
      </c>
      <c r="Y20" s="335">
        <v>7.8</v>
      </c>
      <c r="Z20" s="335">
        <v>12.3</v>
      </c>
      <c r="AA20" s="335">
        <v>17.100000000000001</v>
      </c>
      <c r="AB20" s="335">
        <v>16.3</v>
      </c>
      <c r="AC20" s="335">
        <v>39.9</v>
      </c>
      <c r="AD20" s="335">
        <v>55.3</v>
      </c>
      <c r="AE20" s="335">
        <v>36.1</v>
      </c>
      <c r="AF20" s="335">
        <v>22.4</v>
      </c>
      <c r="AG20" s="335">
        <v>15.3</v>
      </c>
    </row>
    <row r="21" spans="2:33" s="333" customFormat="1" x14ac:dyDescent="0.2">
      <c r="B21" s="334">
        <v>0.16666666666666666</v>
      </c>
      <c r="C21" s="335" t="s">
        <v>360</v>
      </c>
      <c r="D21" s="335" t="s">
        <v>360</v>
      </c>
      <c r="E21" s="335">
        <v>18.8</v>
      </c>
      <c r="F21" s="335">
        <v>24.3</v>
      </c>
      <c r="G21" s="335">
        <v>21.5</v>
      </c>
      <c r="H21" s="335">
        <v>27.7</v>
      </c>
      <c r="I21" s="335">
        <v>11.4</v>
      </c>
      <c r="J21" s="335">
        <v>25.9</v>
      </c>
      <c r="K21" s="335">
        <v>27.3</v>
      </c>
      <c r="L21" s="335">
        <v>7.6</v>
      </c>
      <c r="M21" s="335">
        <v>11.7</v>
      </c>
      <c r="N21" s="335">
        <v>7.1</v>
      </c>
      <c r="O21" s="335">
        <v>28.4</v>
      </c>
      <c r="P21" s="335">
        <v>50.5</v>
      </c>
      <c r="Q21" s="335">
        <v>23.9</v>
      </c>
      <c r="R21" s="335">
        <v>4.8</v>
      </c>
      <c r="S21" s="335">
        <v>16.5</v>
      </c>
      <c r="T21" s="335">
        <v>19.899999999999999</v>
      </c>
      <c r="U21" s="335">
        <v>36.6</v>
      </c>
      <c r="V21" s="335">
        <v>40.9</v>
      </c>
      <c r="W21" s="335">
        <v>15.5</v>
      </c>
      <c r="X21" s="335">
        <v>25.9</v>
      </c>
      <c r="Y21" s="335">
        <v>23.8</v>
      </c>
      <c r="Z21" s="335">
        <v>12.1</v>
      </c>
      <c r="AA21" s="335">
        <v>7.8</v>
      </c>
      <c r="AB21" s="335">
        <v>30.3</v>
      </c>
      <c r="AC21" s="335">
        <v>23</v>
      </c>
      <c r="AD21" s="335">
        <v>68</v>
      </c>
      <c r="AE21" s="335">
        <v>29.2</v>
      </c>
      <c r="AF21" s="335">
        <v>25.6</v>
      </c>
      <c r="AG21" s="335">
        <v>21</v>
      </c>
    </row>
    <row r="22" spans="2:33" s="333" customFormat="1" x14ac:dyDescent="0.2">
      <c r="B22" s="334">
        <v>0.20833333333333334</v>
      </c>
      <c r="C22" s="335" t="s">
        <v>360</v>
      </c>
      <c r="D22" s="335" t="s">
        <v>360</v>
      </c>
      <c r="E22" s="335">
        <v>15.6</v>
      </c>
      <c r="F22" s="335">
        <v>50.6</v>
      </c>
      <c r="G22" s="335">
        <v>23.6</v>
      </c>
      <c r="H22" s="335">
        <v>57.8</v>
      </c>
      <c r="I22" s="335">
        <v>14.2</v>
      </c>
      <c r="J22" s="335">
        <v>39</v>
      </c>
      <c r="K22" s="335">
        <v>20.8</v>
      </c>
      <c r="L22" s="335">
        <v>16.3</v>
      </c>
      <c r="M22" s="335">
        <v>16.7</v>
      </c>
      <c r="N22" s="335">
        <v>11.3</v>
      </c>
      <c r="O22" s="335">
        <v>21</v>
      </c>
      <c r="P22" s="335">
        <v>40.9</v>
      </c>
      <c r="Q22" s="335">
        <v>22.6</v>
      </c>
      <c r="R22" s="335">
        <v>6.3</v>
      </c>
      <c r="S22" s="335">
        <v>16.3</v>
      </c>
      <c r="T22" s="335">
        <v>26.8</v>
      </c>
      <c r="U22" s="335">
        <v>41.2</v>
      </c>
      <c r="V22" s="335">
        <v>28.4</v>
      </c>
      <c r="W22" s="335">
        <v>9.6</v>
      </c>
      <c r="X22" s="335">
        <v>37.299999999999997</v>
      </c>
      <c r="Y22" s="335">
        <v>43.6</v>
      </c>
      <c r="Z22" s="335">
        <v>16.899999999999999</v>
      </c>
      <c r="AA22" s="335">
        <v>11.5</v>
      </c>
      <c r="AB22" s="335">
        <v>17.3</v>
      </c>
      <c r="AC22" s="335">
        <v>23.6</v>
      </c>
      <c r="AD22" s="335">
        <v>78.3</v>
      </c>
      <c r="AE22" s="335">
        <v>36.6</v>
      </c>
      <c r="AF22" s="335">
        <v>40.700000000000003</v>
      </c>
      <c r="AG22" s="335">
        <v>11.1</v>
      </c>
    </row>
    <row r="23" spans="2:33" s="333" customFormat="1" x14ac:dyDescent="0.2">
      <c r="B23" s="334">
        <v>0.25</v>
      </c>
      <c r="C23" s="335" t="s">
        <v>360</v>
      </c>
      <c r="D23" s="335" t="s">
        <v>360</v>
      </c>
      <c r="E23" s="335">
        <v>18.5</v>
      </c>
      <c r="F23" s="335">
        <v>33.6</v>
      </c>
      <c r="G23" s="335">
        <v>28</v>
      </c>
      <c r="H23" s="335">
        <v>46.9</v>
      </c>
      <c r="I23" s="335">
        <v>13.5</v>
      </c>
      <c r="J23" s="335">
        <v>38.6</v>
      </c>
      <c r="K23" s="335">
        <v>30.8</v>
      </c>
      <c r="L23" s="335">
        <v>57.1</v>
      </c>
      <c r="M23" s="335">
        <v>17.8</v>
      </c>
      <c r="N23" s="335">
        <v>30.8</v>
      </c>
      <c r="O23" s="335">
        <v>43.8</v>
      </c>
      <c r="P23" s="335">
        <v>56.2</v>
      </c>
      <c r="Q23" s="335">
        <v>32.200000000000003</v>
      </c>
      <c r="R23" s="335">
        <v>26.1</v>
      </c>
      <c r="S23" s="335">
        <v>24.8</v>
      </c>
      <c r="T23" s="335">
        <v>25.9</v>
      </c>
      <c r="U23" s="335">
        <v>45.9</v>
      </c>
      <c r="V23" s="335">
        <v>37.4</v>
      </c>
      <c r="W23" s="335">
        <v>15.2</v>
      </c>
      <c r="X23" s="335">
        <v>33.6</v>
      </c>
      <c r="Y23" s="335">
        <v>26.2</v>
      </c>
      <c r="Z23" s="335">
        <v>18.600000000000001</v>
      </c>
      <c r="AA23" s="335">
        <v>18.600000000000001</v>
      </c>
      <c r="AB23" s="335">
        <v>24.8</v>
      </c>
      <c r="AC23" s="335">
        <v>19.899999999999999</v>
      </c>
      <c r="AD23" s="335">
        <v>39.799999999999997</v>
      </c>
      <c r="AE23" s="335">
        <v>46.7</v>
      </c>
      <c r="AF23" s="335">
        <v>66.7</v>
      </c>
      <c r="AG23" s="335">
        <v>16.600000000000001</v>
      </c>
    </row>
    <row r="24" spans="2:33" s="333" customFormat="1" x14ac:dyDescent="0.2">
      <c r="B24" s="334">
        <v>0.29166666666666669</v>
      </c>
      <c r="C24" s="335" t="s">
        <v>360</v>
      </c>
      <c r="D24" s="335" t="s">
        <v>360</v>
      </c>
      <c r="E24" s="335">
        <v>27.5</v>
      </c>
      <c r="F24" s="335">
        <v>30.5</v>
      </c>
      <c r="G24" s="335">
        <v>27.8</v>
      </c>
      <c r="H24" s="335">
        <v>35.4</v>
      </c>
      <c r="I24" s="335">
        <v>12.2</v>
      </c>
      <c r="J24" s="335">
        <v>35</v>
      </c>
      <c r="K24" s="335">
        <v>21.4</v>
      </c>
      <c r="L24" s="335">
        <v>61.6</v>
      </c>
      <c r="M24" s="335">
        <v>48.8</v>
      </c>
      <c r="N24" s="335">
        <v>30.4</v>
      </c>
      <c r="O24" s="335">
        <v>46.6</v>
      </c>
      <c r="P24" s="335">
        <v>40.1</v>
      </c>
      <c r="Q24" s="335">
        <v>36.700000000000003</v>
      </c>
      <c r="R24" s="335">
        <v>34.799999999999997</v>
      </c>
      <c r="S24" s="335">
        <v>29.4</v>
      </c>
      <c r="T24" s="335">
        <v>16.600000000000001</v>
      </c>
      <c r="U24" s="335">
        <v>43.9</v>
      </c>
      <c r="V24" s="335">
        <v>16.100000000000001</v>
      </c>
      <c r="W24" s="335">
        <v>14.6</v>
      </c>
      <c r="X24" s="335">
        <v>66.3</v>
      </c>
      <c r="Y24" s="335">
        <v>45.9</v>
      </c>
      <c r="Z24" s="335">
        <v>25.2</v>
      </c>
      <c r="AA24" s="335">
        <v>15.2</v>
      </c>
      <c r="AB24" s="335">
        <v>30</v>
      </c>
      <c r="AC24" s="335">
        <v>30.2</v>
      </c>
      <c r="AD24" s="335">
        <v>54.1</v>
      </c>
      <c r="AE24" s="335">
        <v>48.5</v>
      </c>
      <c r="AF24" s="335">
        <v>46.1</v>
      </c>
      <c r="AG24" s="335">
        <v>44.3</v>
      </c>
    </row>
    <row r="25" spans="2:33" s="333" customFormat="1" x14ac:dyDescent="0.2">
      <c r="B25" s="334">
        <v>0.33333333333333331</v>
      </c>
      <c r="C25" s="335" t="s">
        <v>360</v>
      </c>
      <c r="D25" s="335" t="s">
        <v>360</v>
      </c>
      <c r="E25" s="335">
        <v>39</v>
      </c>
      <c r="F25" s="335">
        <v>21.4</v>
      </c>
      <c r="G25" s="335">
        <v>20.6</v>
      </c>
      <c r="H25" s="335">
        <v>24.3</v>
      </c>
      <c r="I25" s="335">
        <v>13.7</v>
      </c>
      <c r="J25" s="335">
        <v>23.6</v>
      </c>
      <c r="K25" s="335">
        <v>14.5</v>
      </c>
      <c r="L25" s="335">
        <v>61</v>
      </c>
      <c r="M25" s="335">
        <v>35.5</v>
      </c>
      <c r="N25" s="335">
        <v>28</v>
      </c>
      <c r="O25" s="335">
        <v>31.7</v>
      </c>
      <c r="P25" s="335">
        <v>30.4</v>
      </c>
      <c r="Q25" s="335">
        <v>30.9</v>
      </c>
      <c r="R25" s="335">
        <v>30.9</v>
      </c>
      <c r="S25" s="335">
        <v>18.899999999999999</v>
      </c>
      <c r="T25" s="335">
        <v>32.299999999999997</v>
      </c>
      <c r="U25" s="335">
        <v>36.799999999999997</v>
      </c>
      <c r="V25" s="335">
        <v>35.4</v>
      </c>
      <c r="W25" s="335">
        <v>18.899999999999999</v>
      </c>
      <c r="X25" s="335">
        <v>26.6</v>
      </c>
      <c r="Y25" s="335">
        <v>22</v>
      </c>
      <c r="Z25" s="335">
        <v>27.1</v>
      </c>
      <c r="AA25" s="335">
        <v>13.6</v>
      </c>
      <c r="AB25" s="335">
        <v>26.6</v>
      </c>
      <c r="AC25" s="335">
        <v>29.2</v>
      </c>
      <c r="AD25" s="335">
        <v>28.5</v>
      </c>
      <c r="AE25" s="335">
        <v>27.6</v>
      </c>
      <c r="AF25" s="335">
        <v>42</v>
      </c>
      <c r="AG25" s="335">
        <v>52.3</v>
      </c>
    </row>
    <row r="26" spans="2:33" s="333" customFormat="1" x14ac:dyDescent="0.2">
      <c r="B26" s="334">
        <v>0.375</v>
      </c>
      <c r="C26" s="335" t="s">
        <v>360</v>
      </c>
      <c r="D26" s="335">
        <v>28.5</v>
      </c>
      <c r="E26" s="335">
        <v>33.799999999999997</v>
      </c>
      <c r="F26" s="335">
        <v>19.5</v>
      </c>
      <c r="G26" s="335">
        <v>22.4</v>
      </c>
      <c r="H26" s="335">
        <v>20.399999999999999</v>
      </c>
      <c r="I26" s="335">
        <v>13.1</v>
      </c>
      <c r="J26" s="335">
        <v>15.8</v>
      </c>
      <c r="K26" s="335">
        <v>11.8</v>
      </c>
      <c r="L26" s="335">
        <v>37.299999999999997</v>
      </c>
      <c r="M26" s="335">
        <v>25.9</v>
      </c>
      <c r="N26" s="335">
        <v>20.100000000000001</v>
      </c>
      <c r="O26" s="335">
        <v>24.3</v>
      </c>
      <c r="P26" s="335">
        <v>23</v>
      </c>
      <c r="Q26" s="335">
        <v>47.5</v>
      </c>
      <c r="R26" s="335">
        <v>27.1</v>
      </c>
      <c r="S26" s="335">
        <v>16.7</v>
      </c>
      <c r="T26" s="335">
        <v>28</v>
      </c>
      <c r="U26" s="335">
        <v>19.2</v>
      </c>
      <c r="V26" s="335">
        <v>47.5</v>
      </c>
      <c r="W26" s="335">
        <v>27.1</v>
      </c>
      <c r="X26" s="335">
        <v>16.399999999999999</v>
      </c>
      <c r="Y26" s="335">
        <v>18.5</v>
      </c>
      <c r="Z26" s="335">
        <v>20</v>
      </c>
      <c r="AA26" s="335">
        <v>15.1</v>
      </c>
      <c r="AB26" s="335">
        <v>25</v>
      </c>
      <c r="AC26" s="335">
        <v>27.6</v>
      </c>
      <c r="AD26" s="335">
        <v>21</v>
      </c>
      <c r="AE26" s="335">
        <v>19.899999999999999</v>
      </c>
      <c r="AF26" s="335">
        <v>43.7</v>
      </c>
      <c r="AG26" s="335">
        <v>30.3</v>
      </c>
    </row>
    <row r="27" spans="2:33" s="333" customFormat="1" x14ac:dyDescent="0.2">
      <c r="B27" s="334">
        <v>0.41666666666666669</v>
      </c>
      <c r="C27" s="335" t="s">
        <v>360</v>
      </c>
      <c r="D27" s="335">
        <v>27.4</v>
      </c>
      <c r="E27" s="335">
        <v>24.2</v>
      </c>
      <c r="F27" s="335">
        <v>15.3</v>
      </c>
      <c r="G27" s="335">
        <v>20.6</v>
      </c>
      <c r="H27" s="335">
        <v>18</v>
      </c>
      <c r="I27" s="335">
        <v>12.8</v>
      </c>
      <c r="J27" s="335">
        <v>15.8</v>
      </c>
      <c r="K27" s="335">
        <v>12.6</v>
      </c>
      <c r="L27" s="335">
        <v>20.3</v>
      </c>
      <c r="M27" s="335">
        <v>17</v>
      </c>
      <c r="N27" s="335">
        <v>20.399999999999999</v>
      </c>
      <c r="O27" s="335">
        <v>24.4</v>
      </c>
      <c r="P27" s="335">
        <v>16.899999999999999</v>
      </c>
      <c r="Q27" s="335">
        <v>58</v>
      </c>
      <c r="R27" s="335">
        <v>20.7</v>
      </c>
      <c r="S27" s="335">
        <v>15.1</v>
      </c>
      <c r="T27" s="335">
        <v>36.299999999999997</v>
      </c>
      <c r="U27" s="335">
        <v>12.6</v>
      </c>
      <c r="V27" s="335">
        <v>89.3</v>
      </c>
      <c r="W27" s="335">
        <v>20.6</v>
      </c>
      <c r="X27" s="335">
        <v>19.600000000000001</v>
      </c>
      <c r="Y27" s="335">
        <v>16.399999999999999</v>
      </c>
      <c r="Z27" s="335">
        <v>11.2</v>
      </c>
      <c r="AA27" s="335">
        <v>15</v>
      </c>
      <c r="AB27" s="335">
        <v>18.3</v>
      </c>
      <c r="AC27" s="335">
        <v>21.5</v>
      </c>
      <c r="AD27" s="335">
        <v>18.600000000000001</v>
      </c>
      <c r="AE27" s="335">
        <v>20.6</v>
      </c>
      <c r="AF27" s="335">
        <v>33.299999999999997</v>
      </c>
      <c r="AG27" s="335">
        <v>16.600000000000001</v>
      </c>
    </row>
    <row r="28" spans="2:33" s="333" customFormat="1" x14ac:dyDescent="0.2">
      <c r="B28" s="334">
        <v>0.45833333333333331</v>
      </c>
      <c r="C28" s="335" t="s">
        <v>360</v>
      </c>
      <c r="D28" s="335">
        <v>13.4</v>
      </c>
      <c r="E28" s="335">
        <v>15.2</v>
      </c>
      <c r="F28" s="335">
        <v>11.7</v>
      </c>
      <c r="G28" s="335">
        <v>23.5</v>
      </c>
      <c r="H28" s="335">
        <v>20.6</v>
      </c>
      <c r="I28" s="335">
        <v>19.899999999999999</v>
      </c>
      <c r="J28" s="335">
        <v>20.3</v>
      </c>
      <c r="K28" s="335">
        <v>17.600000000000001</v>
      </c>
      <c r="L28" s="335">
        <v>30.8</v>
      </c>
      <c r="M28" s="335">
        <v>14</v>
      </c>
      <c r="N28" s="335">
        <v>19.899999999999999</v>
      </c>
      <c r="O28" s="335">
        <v>26.1</v>
      </c>
      <c r="P28" s="335">
        <v>20.2</v>
      </c>
      <c r="Q28" s="335">
        <v>37.4</v>
      </c>
      <c r="R28" s="335">
        <v>7.6</v>
      </c>
      <c r="S28" s="335">
        <v>14</v>
      </c>
      <c r="T28" s="335">
        <v>28.1</v>
      </c>
      <c r="U28" s="335">
        <v>10.5</v>
      </c>
      <c r="V28" s="335">
        <v>101.4</v>
      </c>
      <c r="W28" s="335">
        <v>12.3</v>
      </c>
      <c r="X28" s="335">
        <v>13.1</v>
      </c>
      <c r="Y28" s="335">
        <v>10.6</v>
      </c>
      <c r="Z28" s="335">
        <v>12.2</v>
      </c>
      <c r="AA28" s="335">
        <v>12.5</v>
      </c>
      <c r="AB28" s="335">
        <v>10.7</v>
      </c>
      <c r="AC28" s="335">
        <v>18.399999999999999</v>
      </c>
      <c r="AD28" s="335">
        <v>16.2</v>
      </c>
      <c r="AE28" s="335">
        <v>25.1</v>
      </c>
      <c r="AF28" s="335">
        <v>19.2</v>
      </c>
      <c r="AG28" s="335" t="s">
        <v>359</v>
      </c>
    </row>
    <row r="29" spans="2:33" s="333" customFormat="1" x14ac:dyDescent="0.2">
      <c r="B29" s="334">
        <v>0.5</v>
      </c>
      <c r="C29" s="335" t="s">
        <v>360</v>
      </c>
      <c r="D29" s="335">
        <v>12.3</v>
      </c>
      <c r="E29" s="335">
        <v>14.6</v>
      </c>
      <c r="F29" s="335">
        <v>10.3</v>
      </c>
      <c r="G29" s="335">
        <v>24.4</v>
      </c>
      <c r="H29" s="335">
        <v>19.7</v>
      </c>
      <c r="I29" s="335">
        <v>27.8</v>
      </c>
      <c r="J29" s="335">
        <v>19.899999999999999</v>
      </c>
      <c r="K29" s="335">
        <v>10.6</v>
      </c>
      <c r="L29" s="335">
        <v>26.3</v>
      </c>
      <c r="M29" s="335">
        <v>10.9</v>
      </c>
      <c r="N29" s="335">
        <v>13.1</v>
      </c>
      <c r="O29" s="335">
        <v>32.9</v>
      </c>
      <c r="P29" s="335">
        <v>11</v>
      </c>
      <c r="Q29" s="335">
        <v>40.700000000000003</v>
      </c>
      <c r="R29" s="335">
        <v>7</v>
      </c>
      <c r="S29" s="335">
        <v>11.5</v>
      </c>
      <c r="T29" s="335">
        <v>19.399999999999999</v>
      </c>
      <c r="U29" s="335">
        <v>9.1999999999999993</v>
      </c>
      <c r="V29" s="335">
        <v>122.2</v>
      </c>
      <c r="W29" s="335">
        <v>16.7</v>
      </c>
      <c r="X29" s="335">
        <v>14.9</v>
      </c>
      <c r="Y29" s="335">
        <v>11.1</v>
      </c>
      <c r="Z29" s="335">
        <v>12.4</v>
      </c>
      <c r="AA29" s="335">
        <v>20.6</v>
      </c>
      <c r="AB29" s="335">
        <v>11.8</v>
      </c>
      <c r="AC29" s="335">
        <v>19.100000000000001</v>
      </c>
      <c r="AD29" s="335">
        <v>14.6</v>
      </c>
      <c r="AE29" s="335">
        <v>13.7</v>
      </c>
      <c r="AF29" s="335">
        <v>13.3</v>
      </c>
      <c r="AG29" s="335">
        <v>9.3000000000000007</v>
      </c>
    </row>
    <row r="30" spans="2:33" s="333" customFormat="1" x14ac:dyDescent="0.2">
      <c r="B30" s="334">
        <v>0.54166666666666663</v>
      </c>
      <c r="C30" s="335" t="s">
        <v>360</v>
      </c>
      <c r="D30" s="335">
        <v>13.2</v>
      </c>
      <c r="E30" s="335">
        <v>14.2</v>
      </c>
      <c r="F30" s="335">
        <v>11.1</v>
      </c>
      <c r="G30" s="335">
        <v>22.3</v>
      </c>
      <c r="H30" s="335">
        <v>15</v>
      </c>
      <c r="I30" s="335">
        <v>21.5</v>
      </c>
      <c r="J30" s="335">
        <v>15.2</v>
      </c>
      <c r="K30" s="335">
        <v>8.9</v>
      </c>
      <c r="L30" s="335">
        <v>13.7</v>
      </c>
      <c r="M30" s="335">
        <v>11.3</v>
      </c>
      <c r="N30" s="335">
        <v>15.4</v>
      </c>
      <c r="O30" s="335">
        <v>27.6</v>
      </c>
      <c r="P30" s="335">
        <v>7.9</v>
      </c>
      <c r="Q30" s="335">
        <v>25.7</v>
      </c>
      <c r="R30" s="335">
        <v>5.6</v>
      </c>
      <c r="S30" s="335">
        <v>8.9</v>
      </c>
      <c r="T30" s="335">
        <v>11.5</v>
      </c>
      <c r="U30" s="335">
        <v>12.3</v>
      </c>
      <c r="V30" s="335">
        <v>139.6</v>
      </c>
      <c r="W30" s="335">
        <v>21</v>
      </c>
      <c r="X30" s="335">
        <v>17.2</v>
      </c>
      <c r="Y30" s="335">
        <v>10.9</v>
      </c>
      <c r="Z30" s="335">
        <v>12.9</v>
      </c>
      <c r="AA30" s="335">
        <v>14.8</v>
      </c>
      <c r="AB30" s="335">
        <v>15.6</v>
      </c>
      <c r="AC30" s="335">
        <v>16.5</v>
      </c>
      <c r="AD30" s="335">
        <v>15</v>
      </c>
      <c r="AE30" s="335">
        <v>15.5</v>
      </c>
      <c r="AF30" s="335">
        <v>19.100000000000001</v>
      </c>
      <c r="AG30" s="335">
        <v>10.9</v>
      </c>
    </row>
    <row r="31" spans="2:33" s="333" customFormat="1" x14ac:dyDescent="0.2">
      <c r="B31" s="334">
        <v>0.58333333333333337</v>
      </c>
      <c r="C31" s="335" t="s">
        <v>360</v>
      </c>
      <c r="D31" s="335">
        <v>16.2</v>
      </c>
      <c r="E31" s="335">
        <v>13.9</v>
      </c>
      <c r="F31" s="335">
        <v>12.3</v>
      </c>
      <c r="G31" s="335">
        <v>16.7</v>
      </c>
      <c r="H31" s="335">
        <v>12.9</v>
      </c>
      <c r="I31" s="335">
        <v>11</v>
      </c>
      <c r="J31" s="335">
        <v>14</v>
      </c>
      <c r="K31" s="335">
        <v>10.6</v>
      </c>
      <c r="L31" s="335">
        <v>13.3</v>
      </c>
      <c r="M31" s="335">
        <v>12.1</v>
      </c>
      <c r="N31" s="335">
        <v>15.5</v>
      </c>
      <c r="O31" s="335">
        <v>16.2</v>
      </c>
      <c r="P31" s="335">
        <v>9.8000000000000007</v>
      </c>
      <c r="Q31" s="335">
        <v>14.9</v>
      </c>
      <c r="R31" s="335">
        <v>6.9</v>
      </c>
      <c r="S31" s="335">
        <v>7.4</v>
      </c>
      <c r="T31" s="335">
        <v>8.8000000000000007</v>
      </c>
      <c r="U31" s="335">
        <v>13.4</v>
      </c>
      <c r="V31" s="335">
        <v>71.599999999999994</v>
      </c>
      <c r="W31" s="335">
        <v>13.3</v>
      </c>
      <c r="X31" s="335">
        <v>11.5</v>
      </c>
      <c r="Y31" s="335">
        <v>11.5</v>
      </c>
      <c r="Z31" s="335">
        <v>17</v>
      </c>
      <c r="AA31" s="335">
        <v>17.7</v>
      </c>
      <c r="AB31" s="335">
        <v>13.6</v>
      </c>
      <c r="AC31" s="335">
        <v>14.3</v>
      </c>
      <c r="AD31" s="335">
        <v>14.2</v>
      </c>
      <c r="AE31" s="335">
        <v>14.9</v>
      </c>
      <c r="AF31" s="335">
        <v>18.600000000000001</v>
      </c>
      <c r="AG31" s="335">
        <v>14.9</v>
      </c>
    </row>
    <row r="32" spans="2:33" s="333" customFormat="1" x14ac:dyDescent="0.2">
      <c r="B32" s="334">
        <v>0.625</v>
      </c>
      <c r="C32" s="335" t="s">
        <v>360</v>
      </c>
      <c r="D32" s="335">
        <v>14.8</v>
      </c>
      <c r="E32" s="335">
        <v>14.3</v>
      </c>
      <c r="F32" s="335">
        <v>13.2</v>
      </c>
      <c r="G32" s="335">
        <v>17.600000000000001</v>
      </c>
      <c r="H32" s="335">
        <v>10.1</v>
      </c>
      <c r="I32" s="335">
        <v>9.5</v>
      </c>
      <c r="J32" s="335">
        <v>14.1</v>
      </c>
      <c r="K32" s="335">
        <v>12.6</v>
      </c>
      <c r="L32" s="335">
        <v>13.9</v>
      </c>
      <c r="M32" s="335">
        <v>13.1</v>
      </c>
      <c r="N32" s="335">
        <v>15.8</v>
      </c>
      <c r="O32" s="335">
        <v>12.7</v>
      </c>
      <c r="P32" s="335">
        <v>11.5</v>
      </c>
      <c r="Q32" s="335">
        <v>12.8</v>
      </c>
      <c r="R32" s="335">
        <v>9.1999999999999993</v>
      </c>
      <c r="S32" s="335">
        <v>7.1</v>
      </c>
      <c r="T32" s="335">
        <v>9.5</v>
      </c>
      <c r="U32" s="335">
        <v>12.3</v>
      </c>
      <c r="V32" s="335">
        <v>29.2</v>
      </c>
      <c r="W32" s="335">
        <v>10.199999999999999</v>
      </c>
      <c r="X32" s="335">
        <v>11.3</v>
      </c>
      <c r="Y32" s="335">
        <v>9.6999999999999993</v>
      </c>
      <c r="Z32" s="335">
        <v>19.3</v>
      </c>
      <c r="AA32" s="335">
        <v>14.4</v>
      </c>
      <c r="AB32" s="335">
        <v>12.1</v>
      </c>
      <c r="AC32" s="335">
        <v>12.1</v>
      </c>
      <c r="AD32" s="335">
        <v>12.6</v>
      </c>
      <c r="AE32" s="335">
        <v>16.2</v>
      </c>
      <c r="AF32" s="335">
        <v>13.4</v>
      </c>
      <c r="AG32" s="335">
        <v>13.6</v>
      </c>
    </row>
    <row r="33" spans="2:37" s="333" customFormat="1" x14ac:dyDescent="0.2">
      <c r="B33" s="334">
        <v>0.66666666666666663</v>
      </c>
      <c r="C33" s="335" t="s">
        <v>360</v>
      </c>
      <c r="D33" s="335">
        <v>16.7</v>
      </c>
      <c r="E33" s="335">
        <v>12.9</v>
      </c>
      <c r="F33" s="335">
        <v>13.7</v>
      </c>
      <c r="G33" s="335">
        <v>14.8</v>
      </c>
      <c r="H33" s="335">
        <v>10.6</v>
      </c>
      <c r="I33" s="335">
        <v>8.6</v>
      </c>
      <c r="J33" s="335">
        <v>12</v>
      </c>
      <c r="K33" s="335">
        <v>13.5</v>
      </c>
      <c r="L33" s="335">
        <v>13.5</v>
      </c>
      <c r="M33" s="335">
        <v>12.2</v>
      </c>
      <c r="N33" s="335">
        <v>15.8</v>
      </c>
      <c r="O33" s="335">
        <v>11.3</v>
      </c>
      <c r="P33" s="335">
        <v>12.2</v>
      </c>
      <c r="Q33" s="335">
        <v>15.2</v>
      </c>
      <c r="R33" s="335">
        <v>8.9</v>
      </c>
      <c r="S33" s="335">
        <v>7.8</v>
      </c>
      <c r="T33" s="335">
        <v>9.6999999999999993</v>
      </c>
      <c r="U33" s="335">
        <v>13.2</v>
      </c>
      <c r="V33" s="335">
        <v>43.4</v>
      </c>
      <c r="W33" s="335">
        <v>8.5</v>
      </c>
      <c r="X33" s="335">
        <v>9.4</v>
      </c>
      <c r="Y33" s="335">
        <v>9.8000000000000007</v>
      </c>
      <c r="Z33" s="335">
        <v>9.5</v>
      </c>
      <c r="AA33" s="335">
        <v>11.8</v>
      </c>
      <c r="AB33" s="335">
        <v>13.6</v>
      </c>
      <c r="AC33" s="335">
        <v>11</v>
      </c>
      <c r="AD33" s="335">
        <v>10.4</v>
      </c>
      <c r="AE33" s="335">
        <v>13.7</v>
      </c>
      <c r="AF33" s="335">
        <v>13.1</v>
      </c>
      <c r="AG33" s="335">
        <v>13.7</v>
      </c>
    </row>
    <row r="34" spans="2:37" s="333" customFormat="1" x14ac:dyDescent="0.2">
      <c r="B34" s="334">
        <v>0.70833333333333337</v>
      </c>
      <c r="C34" s="335" t="s">
        <v>360</v>
      </c>
      <c r="D34" s="335">
        <v>14.7</v>
      </c>
      <c r="E34" s="335">
        <v>14.7</v>
      </c>
      <c r="F34" s="335">
        <v>13.4</v>
      </c>
      <c r="G34" s="335">
        <v>15.2</v>
      </c>
      <c r="H34" s="335">
        <v>10.199999999999999</v>
      </c>
      <c r="I34" s="335">
        <v>8.5</v>
      </c>
      <c r="J34" s="335">
        <v>11.8</v>
      </c>
      <c r="K34" s="335">
        <v>15</v>
      </c>
      <c r="L34" s="335">
        <v>14.8</v>
      </c>
      <c r="M34" s="335">
        <v>15</v>
      </c>
      <c r="N34" s="335">
        <v>16.399999999999999</v>
      </c>
      <c r="O34" s="335">
        <v>7.4</v>
      </c>
      <c r="P34" s="335">
        <v>10.6</v>
      </c>
      <c r="Q34" s="335">
        <v>11.9</v>
      </c>
      <c r="R34" s="335">
        <v>9.8000000000000007</v>
      </c>
      <c r="S34" s="335">
        <v>18.899999999999999</v>
      </c>
      <c r="T34" s="335">
        <v>10.3</v>
      </c>
      <c r="U34" s="335">
        <v>11.1</v>
      </c>
      <c r="V34" s="335">
        <v>39.4</v>
      </c>
      <c r="W34" s="335">
        <v>11.5</v>
      </c>
      <c r="X34" s="335">
        <v>8.6999999999999993</v>
      </c>
      <c r="Y34" s="335">
        <v>9</v>
      </c>
      <c r="Z34" s="335">
        <v>8.3000000000000007</v>
      </c>
      <c r="AA34" s="335">
        <v>10</v>
      </c>
      <c r="AB34" s="335">
        <v>10.6</v>
      </c>
      <c r="AC34" s="335">
        <v>23.6</v>
      </c>
      <c r="AD34" s="335">
        <v>10.7</v>
      </c>
      <c r="AE34" s="335">
        <v>13.5</v>
      </c>
      <c r="AF34" s="335">
        <v>13.3</v>
      </c>
      <c r="AG34" s="335">
        <v>13.7</v>
      </c>
    </row>
    <row r="35" spans="2:37" s="333" customFormat="1" x14ac:dyDescent="0.2">
      <c r="B35" s="334">
        <v>0.75</v>
      </c>
      <c r="C35" s="335" t="s">
        <v>360</v>
      </c>
      <c r="D35" s="335">
        <v>12.5</v>
      </c>
      <c r="E35" s="335">
        <v>17</v>
      </c>
      <c r="F35" s="335">
        <v>15.2</v>
      </c>
      <c r="G35" s="335">
        <v>12.1</v>
      </c>
      <c r="H35" s="335">
        <v>9</v>
      </c>
      <c r="I35" s="335">
        <v>10.7</v>
      </c>
      <c r="J35" s="335">
        <v>11.2</v>
      </c>
      <c r="K35" s="335">
        <v>16.399999999999999</v>
      </c>
      <c r="L35" s="335">
        <v>14.4</v>
      </c>
      <c r="M35" s="335">
        <v>12.7</v>
      </c>
      <c r="N35" s="335">
        <v>11.1</v>
      </c>
      <c r="O35" s="335">
        <v>7.6</v>
      </c>
      <c r="P35" s="335">
        <v>11.1</v>
      </c>
      <c r="Q35" s="335">
        <v>9.9</v>
      </c>
      <c r="R35" s="335">
        <v>10.1</v>
      </c>
      <c r="S35" s="335">
        <v>16.2</v>
      </c>
      <c r="T35" s="335">
        <v>12.3</v>
      </c>
      <c r="U35" s="335">
        <v>9.1999999999999993</v>
      </c>
      <c r="V35" s="335">
        <v>29.6</v>
      </c>
      <c r="W35" s="335">
        <v>10.6</v>
      </c>
      <c r="X35" s="335">
        <v>7</v>
      </c>
      <c r="Y35" s="335">
        <v>7.7</v>
      </c>
      <c r="Z35" s="335">
        <v>10.1</v>
      </c>
      <c r="AA35" s="335">
        <v>9.1</v>
      </c>
      <c r="AB35" s="335">
        <v>10.8</v>
      </c>
      <c r="AC35" s="335">
        <v>19.3</v>
      </c>
      <c r="AD35" s="335">
        <v>10.6</v>
      </c>
      <c r="AE35" s="335">
        <v>13.4</v>
      </c>
      <c r="AF35" s="335">
        <v>14.6</v>
      </c>
      <c r="AG35" s="335">
        <v>14.9</v>
      </c>
      <c r="AK35"/>
    </row>
    <row r="36" spans="2:37" s="333" customFormat="1" x14ac:dyDescent="0.2">
      <c r="B36" s="334">
        <v>0.79166666666666663</v>
      </c>
      <c r="C36" s="335" t="s">
        <v>360</v>
      </c>
      <c r="D36" s="335">
        <v>16.399999999999999</v>
      </c>
      <c r="E36" s="335">
        <v>10.6</v>
      </c>
      <c r="F36" s="335">
        <v>15.3</v>
      </c>
      <c r="G36" s="335">
        <v>10</v>
      </c>
      <c r="H36" s="335">
        <v>10.199999999999999</v>
      </c>
      <c r="I36" s="335">
        <v>10.4</v>
      </c>
      <c r="J36" s="335">
        <v>11.8</v>
      </c>
      <c r="K36" s="335" t="s">
        <v>359</v>
      </c>
      <c r="L36" s="335">
        <v>14.2</v>
      </c>
      <c r="M36" s="335">
        <v>10.1</v>
      </c>
      <c r="N36" s="335">
        <v>7.7</v>
      </c>
      <c r="O36" s="335">
        <v>9.6999999999999993</v>
      </c>
      <c r="P36" s="335">
        <v>11.8</v>
      </c>
      <c r="Q36" s="335">
        <v>8.9</v>
      </c>
      <c r="R36" s="335">
        <v>14</v>
      </c>
      <c r="S36" s="335">
        <v>12.1</v>
      </c>
      <c r="T36" s="335">
        <v>14.1</v>
      </c>
      <c r="U36" s="335">
        <v>9.3000000000000007</v>
      </c>
      <c r="V36" s="335">
        <v>33.5</v>
      </c>
      <c r="W36" s="335">
        <v>9.1</v>
      </c>
      <c r="X36" s="335">
        <v>9.6999999999999993</v>
      </c>
      <c r="Y36" s="335">
        <v>8.6</v>
      </c>
      <c r="Z36" s="335">
        <v>9.1</v>
      </c>
      <c r="AA36" s="335">
        <v>13.8</v>
      </c>
      <c r="AB36" s="335">
        <v>14.1</v>
      </c>
      <c r="AC36" s="335">
        <v>12.1</v>
      </c>
      <c r="AD36" s="335">
        <v>11.9</v>
      </c>
      <c r="AE36" s="335">
        <v>13.2</v>
      </c>
      <c r="AF36" s="335">
        <v>15.1</v>
      </c>
      <c r="AG36" s="335">
        <v>14.4</v>
      </c>
      <c r="AK36"/>
    </row>
    <row r="37" spans="2:37" s="333" customFormat="1" x14ac:dyDescent="0.2">
      <c r="B37" s="334">
        <v>0.83333333333333337</v>
      </c>
      <c r="C37" s="335" t="s">
        <v>360</v>
      </c>
      <c r="D37" s="335">
        <v>15.6</v>
      </c>
      <c r="E37" s="335">
        <v>10.8</v>
      </c>
      <c r="F37" s="335">
        <v>17.3</v>
      </c>
      <c r="G37" s="335">
        <v>9.6</v>
      </c>
      <c r="H37" s="335">
        <v>11.9</v>
      </c>
      <c r="I37" s="335">
        <v>11.9</v>
      </c>
      <c r="J37" s="335">
        <v>8.8000000000000007</v>
      </c>
      <c r="K37" s="335">
        <v>14.3</v>
      </c>
      <c r="L37" s="335">
        <v>27.9</v>
      </c>
      <c r="M37" s="335">
        <v>10.9</v>
      </c>
      <c r="N37" s="335">
        <v>12.1</v>
      </c>
      <c r="O37" s="335">
        <v>11.2</v>
      </c>
      <c r="P37" s="335">
        <v>11.4</v>
      </c>
      <c r="Q37" s="335">
        <v>7.1</v>
      </c>
      <c r="R37" s="335">
        <v>16.899999999999999</v>
      </c>
      <c r="S37" s="335">
        <v>8.9</v>
      </c>
      <c r="T37" s="335">
        <v>10</v>
      </c>
      <c r="U37" s="335">
        <v>10.8</v>
      </c>
      <c r="V37" s="335">
        <v>21.5</v>
      </c>
      <c r="W37" s="335">
        <v>6.8</v>
      </c>
      <c r="X37" s="335">
        <v>9.5</v>
      </c>
      <c r="Y37" s="335">
        <v>7.6</v>
      </c>
      <c r="Z37" s="335">
        <v>10.7</v>
      </c>
      <c r="AA37" s="335">
        <v>10.199999999999999</v>
      </c>
      <c r="AB37" s="335">
        <v>13.8</v>
      </c>
      <c r="AC37" s="335">
        <v>11.8</v>
      </c>
      <c r="AD37" s="335">
        <v>16.3</v>
      </c>
      <c r="AE37" s="335">
        <v>14.2</v>
      </c>
      <c r="AF37" s="335">
        <v>19.2</v>
      </c>
      <c r="AG37" s="335">
        <v>15.1</v>
      </c>
      <c r="AK37"/>
    </row>
    <row r="38" spans="2:37" s="333" customFormat="1" x14ac:dyDescent="0.2">
      <c r="B38" s="334">
        <v>0.875</v>
      </c>
      <c r="C38" s="335" t="s">
        <v>360</v>
      </c>
      <c r="D38" s="335">
        <v>36.6</v>
      </c>
      <c r="E38" s="335">
        <v>14.4</v>
      </c>
      <c r="F38" s="335">
        <v>16.100000000000001</v>
      </c>
      <c r="G38" s="335">
        <v>8.5</v>
      </c>
      <c r="H38" s="335">
        <v>13.1</v>
      </c>
      <c r="I38" s="335">
        <v>11.4</v>
      </c>
      <c r="J38" s="335">
        <v>7</v>
      </c>
      <c r="K38" s="335">
        <v>20.9</v>
      </c>
      <c r="L38" s="335">
        <v>57.6</v>
      </c>
      <c r="M38" s="335">
        <v>9.3000000000000007</v>
      </c>
      <c r="N38" s="335">
        <v>10.199999999999999</v>
      </c>
      <c r="O38" s="335">
        <v>22.6</v>
      </c>
      <c r="P38" s="335">
        <v>12</v>
      </c>
      <c r="Q38" s="335">
        <v>5.4</v>
      </c>
      <c r="R38" s="335">
        <v>19.7</v>
      </c>
      <c r="S38" s="335">
        <v>7.8</v>
      </c>
      <c r="T38" s="335">
        <v>8.8000000000000007</v>
      </c>
      <c r="U38" s="335">
        <v>9.1</v>
      </c>
      <c r="V38" s="335">
        <v>58.1</v>
      </c>
      <c r="W38" s="335">
        <v>7.9</v>
      </c>
      <c r="X38" s="335">
        <v>8.5</v>
      </c>
      <c r="Y38" s="335">
        <v>7.3</v>
      </c>
      <c r="Z38" s="335">
        <v>5.3</v>
      </c>
      <c r="AA38" s="335">
        <v>9.1999999999999993</v>
      </c>
      <c r="AB38" s="335">
        <v>10.7</v>
      </c>
      <c r="AC38" s="335">
        <v>12.5</v>
      </c>
      <c r="AD38" s="335">
        <v>15.7</v>
      </c>
      <c r="AE38" s="335">
        <v>14.5</v>
      </c>
      <c r="AF38" s="335">
        <v>20.399999999999999</v>
      </c>
      <c r="AG38" s="335">
        <v>14.8</v>
      </c>
      <c r="AK38"/>
    </row>
    <row r="39" spans="2:37" s="333" customFormat="1" x14ac:dyDescent="0.2">
      <c r="B39" s="334">
        <v>0.91666666666666663</v>
      </c>
      <c r="C39" s="335" t="s">
        <v>360</v>
      </c>
      <c r="D39" s="335">
        <v>32.4</v>
      </c>
      <c r="E39" s="335">
        <v>29.5</v>
      </c>
      <c r="F39" s="335">
        <v>16</v>
      </c>
      <c r="G39" s="335">
        <v>26.5</v>
      </c>
      <c r="H39" s="335">
        <v>12.7</v>
      </c>
      <c r="I39" s="335">
        <v>9.4</v>
      </c>
      <c r="J39" s="335">
        <v>26.2</v>
      </c>
      <c r="K39" s="335">
        <v>28.6</v>
      </c>
      <c r="L39" s="335">
        <v>25.5</v>
      </c>
      <c r="M39" s="335">
        <v>8.4</v>
      </c>
      <c r="N39" s="335">
        <v>25.8</v>
      </c>
      <c r="O39" s="335">
        <v>80.599999999999994</v>
      </c>
      <c r="P39" s="335">
        <v>10.4</v>
      </c>
      <c r="Q39" s="335">
        <v>13.4</v>
      </c>
      <c r="R39" s="335">
        <v>45.1</v>
      </c>
      <c r="S39" s="335">
        <v>13.2</v>
      </c>
      <c r="T39" s="335">
        <v>8.3000000000000007</v>
      </c>
      <c r="U39" s="335">
        <v>13.2</v>
      </c>
      <c r="V39" s="335">
        <v>60.7</v>
      </c>
      <c r="W39" s="335">
        <v>6.7</v>
      </c>
      <c r="X39" s="335">
        <v>19.3</v>
      </c>
      <c r="Y39" s="335">
        <v>5.9</v>
      </c>
      <c r="Z39" s="335">
        <v>5.9</v>
      </c>
      <c r="AA39" s="335">
        <v>10.199999999999999</v>
      </c>
      <c r="AB39" s="335">
        <v>9</v>
      </c>
      <c r="AC39" s="335">
        <v>56.2</v>
      </c>
      <c r="AD39" s="335">
        <v>11.4</v>
      </c>
      <c r="AE39" s="335">
        <v>12.8</v>
      </c>
      <c r="AF39" s="335">
        <v>23.6</v>
      </c>
      <c r="AG39" s="335">
        <v>12.4</v>
      </c>
    </row>
    <row r="40" spans="2:37" s="333" customFormat="1" x14ac:dyDescent="0.2">
      <c r="B40" s="334">
        <v>0.95833333333333337</v>
      </c>
      <c r="C40" s="335" t="s">
        <v>360</v>
      </c>
      <c r="D40" s="335">
        <v>28.1</v>
      </c>
      <c r="E40" s="335">
        <v>9.1</v>
      </c>
      <c r="F40" s="335">
        <v>41.4</v>
      </c>
      <c r="G40" s="335">
        <v>19.2</v>
      </c>
      <c r="H40" s="335">
        <v>17.399999999999999</v>
      </c>
      <c r="I40" s="335">
        <v>15.2</v>
      </c>
      <c r="J40" s="335">
        <v>16.399999999999999</v>
      </c>
      <c r="K40" s="335">
        <v>29.8</v>
      </c>
      <c r="L40" s="335">
        <v>27.4</v>
      </c>
      <c r="M40" s="335">
        <v>7.4</v>
      </c>
      <c r="N40" s="335">
        <v>46.9</v>
      </c>
      <c r="O40" s="335">
        <v>48.5</v>
      </c>
      <c r="P40" s="335">
        <v>31.3</v>
      </c>
      <c r="Q40" s="335">
        <v>20.9</v>
      </c>
      <c r="R40" s="335">
        <v>44.3</v>
      </c>
      <c r="S40" s="335">
        <v>68.599999999999994</v>
      </c>
      <c r="T40" s="335">
        <v>29</v>
      </c>
      <c r="U40" s="335">
        <v>23.1</v>
      </c>
      <c r="V40" s="335">
        <v>40.799999999999997</v>
      </c>
      <c r="W40" s="335">
        <v>44.1</v>
      </c>
      <c r="X40" s="335">
        <v>33.299999999999997</v>
      </c>
      <c r="Y40" s="335">
        <v>5.6</v>
      </c>
      <c r="Z40" s="335">
        <v>23.1</v>
      </c>
      <c r="AA40" s="335">
        <v>16.899999999999999</v>
      </c>
      <c r="AB40" s="335">
        <v>7.7</v>
      </c>
      <c r="AC40" s="335">
        <v>66.900000000000006</v>
      </c>
      <c r="AD40" s="335">
        <v>12.8</v>
      </c>
      <c r="AE40" s="335">
        <v>12.4</v>
      </c>
      <c r="AF40" s="335">
        <v>29.1</v>
      </c>
      <c r="AG40" s="335">
        <v>13.3</v>
      </c>
    </row>
    <row r="41" spans="2:37" s="336" customFormat="1" ht="33" customHeight="1" x14ac:dyDescent="0.2">
      <c r="B41" s="331" t="s">
        <v>259</v>
      </c>
      <c r="C41" s="345" t="s">
        <v>360</v>
      </c>
      <c r="D41" s="345" t="s">
        <v>359</v>
      </c>
      <c r="E41" s="345">
        <v>22.2</v>
      </c>
      <c r="F41" s="345">
        <v>18</v>
      </c>
      <c r="G41" s="345">
        <v>21</v>
      </c>
      <c r="H41" s="345">
        <v>20</v>
      </c>
      <c r="I41" s="345">
        <v>13.8</v>
      </c>
      <c r="J41" s="345">
        <v>19.5</v>
      </c>
      <c r="K41" s="345">
        <v>17.899999999999999</v>
      </c>
      <c r="L41" s="345">
        <v>26.8</v>
      </c>
      <c r="M41" s="345">
        <v>16.600000000000001</v>
      </c>
      <c r="N41" s="345">
        <v>20.399999999999999</v>
      </c>
      <c r="O41" s="345">
        <v>28.6</v>
      </c>
      <c r="P41" s="345">
        <v>25.4</v>
      </c>
      <c r="Q41" s="345">
        <v>27</v>
      </c>
      <c r="R41" s="345">
        <v>17.100000000000001</v>
      </c>
      <c r="S41" s="345">
        <v>18.2</v>
      </c>
      <c r="T41" s="345">
        <v>19.600000000000001</v>
      </c>
      <c r="U41" s="345">
        <v>23.1</v>
      </c>
      <c r="V41" s="345">
        <v>49.1</v>
      </c>
      <c r="W41" s="345">
        <v>15.6</v>
      </c>
      <c r="X41" s="345">
        <v>19.100000000000001</v>
      </c>
      <c r="Y41" s="345">
        <v>16.2</v>
      </c>
      <c r="Z41" s="345">
        <v>14.3</v>
      </c>
      <c r="AA41" s="345">
        <v>15.3</v>
      </c>
      <c r="AB41" s="345">
        <v>15.5</v>
      </c>
      <c r="AC41" s="345">
        <v>25.2</v>
      </c>
      <c r="AD41" s="345">
        <v>28.5</v>
      </c>
      <c r="AE41" s="345">
        <v>23.2</v>
      </c>
      <c r="AF41" s="345">
        <v>25.9</v>
      </c>
      <c r="AG41" s="345">
        <v>18.399999999999999</v>
      </c>
      <c r="AH41" s="292"/>
    </row>
    <row r="42" spans="2:37" s="336" customFormat="1" ht="27" customHeight="1" x14ac:dyDescent="0.2">
      <c r="B42" s="331" t="s">
        <v>260</v>
      </c>
      <c r="C42" s="359" t="s">
        <v>261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7" s="328" customFormat="1" ht="13.5" customHeight="1" x14ac:dyDescent="0.2">
      <c r="B43" s="294" t="s">
        <v>306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2:37" s="328" customFormat="1" ht="13.5" customHeight="1" x14ac:dyDescent="0.2">
      <c r="B44" s="294" t="s">
        <v>362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315"/>
    <col min="2" max="2" width="11.5703125" style="317"/>
    <col min="3" max="3" width="10.140625" style="318" customWidth="1"/>
    <col min="4" max="4" width="11.5703125" style="317"/>
    <col min="5" max="5" width="11.5703125" style="315"/>
    <col min="6" max="6" width="11.5703125" style="316"/>
    <col min="7" max="7" width="11.5703125" style="315"/>
    <col min="8" max="9" width="11.5703125" style="316"/>
    <col min="10" max="14" width="11.5703125" style="315"/>
    <col min="15" max="16" width="11.5703125" style="316"/>
    <col min="17" max="16384" width="11.5703125" style="315"/>
  </cols>
  <sheetData>
    <row r="1" spans="1:16" x14ac:dyDescent="0.25">
      <c r="A1" s="316" t="s">
        <v>198</v>
      </c>
      <c r="B1" s="322">
        <v>2</v>
      </c>
      <c r="C1" s="322"/>
      <c r="D1" s="322">
        <v>4</v>
      </c>
      <c r="G1" s="316" t="s">
        <v>198</v>
      </c>
      <c r="H1" s="316">
        <v>4</v>
      </c>
      <c r="I1" s="322">
        <v>6</v>
      </c>
      <c r="N1" s="316" t="s">
        <v>198</v>
      </c>
      <c r="O1" s="316">
        <v>6</v>
      </c>
      <c r="P1" s="322">
        <v>8</v>
      </c>
    </row>
    <row r="2" spans="1:16" s="319" customFormat="1" x14ac:dyDescent="0.25">
      <c r="A2" s="320">
        <v>0.91200000000000003</v>
      </c>
      <c r="B2" s="320">
        <f>ROUND(1.2636*A2-0.0719,3)</f>
        <v>1.081</v>
      </c>
      <c r="C2" s="320"/>
      <c r="D2" s="320">
        <f>ROUND(1.2636*A2-0.0681,3)</f>
        <v>1.0840000000000001</v>
      </c>
      <c r="F2" s="321"/>
      <c r="G2" s="321">
        <v>0.91200000000000003</v>
      </c>
      <c r="H2" s="320">
        <f>ROUND(1.2636*G2-0.0681,3)</f>
        <v>1.0840000000000001</v>
      </c>
      <c r="I2" s="320">
        <f>ROUND(1.2364*G2-0.0391,3)</f>
        <v>1.0880000000000001</v>
      </c>
      <c r="N2" s="321">
        <v>0.92200000000000004</v>
      </c>
      <c r="O2" s="320">
        <f>1.2364*N2-0.0391</f>
        <v>1.1008608000000002</v>
      </c>
      <c r="P2" s="320">
        <f>1.2636*N2-0.0611</f>
        <v>1.1039392000000001</v>
      </c>
    </row>
    <row r="3" spans="1:16" x14ac:dyDescent="0.25">
      <c r="A3" s="318">
        <v>0.93</v>
      </c>
      <c r="B3" s="318">
        <v>1.103</v>
      </c>
      <c r="D3" s="318">
        <v>1.107</v>
      </c>
      <c r="G3" s="318">
        <v>0.93</v>
      </c>
      <c r="H3" s="318">
        <v>1.107</v>
      </c>
      <c r="I3" s="318">
        <v>1.111</v>
      </c>
      <c r="N3" s="318">
        <v>0.93</v>
      </c>
      <c r="O3" s="318">
        <v>1.111</v>
      </c>
      <c r="P3" s="318">
        <v>1.1140000000000001</v>
      </c>
    </row>
    <row r="4" spans="1:16" x14ac:dyDescent="0.25">
      <c r="A4" s="318">
        <v>0.93100000000000005</v>
      </c>
      <c r="B4" s="318">
        <v>1.105</v>
      </c>
      <c r="D4" s="318">
        <v>1.1080000000000001</v>
      </c>
      <c r="G4" s="318">
        <v>0.93100000000000005</v>
      </c>
      <c r="H4" s="318">
        <v>1.1080000000000001</v>
      </c>
      <c r="I4" s="318">
        <v>1.1120000000000001</v>
      </c>
      <c r="N4" s="318">
        <v>0.93100000000000005</v>
      </c>
      <c r="O4" s="318">
        <v>1.1120000000000001</v>
      </c>
      <c r="P4" s="318">
        <v>1.115</v>
      </c>
    </row>
    <row r="5" spans="1:16" x14ac:dyDescent="0.25">
      <c r="A5" s="318">
        <v>0.93200000000000005</v>
      </c>
      <c r="B5" s="318">
        <v>1.1060000000000001</v>
      </c>
      <c r="D5" s="318">
        <v>1.1100000000000001</v>
      </c>
      <c r="G5" s="318">
        <v>0.93200000000000005</v>
      </c>
      <c r="H5" s="318">
        <v>1.1100000000000001</v>
      </c>
      <c r="I5" s="318">
        <v>1.113</v>
      </c>
      <c r="N5" s="318">
        <v>0.93200000000000005</v>
      </c>
      <c r="O5" s="318">
        <v>1.113</v>
      </c>
      <c r="P5" s="318">
        <v>1.117</v>
      </c>
    </row>
    <row r="6" spans="1:16" x14ac:dyDescent="0.25">
      <c r="A6" s="318">
        <v>0.93300000000000005</v>
      </c>
      <c r="B6" s="318">
        <v>1.107</v>
      </c>
      <c r="D6" s="318">
        <v>1.111</v>
      </c>
      <c r="G6" s="318">
        <v>0.93300000000000005</v>
      </c>
      <c r="H6" s="318">
        <v>1.111</v>
      </c>
      <c r="I6" s="318">
        <v>1.1140000000000001</v>
      </c>
      <c r="N6" s="318">
        <v>0.93300000000000005</v>
      </c>
      <c r="O6" s="318">
        <v>1.1140000000000001</v>
      </c>
      <c r="P6" s="318">
        <v>1.1180000000000001</v>
      </c>
    </row>
    <row r="7" spans="1:16" x14ac:dyDescent="0.25">
      <c r="A7" s="318">
        <v>0.93400000000000005</v>
      </c>
      <c r="B7" s="318">
        <v>1.1080000000000001</v>
      </c>
      <c r="D7" s="318">
        <v>1.1120000000000001</v>
      </c>
      <c r="G7" s="318">
        <v>0.93400000000000005</v>
      </c>
      <c r="H7" s="318">
        <v>1.1120000000000001</v>
      </c>
      <c r="I7" s="318">
        <v>1.1160000000000001</v>
      </c>
      <c r="N7" s="318">
        <v>0.93400000000000005</v>
      </c>
      <c r="O7" s="318">
        <v>1.1160000000000001</v>
      </c>
      <c r="P7" s="318">
        <v>1.119</v>
      </c>
    </row>
    <row r="8" spans="1:16" x14ac:dyDescent="0.25">
      <c r="A8" s="318">
        <v>0.93500000000000005</v>
      </c>
      <c r="B8" s="318">
        <v>1.1100000000000001</v>
      </c>
      <c r="D8" s="318">
        <v>1.113</v>
      </c>
      <c r="G8" s="318">
        <v>0.93500000000000005</v>
      </c>
      <c r="H8" s="318">
        <v>1.113</v>
      </c>
      <c r="I8" s="318">
        <v>1.117</v>
      </c>
      <c r="N8" s="318">
        <v>0.93500000000000005</v>
      </c>
      <c r="O8" s="318">
        <v>1.117</v>
      </c>
      <c r="P8" s="318">
        <v>1.1200000000000001</v>
      </c>
    </row>
    <row r="9" spans="1:16" x14ac:dyDescent="0.25">
      <c r="A9" s="318">
        <v>0.93600000000000005</v>
      </c>
      <c r="B9" s="318">
        <v>1.111</v>
      </c>
      <c r="D9" s="318">
        <v>1.115</v>
      </c>
      <c r="G9" s="318">
        <v>0.93600000000000005</v>
      </c>
      <c r="H9" s="318">
        <v>1.115</v>
      </c>
      <c r="I9" s="318">
        <v>1.1180000000000001</v>
      </c>
      <c r="N9" s="318">
        <v>0.93600000000000005</v>
      </c>
      <c r="O9" s="318">
        <v>1.1180000000000001</v>
      </c>
      <c r="P9" s="318">
        <v>1.1220000000000001</v>
      </c>
    </row>
    <row r="10" spans="1:16" x14ac:dyDescent="0.25">
      <c r="A10" s="318">
        <v>0.93700000000000006</v>
      </c>
      <c r="B10" s="318">
        <v>1.1120000000000001</v>
      </c>
      <c r="D10" s="318">
        <v>1.1160000000000001</v>
      </c>
      <c r="G10" s="318">
        <v>0.93700000000000006</v>
      </c>
      <c r="H10" s="318">
        <v>1.1160000000000001</v>
      </c>
      <c r="I10" s="318">
        <v>1.119</v>
      </c>
      <c r="N10" s="318">
        <v>0.93700000000000006</v>
      </c>
      <c r="O10" s="318">
        <v>1.119</v>
      </c>
      <c r="P10" s="318">
        <v>1.123</v>
      </c>
    </row>
    <row r="11" spans="1:16" x14ac:dyDescent="0.25">
      <c r="A11" s="318">
        <v>0.93799999999999994</v>
      </c>
      <c r="B11" s="318">
        <v>1.113</v>
      </c>
      <c r="D11" s="318">
        <v>1.117</v>
      </c>
      <c r="G11" s="318">
        <v>0.93799999999999994</v>
      </c>
      <c r="H11" s="318">
        <v>1.117</v>
      </c>
      <c r="I11" s="318">
        <v>1.121</v>
      </c>
      <c r="N11" s="318">
        <v>0.93799999999999994</v>
      </c>
      <c r="O11" s="316">
        <v>1.121</v>
      </c>
      <c r="P11" s="316">
        <v>1.1240000000000001</v>
      </c>
    </row>
    <row r="12" spans="1:16" x14ac:dyDescent="0.25">
      <c r="A12" s="318">
        <v>0.93899999999999995</v>
      </c>
      <c r="B12" s="318">
        <v>1.115</v>
      </c>
      <c r="D12" s="318">
        <v>1.1180000000000001</v>
      </c>
      <c r="G12" s="318">
        <v>0.93899999999999995</v>
      </c>
      <c r="H12" s="318">
        <v>1.1180000000000001</v>
      </c>
      <c r="I12" s="318">
        <v>1.1220000000000001</v>
      </c>
      <c r="N12" s="318">
        <v>0.93899999999999995</v>
      </c>
      <c r="O12" s="316">
        <v>1.1220000000000001</v>
      </c>
      <c r="P12" s="316">
        <v>1.125</v>
      </c>
    </row>
    <row r="13" spans="1:16" x14ac:dyDescent="0.25">
      <c r="A13" s="318">
        <v>0.94</v>
      </c>
      <c r="B13" s="318">
        <v>1.1160000000000001</v>
      </c>
      <c r="D13" s="318">
        <v>1.1200000000000001</v>
      </c>
      <c r="G13" s="318">
        <v>0.94</v>
      </c>
      <c r="H13" s="318">
        <v>1.1200000000000001</v>
      </c>
      <c r="I13" s="318">
        <v>1.123</v>
      </c>
      <c r="N13" s="318">
        <v>0.94</v>
      </c>
      <c r="O13" s="316">
        <v>1.123</v>
      </c>
      <c r="P13" s="31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71" t="s">
        <v>101</v>
      </c>
      <c r="B1" s="323" t="s">
        <v>274</v>
      </c>
      <c r="C1" s="325">
        <v>64.599999999999994</v>
      </c>
    </row>
    <row r="2" spans="1:3" x14ac:dyDescent="0.2">
      <c r="A2" s="171" t="s">
        <v>79</v>
      </c>
      <c r="B2" s="323" t="s">
        <v>296</v>
      </c>
      <c r="C2" s="325">
        <v>0.81299999999999994</v>
      </c>
    </row>
    <row r="3" spans="1:3" x14ac:dyDescent="0.2">
      <c r="A3" s="171" t="s">
        <v>147</v>
      </c>
      <c r="B3" s="323" t="s">
        <v>275</v>
      </c>
      <c r="C3" s="325">
        <v>2.5529999999999999</v>
      </c>
    </row>
    <row r="4" spans="1:3" x14ac:dyDescent="0.2">
      <c r="A4" s="171" t="s">
        <v>98</v>
      </c>
      <c r="B4" s="323" t="s">
        <v>277</v>
      </c>
      <c r="C4" s="325">
        <v>5.1349999999999998</v>
      </c>
    </row>
    <row r="5" spans="1:3" x14ac:dyDescent="0.2">
      <c r="A5" s="171" t="s">
        <v>96</v>
      </c>
      <c r="B5" s="323" t="s">
        <v>278</v>
      </c>
      <c r="C5" s="324" t="s">
        <v>213</v>
      </c>
    </row>
    <row r="6" spans="1:3" x14ac:dyDescent="0.2">
      <c r="A6" s="171" t="s">
        <v>106</v>
      </c>
      <c r="B6" s="323" t="s">
        <v>279</v>
      </c>
      <c r="C6" s="325">
        <v>0.58140000000000003</v>
      </c>
    </row>
    <row r="7" spans="1:3" x14ac:dyDescent="0.2">
      <c r="A7" s="171" t="s">
        <v>107</v>
      </c>
      <c r="B7" s="323" t="s">
        <v>276</v>
      </c>
      <c r="C7" s="325">
        <v>1.96</v>
      </c>
    </row>
    <row r="8" spans="1:3" x14ac:dyDescent="0.2">
      <c r="A8" s="171" t="s">
        <v>94</v>
      </c>
      <c r="B8" s="323" t="s">
        <v>281</v>
      </c>
      <c r="C8" s="325">
        <v>0.38200000000000001</v>
      </c>
    </row>
    <row r="9" spans="1:3" x14ac:dyDescent="0.2">
      <c r="A9" s="171" t="s">
        <v>108</v>
      </c>
      <c r="B9" s="323" t="s">
        <v>280</v>
      </c>
      <c r="C9" s="325">
        <v>1150</v>
      </c>
    </row>
    <row r="10" spans="1:3" x14ac:dyDescent="0.2">
      <c r="A10" s="171" t="s">
        <v>92</v>
      </c>
      <c r="B10" s="323" t="s">
        <v>282</v>
      </c>
      <c r="C10" s="325">
        <v>1.4450000000000001</v>
      </c>
    </row>
    <row r="11" spans="1:3" x14ac:dyDescent="0.2">
      <c r="A11" s="171" t="s">
        <v>88</v>
      </c>
      <c r="B11" s="323" t="s">
        <v>284</v>
      </c>
      <c r="C11" s="325">
        <v>32.340000000000003</v>
      </c>
    </row>
    <row r="12" spans="1:3" x14ac:dyDescent="0.2">
      <c r="A12" s="171" t="s">
        <v>90</v>
      </c>
      <c r="B12" s="323" t="s">
        <v>283</v>
      </c>
      <c r="C12" s="324" t="s">
        <v>214</v>
      </c>
    </row>
    <row r="13" spans="1:3" x14ac:dyDescent="0.2">
      <c r="A13" s="171" t="s">
        <v>109</v>
      </c>
      <c r="B13" s="323" t="s">
        <v>299</v>
      </c>
      <c r="C13" s="324" t="s">
        <v>270</v>
      </c>
    </row>
    <row r="14" spans="1:3" x14ac:dyDescent="0.2">
      <c r="A14" s="171" t="s">
        <v>110</v>
      </c>
      <c r="B14" s="323" t="s">
        <v>300</v>
      </c>
      <c r="C14" s="325">
        <v>2.633</v>
      </c>
    </row>
    <row r="15" spans="1:3" x14ac:dyDescent="0.2">
      <c r="A15" s="171" t="s">
        <v>148</v>
      </c>
      <c r="B15" s="323" t="s">
        <v>294</v>
      </c>
      <c r="C15" s="325">
        <v>215.6</v>
      </c>
    </row>
    <row r="16" spans="1:3" x14ac:dyDescent="0.2">
      <c r="A16" s="171" t="s">
        <v>111</v>
      </c>
      <c r="B16" s="323" t="s">
        <v>285</v>
      </c>
      <c r="C16" s="325">
        <v>666.9</v>
      </c>
    </row>
    <row r="17" spans="1:3" x14ac:dyDescent="0.2">
      <c r="A17" s="171" t="s">
        <v>112</v>
      </c>
      <c r="B17" s="323" t="s">
        <v>288</v>
      </c>
      <c r="C17" s="324" t="s">
        <v>271</v>
      </c>
    </row>
    <row r="18" spans="1:3" x14ac:dyDescent="0.2">
      <c r="A18" s="171" t="s">
        <v>113</v>
      </c>
      <c r="B18" s="323" t="s">
        <v>289</v>
      </c>
      <c r="C18" s="325">
        <v>150.6</v>
      </c>
    </row>
    <row r="19" spans="1:3" x14ac:dyDescent="0.2">
      <c r="A19" s="171" t="s">
        <v>86</v>
      </c>
      <c r="B19" s="323" t="s">
        <v>290</v>
      </c>
      <c r="C19" s="325">
        <v>123.5</v>
      </c>
    </row>
    <row r="20" spans="1:3" x14ac:dyDescent="0.2">
      <c r="A20" s="171" t="s">
        <v>69</v>
      </c>
      <c r="B20" s="323" t="s">
        <v>286</v>
      </c>
      <c r="C20" s="324" t="s">
        <v>252</v>
      </c>
    </row>
    <row r="21" spans="1:3" x14ac:dyDescent="0.2">
      <c r="A21" s="171" t="s">
        <v>84</v>
      </c>
      <c r="B21" s="323" t="s">
        <v>291</v>
      </c>
      <c r="C21" s="325">
        <v>1.3520000000000001</v>
      </c>
    </row>
    <row r="22" spans="1:3" x14ac:dyDescent="0.2">
      <c r="A22" s="171" t="s">
        <v>150</v>
      </c>
      <c r="B22" s="323" t="s">
        <v>293</v>
      </c>
      <c r="C22" s="325">
        <v>2.621</v>
      </c>
    </row>
    <row r="23" spans="1:3" x14ac:dyDescent="0.2">
      <c r="A23" s="171" t="s">
        <v>103</v>
      </c>
      <c r="B23" s="323" t="s">
        <v>273</v>
      </c>
      <c r="C23" s="325">
        <v>0.28689999999999999</v>
      </c>
    </row>
    <row r="24" spans="1:3" x14ac:dyDescent="0.2">
      <c r="A24" s="171" t="s">
        <v>81</v>
      </c>
      <c r="B24" s="323" t="s">
        <v>295</v>
      </c>
      <c r="C24" s="325">
        <v>42.71</v>
      </c>
    </row>
    <row r="25" spans="1:3" x14ac:dyDescent="0.2">
      <c r="A25" s="171" t="s">
        <v>114</v>
      </c>
      <c r="B25" s="323" t="s">
        <v>287</v>
      </c>
      <c r="C25" s="325">
        <v>50.6</v>
      </c>
    </row>
    <row r="26" spans="1:3" x14ac:dyDescent="0.2">
      <c r="A26" s="171" t="s">
        <v>77</v>
      </c>
      <c r="B26" s="323" t="s">
        <v>297</v>
      </c>
      <c r="C26" s="324" t="s">
        <v>269</v>
      </c>
    </row>
    <row r="27" spans="1:3" x14ac:dyDescent="0.2">
      <c r="A27" s="171" t="s">
        <v>115</v>
      </c>
      <c r="B27" s="323" t="s">
        <v>298</v>
      </c>
      <c r="C27" s="325">
        <v>71.7</v>
      </c>
    </row>
    <row r="28" spans="1:3" x14ac:dyDescent="0.2">
      <c r="A28" s="171" t="s">
        <v>116</v>
      </c>
      <c r="B28" s="323" t="s">
        <v>292</v>
      </c>
      <c r="C28" s="324" t="s">
        <v>268</v>
      </c>
    </row>
    <row r="29" spans="1:3" x14ac:dyDescent="0.2">
      <c r="A29" s="171" t="s">
        <v>75</v>
      </c>
      <c r="B29" s="323" t="s">
        <v>302</v>
      </c>
      <c r="C29" s="324" t="s">
        <v>253</v>
      </c>
    </row>
    <row r="30" spans="1:3" x14ac:dyDescent="0.2">
      <c r="A30" s="171" t="s">
        <v>117</v>
      </c>
      <c r="B30" s="323" t="s">
        <v>301</v>
      </c>
      <c r="C30" s="325">
        <v>0.77</v>
      </c>
    </row>
    <row r="31" spans="1:3" x14ac:dyDescent="0.2">
      <c r="A31" s="171" t="s">
        <v>194</v>
      </c>
      <c r="B31" s="323" t="s">
        <v>303</v>
      </c>
      <c r="C31" s="324" t="s">
        <v>254</v>
      </c>
    </row>
    <row r="32" spans="1:3" x14ac:dyDescent="0.2">
      <c r="A32" s="171" t="s">
        <v>73</v>
      </c>
      <c r="B32" s="323" t="s">
        <v>304</v>
      </c>
      <c r="C32" s="324" t="s">
        <v>272</v>
      </c>
    </row>
    <row r="33" spans="1:3" ht="13.5" thickBot="1" x14ac:dyDescent="0.25">
      <c r="A33" s="173" t="s">
        <v>71</v>
      </c>
      <c r="B33" s="323" t="s">
        <v>305</v>
      </c>
      <c r="C33" s="32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38" customWidth="1"/>
    <col min="10" max="10" width="5.140625" customWidth="1"/>
    <col min="11" max="15" width="9.7109375" customWidth="1"/>
  </cols>
  <sheetData>
    <row r="1" spans="4:9" ht="13.15" customHeight="1" x14ac:dyDescent="0.2">
      <c r="D1" s="135"/>
      <c r="E1" s="391" t="s">
        <v>216</v>
      </c>
      <c r="F1" s="391"/>
      <c r="G1" s="391"/>
      <c r="H1" s="392"/>
    </row>
    <row r="2" spans="4:9" ht="13.15" customHeight="1" x14ac:dyDescent="0.2">
      <c r="D2" s="136"/>
      <c r="E2" s="393"/>
      <c r="F2" s="393"/>
      <c r="G2" s="393"/>
      <c r="H2" s="394"/>
    </row>
    <row r="3" spans="4:9" ht="13.15" customHeight="1" x14ac:dyDescent="0.2">
      <c r="D3" s="136"/>
      <c r="E3" s="393"/>
      <c r="F3" s="393"/>
      <c r="G3" s="393"/>
      <c r="H3" s="394"/>
    </row>
    <row r="4" spans="4:9" ht="13.9" customHeight="1" thickBot="1" x14ac:dyDescent="0.25">
      <c r="D4" s="137"/>
      <c r="E4" s="395"/>
      <c r="F4" s="395"/>
      <c r="G4" s="395"/>
      <c r="H4" s="396"/>
    </row>
    <row r="5" spans="4:9" ht="13.9" customHeight="1" x14ac:dyDescent="0.2">
      <c r="D5" s="138"/>
      <c r="E5" s="138"/>
      <c r="F5" s="138"/>
      <c r="G5" s="138"/>
      <c r="H5" s="138"/>
    </row>
    <row r="6" spans="4:9" ht="36" customHeight="1" x14ac:dyDescent="0.2">
      <c r="D6" s="139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38"/>
      <c r="E7" s="138"/>
      <c r="F7" s="138"/>
      <c r="G7" s="138"/>
      <c r="H7" s="138"/>
    </row>
    <row r="8" spans="4:9" ht="15.6" customHeight="1" x14ac:dyDescent="0.2">
      <c r="D8" s="139" t="s">
        <v>146</v>
      </c>
      <c r="E8" s="150" t="s">
        <v>203</v>
      </c>
      <c r="F8" s="139" t="s">
        <v>189</v>
      </c>
      <c r="G8" s="150" t="s">
        <v>251</v>
      </c>
      <c r="H8" s="105"/>
      <c r="I8" s="160"/>
    </row>
    <row r="9" spans="4:9" ht="7.9" customHeight="1" x14ac:dyDescent="0.2">
      <c r="D9" s="138"/>
      <c r="E9" s="138"/>
      <c r="F9" s="138"/>
      <c r="G9" s="138"/>
      <c r="H9" s="138"/>
      <c r="I9" s="160"/>
    </row>
    <row r="10" spans="4:9" ht="15.6" customHeight="1" x14ac:dyDescent="0.2">
      <c r="D10" s="388" t="s">
        <v>217</v>
      </c>
      <c r="E10" s="388"/>
      <c r="F10" s="388"/>
      <c r="G10" s="388"/>
      <c r="H10" s="388"/>
      <c r="I10" s="160"/>
    </row>
    <row r="11" spans="4:9" ht="9" customHeight="1" x14ac:dyDescent="0.2">
      <c r="D11" s="138"/>
      <c r="E11" s="138"/>
      <c r="F11" s="138"/>
      <c r="G11" s="138"/>
      <c r="H11" s="138"/>
    </row>
    <row r="12" spans="4:9" ht="15.6" customHeight="1" x14ac:dyDescent="0.2">
      <c r="D12" s="139" t="s">
        <v>33</v>
      </c>
      <c r="E12" s="228" t="s">
        <v>191</v>
      </c>
      <c r="F12" s="106" t="s">
        <v>8</v>
      </c>
      <c r="G12" s="397" t="s">
        <v>192</v>
      </c>
      <c r="H12" s="397"/>
    </row>
    <row r="13" spans="4:9" ht="9" customHeight="1" x14ac:dyDescent="0.2">
      <c r="D13" s="138"/>
      <c r="E13" s="138"/>
      <c r="F13" s="140"/>
      <c r="G13" s="138"/>
      <c r="H13" s="138"/>
    </row>
    <row r="14" spans="4:9" ht="15.6" customHeight="1" x14ac:dyDescent="0.2">
      <c r="D14" s="106" t="s">
        <v>9</v>
      </c>
      <c r="E14" s="227" t="s">
        <v>193</v>
      </c>
      <c r="F14" s="106" t="s">
        <v>10</v>
      </c>
      <c r="G14" s="397" t="s">
        <v>204</v>
      </c>
      <c r="H14" s="397"/>
    </row>
    <row r="15" spans="4:9" ht="13.15" customHeight="1" x14ac:dyDescent="0.2">
      <c r="D15" s="138"/>
      <c r="E15" s="138"/>
      <c r="F15" s="138"/>
      <c r="G15" s="138"/>
      <c r="H15" s="138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41" t="s">
        <v>151</v>
      </c>
      <c r="B17" s="141" t="s">
        <v>152</v>
      </c>
      <c r="D17" s="141" t="s">
        <v>218</v>
      </c>
      <c r="E17" s="142" t="s">
        <v>181</v>
      </c>
      <c r="F17" s="142" t="s">
        <v>182</v>
      </c>
      <c r="G17" s="141" t="s">
        <v>153</v>
      </c>
      <c r="H17" s="141" t="s">
        <v>154</v>
      </c>
      <c r="L17" s="218" t="s">
        <v>120</v>
      </c>
      <c r="M17" s="218" t="s">
        <v>227</v>
      </c>
      <c r="N17" s="218" t="s">
        <v>228</v>
      </c>
      <c r="O17" s="218" t="s">
        <v>229</v>
      </c>
    </row>
    <row r="18" spans="1:15" ht="13.9" customHeight="1" x14ac:dyDescent="0.2">
      <c r="A18" s="143">
        <v>43881</v>
      </c>
      <c r="B18" s="144">
        <v>0.45833333333333331</v>
      </c>
      <c r="D18" s="229"/>
      <c r="E18" s="145"/>
      <c r="F18" s="146"/>
      <c r="G18" s="147"/>
      <c r="H18" s="146"/>
      <c r="K18" s="218" t="s">
        <v>207</v>
      </c>
      <c r="L18" s="219">
        <f>MIN(E18:E41,E46:E69,E74:E97,E102:E125,E130:E153)</f>
        <v>0</v>
      </c>
      <c r="M18" s="219">
        <f>MIN(F18:F41,F46:F69,F74:F97,F102:F125,F130:F153)</f>
        <v>0</v>
      </c>
      <c r="N18" s="219">
        <f>MIN(G18:G41,G46:G69,G74:G97,G102:G125,G130:G153)</f>
        <v>0</v>
      </c>
      <c r="O18" s="219">
        <f>MIN(H18:H41,H46:H69,H74:H97,H102:H125,H130:H153)</f>
        <v>0</v>
      </c>
    </row>
    <row r="19" spans="1:15" x14ac:dyDescent="0.2">
      <c r="A19" s="143">
        <f>A18</f>
        <v>43881</v>
      </c>
      <c r="B19" s="144">
        <v>0.5</v>
      </c>
      <c r="D19" s="229"/>
      <c r="E19" s="145"/>
      <c r="F19" s="146"/>
      <c r="G19" s="147"/>
      <c r="H19" s="146"/>
      <c r="K19" s="218" t="s">
        <v>208</v>
      </c>
      <c r="L19" s="219">
        <f>MAX(E18:E41,E46:E69,E74:E97,E102:E125,E130:E153)</f>
        <v>0</v>
      </c>
      <c r="M19" s="219">
        <f>MAX(F18:F41,F46:F69,F74:F97,F102:F125,F130:F153)</f>
        <v>0</v>
      </c>
      <c r="N19" s="219">
        <f>MAX(G18:G41,G46:G69,G74:G97,G102:G125,G130:G153)</f>
        <v>0</v>
      </c>
      <c r="O19" s="219">
        <f>MAX(H18:H41,H46:H69,H74:H97,H102:H125,H130:H153)</f>
        <v>0</v>
      </c>
    </row>
    <row r="20" spans="1:15" x14ac:dyDescent="0.2">
      <c r="A20" s="143">
        <f t="shared" ref="A20:A41" si="0">A19</f>
        <v>43881</v>
      </c>
      <c r="B20" s="144">
        <v>0.54166666666666696</v>
      </c>
      <c r="D20" s="229"/>
      <c r="E20" s="145"/>
      <c r="F20" s="146"/>
      <c r="G20" s="147"/>
      <c r="H20" s="146"/>
      <c r="K20" s="218" t="s">
        <v>209</v>
      </c>
      <c r="L20" s="219" t="e">
        <f>AVERAGE(E18:E41,E46:E69,E74:E97,E102:E125,E130:E153)</f>
        <v>#DIV/0!</v>
      </c>
      <c r="M20" s="219" t="e">
        <f>AVERAGE(F18:F41,F46:F69,F74:F97,F102:F125,F130:F153)</f>
        <v>#DIV/0!</v>
      </c>
      <c r="N20" s="219" t="e">
        <f>AVERAGE(G18:G41,G46:G69,G74:G97,G102:G125,G130:G153)</f>
        <v>#DIV/0!</v>
      </c>
      <c r="O20" s="219" t="e">
        <f>AVERAGE(H18:H41,H46:H69,H74:H97,H102:H125,H130:H153)</f>
        <v>#DIV/0!</v>
      </c>
    </row>
    <row r="21" spans="1:15" x14ac:dyDescent="0.2">
      <c r="A21" s="143">
        <f t="shared" si="0"/>
        <v>43881</v>
      </c>
      <c r="B21" s="144">
        <v>0.58333333333333304</v>
      </c>
      <c r="D21" s="229"/>
      <c r="E21" s="145"/>
      <c r="F21" s="146"/>
      <c r="G21" s="147"/>
      <c r="H21" s="146"/>
      <c r="K21" s="218" t="s">
        <v>210</v>
      </c>
      <c r="L21" s="220" t="e">
        <f>STDEV(E18:E41,E46:E69,E74:E97,E102:E125,E130:E153)</f>
        <v>#DIV/0!</v>
      </c>
      <c r="M21" s="220" t="e">
        <f>STDEV(F18:F41,F46:F69,F74:F97,F102:F125,F130:F153)</f>
        <v>#DIV/0!</v>
      </c>
      <c r="N21" s="220" t="e">
        <f>STDEV(G18:G41,G46:G69,G74:G97,G102:G125,G130:G153)</f>
        <v>#DIV/0!</v>
      </c>
      <c r="O21" s="220" t="e">
        <f>STDEV(H18:H41,H46:H69,H74:H97,H102:H125,H130:H153)</f>
        <v>#DIV/0!</v>
      </c>
    </row>
    <row r="22" spans="1:15" x14ac:dyDescent="0.2">
      <c r="A22" s="143">
        <f t="shared" si="0"/>
        <v>43881</v>
      </c>
      <c r="B22" s="144">
        <v>0.625</v>
      </c>
      <c r="D22" s="229"/>
      <c r="E22" s="145"/>
      <c r="F22" s="146"/>
      <c r="G22" s="147"/>
      <c r="H22" s="146"/>
      <c r="K22" s="218" t="s">
        <v>211</v>
      </c>
      <c r="L22" s="221">
        <f>COUNT(E18:E41,E46:E69,E74:E97,E102:E125,E130:E153)</f>
        <v>0</v>
      </c>
      <c r="M22" s="221">
        <f>COUNT(F18:F41,F46:F69,F74:F97,F102:F125,F130:F153)</f>
        <v>0</v>
      </c>
      <c r="N22" s="221">
        <f>COUNT(G18:G41,G46:G69,G74:G97,G102:G125,G130:G153)</f>
        <v>0</v>
      </c>
      <c r="O22" s="221">
        <f>COUNT(H18:H41,H46:H69,H74:H97,H102:H125,H130:H153)</f>
        <v>0</v>
      </c>
    </row>
    <row r="23" spans="1:15" x14ac:dyDescent="0.2">
      <c r="A23" s="143">
        <f t="shared" si="0"/>
        <v>43881</v>
      </c>
      <c r="B23" s="144">
        <v>0.66666666666666596</v>
      </c>
      <c r="D23" s="229"/>
      <c r="E23" s="145"/>
      <c r="F23" s="146"/>
      <c r="G23" s="147"/>
      <c r="H23" s="146"/>
      <c r="K23" s="218" t="s">
        <v>212</v>
      </c>
      <c r="L23" s="222" t="e">
        <f>L21/SQRT(L22)</f>
        <v>#DIV/0!</v>
      </c>
      <c r="M23" s="222" t="e">
        <f t="shared" ref="M23:O23" si="1">M21/SQRT(M22)</f>
        <v>#DIV/0!</v>
      </c>
      <c r="N23" s="222" t="e">
        <f t="shared" si="1"/>
        <v>#DIV/0!</v>
      </c>
      <c r="O23" s="222" t="e">
        <f t="shared" si="1"/>
        <v>#DIV/0!</v>
      </c>
    </row>
    <row r="24" spans="1:15" x14ac:dyDescent="0.2">
      <c r="A24" s="143">
        <f t="shared" si="0"/>
        <v>43881</v>
      </c>
      <c r="B24" s="144">
        <v>0.70833333333333304</v>
      </c>
      <c r="D24" s="229"/>
      <c r="E24" s="145"/>
      <c r="F24" s="146"/>
      <c r="G24" s="147"/>
      <c r="H24" s="146"/>
    </row>
    <row r="25" spans="1:15" x14ac:dyDescent="0.2">
      <c r="A25" s="143">
        <f t="shared" si="0"/>
        <v>43881</v>
      </c>
      <c r="B25" s="144">
        <v>0.75</v>
      </c>
      <c r="D25" s="229"/>
      <c r="E25" s="145"/>
      <c r="F25" s="146"/>
      <c r="G25" s="147"/>
      <c r="H25" s="146"/>
    </row>
    <row r="26" spans="1:15" x14ac:dyDescent="0.2">
      <c r="A26" s="143">
        <f t="shared" si="0"/>
        <v>43881</v>
      </c>
      <c r="B26" s="144">
        <v>0.79166666666666596</v>
      </c>
      <c r="D26" s="229"/>
      <c r="E26" s="145"/>
      <c r="F26" s="146"/>
      <c r="G26" s="147"/>
      <c r="H26" s="146"/>
    </row>
    <row r="27" spans="1:15" x14ac:dyDescent="0.2">
      <c r="A27" s="143">
        <f t="shared" si="0"/>
        <v>43881</v>
      </c>
      <c r="B27" s="144">
        <v>0.83333333333333304</v>
      </c>
      <c r="D27" s="229"/>
      <c r="E27" s="145"/>
      <c r="F27" s="146"/>
      <c r="G27" s="147"/>
      <c r="H27" s="146"/>
    </row>
    <row r="28" spans="1:15" x14ac:dyDescent="0.2">
      <c r="A28" s="143">
        <f t="shared" si="0"/>
        <v>43881</v>
      </c>
      <c r="B28" s="144">
        <v>0.875</v>
      </c>
      <c r="D28" s="229"/>
      <c r="E28" s="145"/>
      <c r="F28" s="146"/>
      <c r="G28" s="147"/>
      <c r="H28" s="146"/>
    </row>
    <row r="29" spans="1:15" x14ac:dyDescent="0.2">
      <c r="A29" s="143">
        <f t="shared" si="0"/>
        <v>43881</v>
      </c>
      <c r="B29" s="144">
        <v>0.91666666666666696</v>
      </c>
      <c r="D29" s="229"/>
      <c r="E29" s="145"/>
      <c r="F29" s="146"/>
      <c r="G29" s="147"/>
      <c r="H29" s="146"/>
    </row>
    <row r="30" spans="1:15" x14ac:dyDescent="0.2">
      <c r="A30" s="143">
        <f t="shared" si="0"/>
        <v>43881</v>
      </c>
      <c r="B30" s="144">
        <v>0.95833333333333304</v>
      </c>
      <c r="D30" s="229"/>
      <c r="E30" s="145"/>
      <c r="F30" s="146"/>
      <c r="G30" s="147"/>
      <c r="H30" s="146"/>
    </row>
    <row r="31" spans="1:15" x14ac:dyDescent="0.2">
      <c r="A31" s="143">
        <f>A30</f>
        <v>43881</v>
      </c>
      <c r="B31" s="144">
        <v>1</v>
      </c>
      <c r="D31" s="229"/>
      <c r="E31" s="145"/>
      <c r="F31" s="146"/>
      <c r="G31" s="147"/>
      <c r="H31" s="146"/>
    </row>
    <row r="32" spans="1:15" x14ac:dyDescent="0.2">
      <c r="A32" s="143">
        <f t="shared" si="0"/>
        <v>43881</v>
      </c>
      <c r="B32" s="144">
        <v>1.0416666666666701</v>
      </c>
      <c r="D32" s="229"/>
      <c r="E32" s="145"/>
      <c r="F32" s="146"/>
      <c r="G32" s="147"/>
      <c r="H32" s="146"/>
    </row>
    <row r="33" spans="1:8" x14ac:dyDescent="0.2">
      <c r="A33" s="143">
        <f t="shared" si="0"/>
        <v>43881</v>
      </c>
      <c r="B33" s="144">
        <v>1.0833333333333299</v>
      </c>
      <c r="D33" s="229"/>
      <c r="E33" s="145"/>
      <c r="F33" s="146"/>
      <c r="G33" s="147"/>
      <c r="H33" s="146"/>
    </row>
    <row r="34" spans="1:8" x14ac:dyDescent="0.2">
      <c r="A34" s="143">
        <f t="shared" si="0"/>
        <v>43881</v>
      </c>
      <c r="B34" s="144">
        <v>1.125</v>
      </c>
      <c r="D34" s="229"/>
      <c r="E34" s="145"/>
      <c r="F34" s="146"/>
      <c r="G34" s="147"/>
      <c r="H34" s="146"/>
    </row>
    <row r="35" spans="1:8" x14ac:dyDescent="0.2">
      <c r="A35" s="143">
        <f t="shared" si="0"/>
        <v>43881</v>
      </c>
      <c r="B35" s="144">
        <v>1.1666666666666701</v>
      </c>
      <c r="D35" s="229"/>
      <c r="E35" s="145"/>
      <c r="F35" s="146"/>
      <c r="G35" s="147"/>
      <c r="H35" s="146"/>
    </row>
    <row r="36" spans="1:8" x14ac:dyDescent="0.2">
      <c r="A36" s="143">
        <f t="shared" si="0"/>
        <v>43881</v>
      </c>
      <c r="B36" s="144">
        <v>1.2083333333333299</v>
      </c>
      <c r="D36" s="229"/>
      <c r="E36" s="145"/>
      <c r="F36" s="146"/>
      <c r="G36" s="147"/>
      <c r="H36" s="146"/>
    </row>
    <row r="37" spans="1:8" x14ac:dyDescent="0.2">
      <c r="A37" s="143">
        <f t="shared" si="0"/>
        <v>43881</v>
      </c>
      <c r="B37" s="144">
        <v>1.25</v>
      </c>
      <c r="D37" s="229"/>
      <c r="E37" s="145"/>
      <c r="F37" s="146"/>
      <c r="G37" s="147"/>
      <c r="H37" s="146"/>
    </row>
    <row r="38" spans="1:8" x14ac:dyDescent="0.2">
      <c r="A38" s="143">
        <f t="shared" si="0"/>
        <v>43881</v>
      </c>
      <c r="B38" s="144">
        <v>1.2916666666666701</v>
      </c>
      <c r="D38" s="229"/>
      <c r="E38" s="145"/>
      <c r="F38" s="146"/>
      <c r="G38" s="147"/>
      <c r="H38" s="146"/>
    </row>
    <row r="39" spans="1:8" x14ac:dyDescent="0.2">
      <c r="A39" s="143">
        <f t="shared" si="0"/>
        <v>43881</v>
      </c>
      <c r="B39" s="144">
        <v>1.3333333333333299</v>
      </c>
      <c r="D39" s="229"/>
      <c r="E39" s="145"/>
      <c r="F39" s="146"/>
      <c r="G39" s="147"/>
      <c r="H39" s="146"/>
    </row>
    <row r="40" spans="1:8" x14ac:dyDescent="0.2">
      <c r="A40" s="143">
        <f t="shared" si="0"/>
        <v>43881</v>
      </c>
      <c r="B40" s="144">
        <v>1.375</v>
      </c>
      <c r="D40" s="229"/>
      <c r="E40" s="145"/>
      <c r="F40" s="146"/>
      <c r="G40" s="147"/>
      <c r="H40" s="146"/>
    </row>
    <row r="41" spans="1:8" x14ac:dyDescent="0.2">
      <c r="A41" s="143">
        <f t="shared" si="0"/>
        <v>43881</v>
      </c>
      <c r="B41" s="144">
        <v>1.4166666666666701</v>
      </c>
      <c r="D41" s="229"/>
      <c r="E41" s="145"/>
      <c r="F41" s="146"/>
      <c r="G41" s="147"/>
      <c r="H41" s="146"/>
    </row>
    <row r="42" spans="1:8" x14ac:dyDescent="0.2">
      <c r="D42" s="226" t="s">
        <v>172</v>
      </c>
      <c r="E42" s="149" t="e">
        <f>AVERAGE(E18:E41)</f>
        <v>#DIV/0!</v>
      </c>
      <c r="F42" s="149" t="e">
        <f>AVERAGE(F18:F41)</f>
        <v>#DIV/0!</v>
      </c>
      <c r="G42" s="149" t="e">
        <f>AVERAGE(G18:G41)</f>
        <v>#DIV/0!</v>
      </c>
      <c r="H42" s="149" t="e">
        <f>AVERAGE(H18:H41)</f>
        <v>#DIV/0!</v>
      </c>
    </row>
    <row r="43" spans="1:8" ht="13.9" customHeight="1" x14ac:dyDescent="0.2">
      <c r="D43" s="138"/>
      <c r="E43" s="138"/>
      <c r="F43" s="138"/>
      <c r="G43" s="138"/>
      <c r="H43" s="138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42" t="s">
        <v>151</v>
      </c>
      <c r="B45" s="142" t="s">
        <v>152</v>
      </c>
      <c r="D45" s="142" t="s">
        <v>151</v>
      </c>
      <c r="E45" s="142" t="s">
        <v>181</v>
      </c>
      <c r="F45" s="142" t="s">
        <v>182</v>
      </c>
      <c r="G45" s="142" t="s">
        <v>153</v>
      </c>
      <c r="H45" s="142" t="s">
        <v>154</v>
      </c>
    </row>
    <row r="46" spans="1:8" ht="13.9" customHeight="1" x14ac:dyDescent="0.2">
      <c r="A46" s="143" t="e">
        <f>#REF!+4</f>
        <v>#REF!</v>
      </c>
      <c r="B46" s="148">
        <v>0.45833333333333331</v>
      </c>
      <c r="D46" s="229"/>
      <c r="E46" s="145"/>
      <c r="F46" s="146"/>
      <c r="G46" s="147"/>
      <c r="H46" s="146"/>
    </row>
    <row r="47" spans="1:8" x14ac:dyDescent="0.2">
      <c r="A47" s="143" t="e">
        <f>A46</f>
        <v>#REF!</v>
      </c>
      <c r="B47" s="144">
        <v>0.5</v>
      </c>
      <c r="D47" s="229"/>
      <c r="E47" s="145"/>
      <c r="F47" s="146"/>
      <c r="G47" s="147"/>
      <c r="H47" s="146"/>
    </row>
    <row r="48" spans="1:8" x14ac:dyDescent="0.2">
      <c r="A48" s="143" t="e">
        <f t="shared" ref="A48:A69" si="2">A47</f>
        <v>#REF!</v>
      </c>
      <c r="B48" s="148">
        <v>0.54166666666666696</v>
      </c>
      <c r="D48" s="229"/>
      <c r="E48" s="145"/>
      <c r="F48" s="146"/>
      <c r="G48" s="147"/>
      <c r="H48" s="146"/>
    </row>
    <row r="49" spans="1:8" x14ac:dyDescent="0.2">
      <c r="A49" s="143" t="e">
        <f t="shared" si="2"/>
        <v>#REF!</v>
      </c>
      <c r="B49" s="144">
        <v>0.58333333333333304</v>
      </c>
      <c r="D49" s="229"/>
      <c r="E49" s="145"/>
      <c r="F49" s="146"/>
      <c r="G49" s="147"/>
      <c r="H49" s="146"/>
    </row>
    <row r="50" spans="1:8" x14ac:dyDescent="0.2">
      <c r="A50" s="143" t="e">
        <f t="shared" si="2"/>
        <v>#REF!</v>
      </c>
      <c r="B50" s="148">
        <v>0.625</v>
      </c>
      <c r="D50" s="229"/>
      <c r="E50" s="145"/>
      <c r="F50" s="146"/>
      <c r="G50" s="147"/>
      <c r="H50" s="146"/>
    </row>
    <row r="51" spans="1:8" x14ac:dyDescent="0.2">
      <c r="A51" s="143" t="e">
        <f t="shared" si="2"/>
        <v>#REF!</v>
      </c>
      <c r="B51" s="144">
        <v>0.66666666666666596</v>
      </c>
      <c r="D51" s="229"/>
      <c r="E51" s="145"/>
      <c r="F51" s="146"/>
      <c r="G51" s="147"/>
      <c r="H51" s="146"/>
    </row>
    <row r="52" spans="1:8" x14ac:dyDescent="0.2">
      <c r="A52" s="143" t="e">
        <f t="shared" si="2"/>
        <v>#REF!</v>
      </c>
      <c r="B52" s="148">
        <v>0.70833333333333304</v>
      </c>
      <c r="D52" s="229"/>
      <c r="E52" s="145"/>
      <c r="F52" s="146"/>
      <c r="G52" s="147"/>
      <c r="H52" s="146"/>
    </row>
    <row r="53" spans="1:8" x14ac:dyDescent="0.2">
      <c r="A53" s="143" t="e">
        <f t="shared" si="2"/>
        <v>#REF!</v>
      </c>
      <c r="B53" s="144">
        <v>0.75</v>
      </c>
      <c r="D53" s="229"/>
      <c r="E53" s="145"/>
      <c r="F53" s="146"/>
      <c r="G53" s="147"/>
      <c r="H53" s="146"/>
    </row>
    <row r="54" spans="1:8" x14ac:dyDescent="0.2">
      <c r="A54" s="143" t="e">
        <f t="shared" si="2"/>
        <v>#REF!</v>
      </c>
      <c r="B54" s="148">
        <v>0.79166666666666596</v>
      </c>
      <c r="D54" s="229"/>
      <c r="E54" s="145"/>
      <c r="F54" s="146"/>
      <c r="G54" s="147"/>
      <c r="H54" s="146"/>
    </row>
    <row r="55" spans="1:8" x14ac:dyDescent="0.2">
      <c r="A55" s="143" t="e">
        <f t="shared" si="2"/>
        <v>#REF!</v>
      </c>
      <c r="B55" s="144">
        <v>0.83333333333333304</v>
      </c>
      <c r="D55" s="229"/>
      <c r="E55" s="145"/>
      <c r="F55" s="146"/>
      <c r="G55" s="147"/>
      <c r="H55" s="146"/>
    </row>
    <row r="56" spans="1:8" x14ac:dyDescent="0.2">
      <c r="A56" s="143" t="e">
        <f t="shared" si="2"/>
        <v>#REF!</v>
      </c>
      <c r="B56" s="148">
        <v>0.875</v>
      </c>
      <c r="D56" s="229"/>
      <c r="E56" s="145"/>
      <c r="F56" s="146"/>
      <c r="G56" s="147"/>
      <c r="H56" s="146"/>
    </row>
    <row r="57" spans="1:8" x14ac:dyDescent="0.2">
      <c r="A57" s="143" t="e">
        <f t="shared" si="2"/>
        <v>#REF!</v>
      </c>
      <c r="B57" s="144">
        <v>0.91666666666666696</v>
      </c>
      <c r="D57" s="229"/>
      <c r="E57" s="145"/>
      <c r="F57" s="146"/>
      <c r="G57" s="147"/>
      <c r="H57" s="146"/>
    </row>
    <row r="58" spans="1:8" x14ac:dyDescent="0.2">
      <c r="A58" s="143" t="e">
        <f t="shared" si="2"/>
        <v>#REF!</v>
      </c>
      <c r="B58" s="148">
        <v>0.95833333333333304</v>
      </c>
      <c r="D58" s="229"/>
      <c r="E58" s="145"/>
      <c r="F58" s="146"/>
      <c r="G58" s="147"/>
      <c r="H58" s="146"/>
    </row>
    <row r="59" spans="1:8" x14ac:dyDescent="0.2">
      <c r="A59" s="143" t="e">
        <f>A58</f>
        <v>#REF!</v>
      </c>
      <c r="B59" s="144">
        <v>1</v>
      </c>
      <c r="D59" s="229"/>
      <c r="E59" s="145"/>
      <c r="F59" s="146"/>
      <c r="G59" s="147"/>
      <c r="H59" s="146"/>
    </row>
    <row r="60" spans="1:8" x14ac:dyDescent="0.2">
      <c r="A60" s="143" t="e">
        <f t="shared" si="2"/>
        <v>#REF!</v>
      </c>
      <c r="B60" s="148">
        <v>1.0416666666666701</v>
      </c>
      <c r="D60" s="229"/>
      <c r="E60" s="145"/>
      <c r="F60" s="146"/>
      <c r="G60" s="147"/>
      <c r="H60" s="146"/>
    </row>
    <row r="61" spans="1:8" x14ac:dyDescent="0.2">
      <c r="A61" s="143" t="e">
        <f t="shared" si="2"/>
        <v>#REF!</v>
      </c>
      <c r="B61" s="144">
        <v>1.0833333333333299</v>
      </c>
      <c r="D61" s="229"/>
      <c r="E61" s="145"/>
      <c r="F61" s="146"/>
      <c r="G61" s="147"/>
      <c r="H61" s="146"/>
    </row>
    <row r="62" spans="1:8" x14ac:dyDescent="0.2">
      <c r="A62" s="143" t="e">
        <f t="shared" si="2"/>
        <v>#REF!</v>
      </c>
      <c r="B62" s="148">
        <v>1.125</v>
      </c>
      <c r="D62" s="229"/>
      <c r="E62" s="145"/>
      <c r="F62" s="146"/>
      <c r="G62" s="147"/>
      <c r="H62" s="146"/>
    </row>
    <row r="63" spans="1:8" x14ac:dyDescent="0.2">
      <c r="A63" s="143" t="e">
        <f t="shared" si="2"/>
        <v>#REF!</v>
      </c>
      <c r="B63" s="144">
        <v>1.1666666666666701</v>
      </c>
      <c r="D63" s="229"/>
      <c r="E63" s="145"/>
      <c r="F63" s="146"/>
      <c r="G63" s="147"/>
      <c r="H63" s="146"/>
    </row>
    <row r="64" spans="1:8" x14ac:dyDescent="0.2">
      <c r="A64" s="143" t="e">
        <f t="shared" si="2"/>
        <v>#REF!</v>
      </c>
      <c r="B64" s="148">
        <v>1.2083333333333299</v>
      </c>
      <c r="D64" s="229"/>
      <c r="E64" s="145"/>
      <c r="F64" s="146"/>
      <c r="G64" s="147"/>
      <c r="H64" s="146"/>
    </row>
    <row r="65" spans="1:8" x14ac:dyDescent="0.2">
      <c r="A65" s="143" t="e">
        <f t="shared" si="2"/>
        <v>#REF!</v>
      </c>
      <c r="B65" s="144">
        <v>1.25</v>
      </c>
      <c r="D65" s="229"/>
      <c r="E65" s="145"/>
      <c r="F65" s="146"/>
      <c r="G65" s="147"/>
      <c r="H65" s="146"/>
    </row>
    <row r="66" spans="1:8" x14ac:dyDescent="0.2">
      <c r="A66" s="143" t="e">
        <f t="shared" si="2"/>
        <v>#REF!</v>
      </c>
      <c r="B66" s="148">
        <v>1.2916666666666701</v>
      </c>
      <c r="D66" s="229"/>
      <c r="E66" s="145"/>
      <c r="F66" s="146"/>
      <c r="G66" s="147"/>
      <c r="H66" s="146"/>
    </row>
    <row r="67" spans="1:8" x14ac:dyDescent="0.2">
      <c r="A67" s="143" t="e">
        <f t="shared" si="2"/>
        <v>#REF!</v>
      </c>
      <c r="B67" s="144">
        <v>1.3333333333333299</v>
      </c>
      <c r="D67" s="229"/>
      <c r="E67" s="145"/>
      <c r="F67" s="146"/>
      <c r="G67" s="147"/>
      <c r="H67" s="146"/>
    </row>
    <row r="68" spans="1:8" x14ac:dyDescent="0.2">
      <c r="A68" s="143" t="e">
        <f t="shared" si="2"/>
        <v>#REF!</v>
      </c>
      <c r="B68" s="148">
        <v>1.375</v>
      </c>
      <c r="D68" s="229"/>
      <c r="E68" s="145"/>
      <c r="F68" s="146"/>
      <c r="G68" s="147"/>
      <c r="H68" s="146"/>
    </row>
    <row r="69" spans="1:8" x14ac:dyDescent="0.2">
      <c r="A69" s="143" t="e">
        <f t="shared" si="2"/>
        <v>#REF!</v>
      </c>
      <c r="B69" s="144">
        <v>1.4166666666666701</v>
      </c>
      <c r="D69" s="229"/>
      <c r="E69" s="145"/>
      <c r="F69" s="146"/>
      <c r="G69" s="147"/>
      <c r="H69" s="146"/>
    </row>
    <row r="70" spans="1:8" x14ac:dyDescent="0.2">
      <c r="D70" s="226" t="s">
        <v>165</v>
      </c>
      <c r="E70" s="149" t="e">
        <f>AVERAGE(E46:E69)</f>
        <v>#DIV/0!</v>
      </c>
      <c r="F70" s="149" t="e">
        <f>AVERAGE(F46:F69)</f>
        <v>#DIV/0!</v>
      </c>
      <c r="G70" s="149" t="e">
        <f>AVERAGE(G46:G69)</f>
        <v>#DIV/0!</v>
      </c>
      <c r="H70" s="149" t="e">
        <f>AVERAGE(H46:H69)</f>
        <v>#DIV/0!</v>
      </c>
    </row>
    <row r="71" spans="1:8" x14ac:dyDescent="0.2">
      <c r="D71" s="138"/>
      <c r="E71" s="138"/>
      <c r="F71" s="138"/>
      <c r="G71" s="138"/>
      <c r="H71" s="138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42" t="s">
        <v>151</v>
      </c>
      <c r="B73" s="142" t="s">
        <v>152</v>
      </c>
      <c r="D73" s="142" t="s">
        <v>151</v>
      </c>
      <c r="E73" s="142" t="s">
        <v>181</v>
      </c>
      <c r="F73" s="142" t="s">
        <v>182</v>
      </c>
      <c r="G73" s="142" t="s">
        <v>153</v>
      </c>
      <c r="H73" s="142" t="s">
        <v>154</v>
      </c>
    </row>
    <row r="74" spans="1:8" ht="13.9" customHeight="1" x14ac:dyDescent="0.2">
      <c r="A74" s="143" t="e">
        <f>#REF!+1</f>
        <v>#REF!</v>
      </c>
      <c r="B74" s="148">
        <v>0.45833333333333331</v>
      </c>
      <c r="D74" s="229"/>
      <c r="E74" s="145"/>
      <c r="F74" s="146"/>
      <c r="G74" s="147"/>
      <c r="H74" s="146"/>
    </row>
    <row r="75" spans="1:8" x14ac:dyDescent="0.2">
      <c r="A75" s="143" t="e">
        <f>A74</f>
        <v>#REF!</v>
      </c>
      <c r="B75" s="144">
        <v>0.5</v>
      </c>
      <c r="D75" s="229"/>
      <c r="E75" s="145"/>
      <c r="F75" s="146"/>
      <c r="G75" s="147"/>
      <c r="H75" s="146"/>
    </row>
    <row r="76" spans="1:8" x14ac:dyDescent="0.2">
      <c r="A76" s="143" t="e">
        <f t="shared" ref="A76:A97" si="3">A75</f>
        <v>#REF!</v>
      </c>
      <c r="B76" s="148">
        <v>0.54166666666666696</v>
      </c>
      <c r="D76" s="229"/>
      <c r="E76" s="145"/>
      <c r="F76" s="146"/>
      <c r="G76" s="147"/>
      <c r="H76" s="146"/>
    </row>
    <row r="77" spans="1:8" x14ac:dyDescent="0.2">
      <c r="A77" s="143" t="e">
        <f t="shared" si="3"/>
        <v>#REF!</v>
      </c>
      <c r="B77" s="144">
        <v>0.58333333333333304</v>
      </c>
      <c r="D77" s="229"/>
      <c r="E77" s="145"/>
      <c r="F77" s="146"/>
      <c r="G77" s="147"/>
      <c r="H77" s="146"/>
    </row>
    <row r="78" spans="1:8" x14ac:dyDescent="0.2">
      <c r="A78" s="143" t="e">
        <f t="shared" si="3"/>
        <v>#REF!</v>
      </c>
      <c r="B78" s="148">
        <v>0.625</v>
      </c>
      <c r="D78" s="229"/>
      <c r="E78" s="145"/>
      <c r="F78" s="146"/>
      <c r="G78" s="147"/>
      <c r="H78" s="146"/>
    </row>
    <row r="79" spans="1:8" x14ac:dyDescent="0.2">
      <c r="A79" s="143" t="e">
        <f t="shared" si="3"/>
        <v>#REF!</v>
      </c>
      <c r="B79" s="144">
        <v>0.66666666666666596</v>
      </c>
      <c r="D79" s="229"/>
      <c r="E79" s="145"/>
      <c r="F79" s="146"/>
      <c r="G79" s="147"/>
      <c r="H79" s="146"/>
    </row>
    <row r="80" spans="1:8" x14ac:dyDescent="0.2">
      <c r="A80" s="143" t="e">
        <f t="shared" si="3"/>
        <v>#REF!</v>
      </c>
      <c r="B80" s="148">
        <v>0.70833333333333304</v>
      </c>
      <c r="D80" s="229"/>
      <c r="E80" s="145"/>
      <c r="F80" s="146"/>
      <c r="G80" s="147"/>
      <c r="H80" s="146"/>
    </row>
    <row r="81" spans="1:8" x14ac:dyDescent="0.2">
      <c r="A81" s="143" t="e">
        <f t="shared" si="3"/>
        <v>#REF!</v>
      </c>
      <c r="B81" s="144">
        <v>0.75</v>
      </c>
      <c r="D81" s="229"/>
      <c r="E81" s="145"/>
      <c r="F81" s="146"/>
      <c r="G81" s="147"/>
      <c r="H81" s="146"/>
    </row>
    <row r="82" spans="1:8" x14ac:dyDescent="0.2">
      <c r="A82" s="143" t="e">
        <f t="shared" si="3"/>
        <v>#REF!</v>
      </c>
      <c r="B82" s="148">
        <v>0.79166666666666596</v>
      </c>
      <c r="D82" s="229"/>
      <c r="E82" s="145"/>
      <c r="F82" s="146"/>
      <c r="G82" s="147"/>
      <c r="H82" s="146"/>
    </row>
    <row r="83" spans="1:8" x14ac:dyDescent="0.2">
      <c r="A83" s="143" t="e">
        <f t="shared" si="3"/>
        <v>#REF!</v>
      </c>
      <c r="B83" s="144">
        <v>0.83333333333333304</v>
      </c>
      <c r="D83" s="229"/>
      <c r="E83" s="145"/>
      <c r="F83" s="146"/>
      <c r="G83" s="147"/>
      <c r="H83" s="146"/>
    </row>
    <row r="84" spans="1:8" x14ac:dyDescent="0.2">
      <c r="A84" s="143" t="e">
        <f t="shared" si="3"/>
        <v>#REF!</v>
      </c>
      <c r="B84" s="148">
        <v>0.875</v>
      </c>
      <c r="D84" s="229"/>
      <c r="E84" s="145"/>
      <c r="F84" s="146"/>
      <c r="G84" s="147"/>
      <c r="H84" s="146"/>
    </row>
    <row r="85" spans="1:8" x14ac:dyDescent="0.2">
      <c r="A85" s="143" t="e">
        <f t="shared" si="3"/>
        <v>#REF!</v>
      </c>
      <c r="B85" s="144">
        <v>0.91666666666666696</v>
      </c>
      <c r="D85" s="229"/>
      <c r="E85" s="145"/>
      <c r="F85" s="146"/>
      <c r="G85" s="147"/>
      <c r="H85" s="146"/>
    </row>
    <row r="86" spans="1:8" x14ac:dyDescent="0.2">
      <c r="A86" s="143" t="e">
        <f t="shared" si="3"/>
        <v>#REF!</v>
      </c>
      <c r="B86" s="148">
        <v>0.95833333333333304</v>
      </c>
      <c r="D86" s="229"/>
      <c r="E86" s="145"/>
      <c r="F86" s="146"/>
      <c r="G86" s="147"/>
      <c r="H86" s="146"/>
    </row>
    <row r="87" spans="1:8" x14ac:dyDescent="0.2">
      <c r="A87" s="143" t="e">
        <f>A86</f>
        <v>#REF!</v>
      </c>
      <c r="B87" s="144">
        <v>1</v>
      </c>
      <c r="D87" s="229"/>
      <c r="E87" s="145"/>
      <c r="F87" s="146"/>
      <c r="G87" s="147"/>
      <c r="H87" s="146"/>
    </row>
    <row r="88" spans="1:8" x14ac:dyDescent="0.2">
      <c r="A88" s="143" t="e">
        <f t="shared" si="3"/>
        <v>#REF!</v>
      </c>
      <c r="B88" s="148">
        <v>1.0416666666666701</v>
      </c>
      <c r="D88" s="229"/>
      <c r="E88" s="145"/>
      <c r="F88" s="146"/>
      <c r="G88" s="147"/>
      <c r="H88" s="146"/>
    </row>
    <row r="89" spans="1:8" x14ac:dyDescent="0.2">
      <c r="A89" s="143" t="e">
        <f t="shared" si="3"/>
        <v>#REF!</v>
      </c>
      <c r="B89" s="144">
        <v>1.0833333333333299</v>
      </c>
      <c r="D89" s="229"/>
      <c r="E89" s="145"/>
      <c r="F89" s="146"/>
      <c r="G89" s="147"/>
      <c r="H89" s="146"/>
    </row>
    <row r="90" spans="1:8" x14ac:dyDescent="0.2">
      <c r="A90" s="143" t="e">
        <f>A89</f>
        <v>#REF!</v>
      </c>
      <c r="B90" s="148">
        <v>1.125</v>
      </c>
      <c r="D90" s="229"/>
      <c r="E90" s="145"/>
      <c r="F90" s="146"/>
      <c r="G90" s="147"/>
      <c r="H90" s="146"/>
    </row>
    <row r="91" spans="1:8" x14ac:dyDescent="0.2">
      <c r="A91" s="143" t="e">
        <f t="shared" si="3"/>
        <v>#REF!</v>
      </c>
      <c r="B91" s="144">
        <v>1.1666666666666701</v>
      </c>
      <c r="D91" s="229"/>
      <c r="E91" s="145"/>
      <c r="F91" s="146"/>
      <c r="G91" s="147"/>
      <c r="H91" s="146"/>
    </row>
    <row r="92" spans="1:8" x14ac:dyDescent="0.2">
      <c r="A92" s="143" t="e">
        <f t="shared" si="3"/>
        <v>#REF!</v>
      </c>
      <c r="B92" s="148">
        <v>1.2083333333333299</v>
      </c>
      <c r="D92" s="229"/>
      <c r="E92" s="145"/>
      <c r="F92" s="146"/>
      <c r="G92" s="147"/>
      <c r="H92" s="146"/>
    </row>
    <row r="93" spans="1:8" x14ac:dyDescent="0.2">
      <c r="A93" s="143" t="e">
        <f t="shared" si="3"/>
        <v>#REF!</v>
      </c>
      <c r="B93" s="144">
        <v>1.25</v>
      </c>
      <c r="D93" s="229"/>
      <c r="E93" s="145"/>
      <c r="F93" s="146"/>
      <c r="G93" s="147"/>
      <c r="H93" s="146"/>
    </row>
    <row r="94" spans="1:8" x14ac:dyDescent="0.2">
      <c r="A94" s="143" t="e">
        <f t="shared" si="3"/>
        <v>#REF!</v>
      </c>
      <c r="B94" s="148">
        <v>1.2916666666666701</v>
      </c>
      <c r="D94" s="229"/>
      <c r="E94" s="145"/>
      <c r="F94" s="146"/>
      <c r="G94" s="147"/>
      <c r="H94" s="146"/>
    </row>
    <row r="95" spans="1:8" x14ac:dyDescent="0.2">
      <c r="A95" s="143" t="e">
        <f t="shared" si="3"/>
        <v>#REF!</v>
      </c>
      <c r="B95" s="144">
        <v>1.3333333333333299</v>
      </c>
      <c r="D95" s="229"/>
      <c r="E95" s="145"/>
      <c r="F95" s="146"/>
      <c r="G95" s="147"/>
      <c r="H95" s="146"/>
    </row>
    <row r="96" spans="1:8" x14ac:dyDescent="0.2">
      <c r="A96" s="143" t="e">
        <f t="shared" si="3"/>
        <v>#REF!</v>
      </c>
      <c r="B96" s="148">
        <v>1.375</v>
      </c>
      <c r="D96" s="229"/>
      <c r="E96" s="145"/>
      <c r="F96" s="146"/>
      <c r="G96" s="147"/>
      <c r="H96" s="146"/>
    </row>
    <row r="97" spans="1:8" x14ac:dyDescent="0.2">
      <c r="A97" s="143" t="e">
        <f t="shared" si="3"/>
        <v>#REF!</v>
      </c>
      <c r="B97" s="144">
        <v>1.4166666666666701</v>
      </c>
      <c r="D97" s="229"/>
      <c r="E97" s="145"/>
      <c r="F97" s="146"/>
      <c r="G97" s="147"/>
      <c r="H97" s="146"/>
    </row>
    <row r="98" spans="1:8" x14ac:dyDescent="0.2">
      <c r="D98" s="226" t="s">
        <v>166</v>
      </c>
      <c r="E98" s="149" t="e">
        <f>AVERAGE(E74:E97)</f>
        <v>#DIV/0!</v>
      </c>
      <c r="F98" s="149" t="e">
        <f>AVERAGE(F74:F97)</f>
        <v>#DIV/0!</v>
      </c>
      <c r="G98" s="149" t="e">
        <f>AVERAGE(G74:G97)</f>
        <v>#DIV/0!</v>
      </c>
      <c r="H98" s="149" t="e">
        <f>AVERAGE(H74:H97)</f>
        <v>#DIV/0!</v>
      </c>
    </row>
    <row r="99" spans="1:8" x14ac:dyDescent="0.2">
      <c r="D99" s="138"/>
      <c r="E99" s="138"/>
      <c r="F99" s="138"/>
      <c r="G99" s="138"/>
      <c r="H99" s="138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42" t="s">
        <v>151</v>
      </c>
      <c r="B101" s="142" t="s">
        <v>152</v>
      </c>
      <c r="D101" s="142" t="s">
        <v>151</v>
      </c>
      <c r="E101" s="142" t="s">
        <v>181</v>
      </c>
      <c r="F101" s="142" t="s">
        <v>182</v>
      </c>
      <c r="G101" s="142" t="s">
        <v>153</v>
      </c>
      <c r="H101" s="142" t="s">
        <v>154</v>
      </c>
    </row>
    <row r="102" spans="1:8" ht="13.9" customHeight="1" x14ac:dyDescent="0.2">
      <c r="A102" s="143" t="e">
        <f>#REF!+1</f>
        <v>#REF!</v>
      </c>
      <c r="B102" s="144">
        <v>0.45833333333333331</v>
      </c>
      <c r="D102" s="229"/>
      <c r="E102" s="145"/>
      <c r="F102" s="146"/>
      <c r="G102" s="147"/>
      <c r="H102" s="146"/>
    </row>
    <row r="103" spans="1:8" x14ac:dyDescent="0.2">
      <c r="A103" s="143" t="e">
        <f>A102</f>
        <v>#REF!</v>
      </c>
      <c r="B103" s="144">
        <v>0.5</v>
      </c>
      <c r="D103" s="229"/>
      <c r="E103" s="145"/>
      <c r="F103" s="146"/>
      <c r="G103" s="147"/>
      <c r="H103" s="146"/>
    </row>
    <row r="104" spans="1:8" x14ac:dyDescent="0.2">
      <c r="A104" s="143" t="e">
        <f t="shared" ref="A104:A125" si="4">A103</f>
        <v>#REF!</v>
      </c>
      <c r="B104" s="144">
        <v>0.54166666666666696</v>
      </c>
      <c r="D104" s="229"/>
      <c r="E104" s="145"/>
      <c r="F104" s="146"/>
      <c r="G104" s="147"/>
      <c r="H104" s="146"/>
    </row>
    <row r="105" spans="1:8" x14ac:dyDescent="0.2">
      <c r="A105" s="143" t="e">
        <f t="shared" si="4"/>
        <v>#REF!</v>
      </c>
      <c r="B105" s="144">
        <v>0.58333333333333304</v>
      </c>
      <c r="D105" s="229"/>
      <c r="E105" s="145"/>
      <c r="F105" s="146"/>
      <c r="G105" s="147"/>
      <c r="H105" s="146"/>
    </row>
    <row r="106" spans="1:8" x14ac:dyDescent="0.2">
      <c r="A106" s="143" t="e">
        <f t="shared" si="4"/>
        <v>#REF!</v>
      </c>
      <c r="B106" s="144">
        <v>0.625</v>
      </c>
      <c r="D106" s="229"/>
      <c r="E106" s="145"/>
      <c r="F106" s="146"/>
      <c r="G106" s="147"/>
      <c r="H106" s="146"/>
    </row>
    <row r="107" spans="1:8" x14ac:dyDescent="0.2">
      <c r="A107" s="143" t="e">
        <f t="shared" si="4"/>
        <v>#REF!</v>
      </c>
      <c r="B107" s="144">
        <v>0.66666666666666596</v>
      </c>
      <c r="D107" s="229"/>
      <c r="E107" s="145"/>
      <c r="F107" s="146"/>
      <c r="G107" s="147"/>
      <c r="H107" s="146"/>
    </row>
    <row r="108" spans="1:8" x14ac:dyDescent="0.2">
      <c r="A108" s="143" t="e">
        <f t="shared" si="4"/>
        <v>#REF!</v>
      </c>
      <c r="B108" s="144">
        <v>0.70833333333333304</v>
      </c>
      <c r="D108" s="229"/>
      <c r="E108" s="145"/>
      <c r="F108" s="146"/>
      <c r="G108" s="147"/>
      <c r="H108" s="146"/>
    </row>
    <row r="109" spans="1:8" x14ac:dyDescent="0.2">
      <c r="A109" s="143" t="e">
        <f t="shared" si="4"/>
        <v>#REF!</v>
      </c>
      <c r="B109" s="144">
        <v>0.75</v>
      </c>
      <c r="D109" s="229"/>
      <c r="E109" s="145"/>
      <c r="F109" s="146"/>
      <c r="G109" s="147"/>
      <c r="H109" s="146"/>
    </row>
    <row r="110" spans="1:8" x14ac:dyDescent="0.2">
      <c r="A110" s="143" t="e">
        <f t="shared" si="4"/>
        <v>#REF!</v>
      </c>
      <c r="B110" s="144">
        <v>0.79166666666666596</v>
      </c>
      <c r="D110" s="229"/>
      <c r="E110" s="145"/>
      <c r="F110" s="146"/>
      <c r="G110" s="147"/>
      <c r="H110" s="146"/>
    </row>
    <row r="111" spans="1:8" x14ac:dyDescent="0.2">
      <c r="A111" s="143" t="e">
        <f t="shared" si="4"/>
        <v>#REF!</v>
      </c>
      <c r="B111" s="144">
        <v>0.83333333333333304</v>
      </c>
      <c r="D111" s="229"/>
      <c r="E111" s="145"/>
      <c r="F111" s="146"/>
      <c r="G111" s="147"/>
      <c r="H111" s="146"/>
    </row>
    <row r="112" spans="1:8" x14ac:dyDescent="0.2">
      <c r="A112" s="143" t="e">
        <f t="shared" si="4"/>
        <v>#REF!</v>
      </c>
      <c r="B112" s="144">
        <v>0.875</v>
      </c>
      <c r="D112" s="229"/>
      <c r="E112" s="145"/>
      <c r="F112" s="146"/>
      <c r="G112" s="147"/>
      <c r="H112" s="146"/>
    </row>
    <row r="113" spans="1:8" x14ac:dyDescent="0.2">
      <c r="A113" s="143" t="e">
        <f t="shared" si="4"/>
        <v>#REF!</v>
      </c>
      <c r="B113" s="144">
        <v>0.91666666666666696</v>
      </c>
      <c r="D113" s="229"/>
      <c r="E113" s="145"/>
      <c r="F113" s="146"/>
      <c r="G113" s="147"/>
      <c r="H113" s="146"/>
    </row>
    <row r="114" spans="1:8" x14ac:dyDescent="0.2">
      <c r="A114" s="143" t="e">
        <f t="shared" si="4"/>
        <v>#REF!</v>
      </c>
      <c r="B114" s="144">
        <v>0.95833333333333304</v>
      </c>
      <c r="D114" s="229"/>
      <c r="E114" s="145"/>
      <c r="F114" s="146"/>
      <c r="G114" s="147"/>
      <c r="H114" s="146"/>
    </row>
    <row r="115" spans="1:8" x14ac:dyDescent="0.2">
      <c r="A115" s="143" t="e">
        <f t="shared" si="4"/>
        <v>#REF!</v>
      </c>
      <c r="B115" s="144">
        <v>1</v>
      </c>
      <c r="D115" s="229"/>
      <c r="E115" s="145"/>
      <c r="F115" s="146"/>
      <c r="G115" s="147"/>
      <c r="H115" s="146"/>
    </row>
    <row r="116" spans="1:8" x14ac:dyDescent="0.2">
      <c r="A116" s="143" t="e">
        <f t="shared" si="4"/>
        <v>#REF!</v>
      </c>
      <c r="B116" s="144">
        <v>1.0416666666666701</v>
      </c>
      <c r="D116" s="229"/>
      <c r="E116" s="145"/>
      <c r="F116" s="146"/>
      <c r="G116" s="147"/>
      <c r="H116" s="146"/>
    </row>
    <row r="117" spans="1:8" x14ac:dyDescent="0.2">
      <c r="A117" s="143" t="e">
        <f t="shared" si="4"/>
        <v>#REF!</v>
      </c>
      <c r="B117" s="144">
        <v>1.0833333333333299</v>
      </c>
      <c r="D117" s="229"/>
      <c r="E117" s="145"/>
      <c r="F117" s="146"/>
      <c r="G117" s="147"/>
      <c r="H117" s="146"/>
    </row>
    <row r="118" spans="1:8" x14ac:dyDescent="0.2">
      <c r="A118" s="143" t="e">
        <f t="shared" si="4"/>
        <v>#REF!</v>
      </c>
      <c r="B118" s="144">
        <v>1.125</v>
      </c>
      <c r="D118" s="229"/>
      <c r="E118" s="145"/>
      <c r="F118" s="146"/>
      <c r="G118" s="147"/>
      <c r="H118" s="146"/>
    </row>
    <row r="119" spans="1:8" x14ac:dyDescent="0.2">
      <c r="A119" s="143" t="e">
        <f t="shared" si="4"/>
        <v>#REF!</v>
      </c>
      <c r="B119" s="144">
        <v>1.1666666666666701</v>
      </c>
      <c r="D119" s="229"/>
      <c r="E119" s="145"/>
      <c r="F119" s="146"/>
      <c r="G119" s="147"/>
      <c r="H119" s="146"/>
    </row>
    <row r="120" spans="1:8" x14ac:dyDescent="0.2">
      <c r="A120" s="143" t="e">
        <f t="shared" si="4"/>
        <v>#REF!</v>
      </c>
      <c r="B120" s="144">
        <v>1.2083333333333299</v>
      </c>
      <c r="D120" s="229"/>
      <c r="E120" s="145"/>
      <c r="F120" s="146"/>
      <c r="G120" s="147"/>
      <c r="H120" s="146"/>
    </row>
    <row r="121" spans="1:8" x14ac:dyDescent="0.2">
      <c r="A121" s="143" t="e">
        <f t="shared" si="4"/>
        <v>#REF!</v>
      </c>
      <c r="B121" s="144">
        <v>1.25</v>
      </c>
      <c r="D121" s="229"/>
      <c r="E121" s="145"/>
      <c r="F121" s="146"/>
      <c r="G121" s="147"/>
      <c r="H121" s="146"/>
    </row>
    <row r="122" spans="1:8" x14ac:dyDescent="0.2">
      <c r="A122" s="143" t="e">
        <f t="shared" si="4"/>
        <v>#REF!</v>
      </c>
      <c r="B122" s="144">
        <v>1.2916666666666701</v>
      </c>
      <c r="D122" s="229"/>
      <c r="E122" s="145"/>
      <c r="F122" s="146"/>
      <c r="G122" s="147"/>
      <c r="H122" s="146"/>
    </row>
    <row r="123" spans="1:8" x14ac:dyDescent="0.2">
      <c r="A123" s="143" t="e">
        <f t="shared" si="4"/>
        <v>#REF!</v>
      </c>
      <c r="B123" s="144">
        <v>1.3333333333333299</v>
      </c>
      <c r="D123" s="229"/>
      <c r="E123" s="145"/>
      <c r="F123" s="146"/>
      <c r="G123" s="147"/>
      <c r="H123" s="146"/>
    </row>
    <row r="124" spans="1:8" x14ac:dyDescent="0.2">
      <c r="A124" s="143" t="e">
        <f t="shared" si="4"/>
        <v>#REF!</v>
      </c>
      <c r="B124" s="144">
        <v>1.375</v>
      </c>
      <c r="D124" s="229"/>
      <c r="E124" s="145"/>
      <c r="F124" s="146"/>
      <c r="G124" s="147"/>
      <c r="H124" s="146"/>
    </row>
    <row r="125" spans="1:8" x14ac:dyDescent="0.2">
      <c r="A125" s="143" t="e">
        <f t="shared" si="4"/>
        <v>#REF!</v>
      </c>
      <c r="B125" s="144">
        <v>1.4166666666666701</v>
      </c>
      <c r="D125" s="229"/>
      <c r="E125" s="145"/>
      <c r="F125" s="146"/>
      <c r="G125" s="147"/>
      <c r="H125" s="146"/>
    </row>
    <row r="126" spans="1:8" x14ac:dyDescent="0.2">
      <c r="D126" s="226" t="s">
        <v>169</v>
      </c>
      <c r="E126" s="149" t="e">
        <f>AVERAGE(E102:E125)</f>
        <v>#DIV/0!</v>
      </c>
      <c r="F126" s="149" t="e">
        <f>AVERAGE(F102:F125)</f>
        <v>#DIV/0!</v>
      </c>
      <c r="G126" s="149" t="e">
        <f>AVERAGE(G102:G125)</f>
        <v>#DIV/0!</v>
      </c>
      <c r="H126" s="149" t="e">
        <f>AVERAGE(H102:H125)</f>
        <v>#DIV/0!</v>
      </c>
    </row>
    <row r="127" spans="1:8" x14ac:dyDescent="0.2">
      <c r="D127" s="138"/>
      <c r="E127" s="138"/>
      <c r="F127" s="138"/>
      <c r="G127" s="138"/>
      <c r="H127" s="138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42" t="s">
        <v>151</v>
      </c>
      <c r="B129" s="142" t="s">
        <v>152</v>
      </c>
      <c r="D129" s="142" t="s">
        <v>151</v>
      </c>
      <c r="E129" s="142" t="s">
        <v>181</v>
      </c>
      <c r="F129" s="142" t="s">
        <v>182</v>
      </c>
      <c r="G129" s="142" t="s">
        <v>153</v>
      </c>
      <c r="H129" s="142" t="s">
        <v>154</v>
      </c>
    </row>
    <row r="130" spans="1:8" ht="13.9" customHeight="1" x14ac:dyDescent="0.2">
      <c r="A130" s="143" t="e">
        <f>#REF!+1</f>
        <v>#REF!</v>
      </c>
      <c r="B130" s="144">
        <v>0.45833333333333331</v>
      </c>
      <c r="D130" s="229"/>
      <c r="E130" s="145"/>
      <c r="F130" s="146"/>
      <c r="G130" s="147"/>
      <c r="H130" s="146"/>
    </row>
    <row r="131" spans="1:8" x14ac:dyDescent="0.2">
      <c r="A131" s="143" t="e">
        <f>A130</f>
        <v>#REF!</v>
      </c>
      <c r="B131" s="144">
        <v>0.5</v>
      </c>
      <c r="D131" s="229"/>
      <c r="E131" s="145"/>
      <c r="F131" s="146"/>
      <c r="G131" s="147"/>
      <c r="H131" s="146"/>
    </row>
    <row r="132" spans="1:8" x14ac:dyDescent="0.2">
      <c r="A132" s="143" t="e">
        <f t="shared" ref="A132:A153" si="5">A131</f>
        <v>#REF!</v>
      </c>
      <c r="B132" s="144">
        <v>0.54166666666666696</v>
      </c>
      <c r="D132" s="229"/>
      <c r="E132" s="145"/>
      <c r="F132" s="146"/>
      <c r="G132" s="147"/>
      <c r="H132" s="146"/>
    </row>
    <row r="133" spans="1:8" x14ac:dyDescent="0.2">
      <c r="A133" s="143" t="e">
        <f t="shared" si="5"/>
        <v>#REF!</v>
      </c>
      <c r="B133" s="144">
        <v>0.58333333333333304</v>
      </c>
      <c r="D133" s="229"/>
      <c r="E133" s="145"/>
      <c r="F133" s="146"/>
      <c r="G133" s="147"/>
      <c r="H133" s="146"/>
    </row>
    <row r="134" spans="1:8" x14ac:dyDescent="0.2">
      <c r="A134" s="143" t="e">
        <f t="shared" si="5"/>
        <v>#REF!</v>
      </c>
      <c r="B134" s="144">
        <v>0.625</v>
      </c>
      <c r="D134" s="229"/>
      <c r="E134" s="145"/>
      <c r="F134" s="146"/>
      <c r="G134" s="147"/>
      <c r="H134" s="146"/>
    </row>
    <row r="135" spans="1:8" x14ac:dyDescent="0.2">
      <c r="A135" s="143" t="e">
        <f t="shared" si="5"/>
        <v>#REF!</v>
      </c>
      <c r="B135" s="144">
        <v>0.66666666666666596</v>
      </c>
      <c r="D135" s="229"/>
      <c r="E135" s="145"/>
      <c r="F135" s="146"/>
      <c r="G135" s="147"/>
      <c r="H135" s="146"/>
    </row>
    <row r="136" spans="1:8" x14ac:dyDescent="0.2">
      <c r="A136" s="143" t="e">
        <f t="shared" si="5"/>
        <v>#REF!</v>
      </c>
      <c r="B136" s="144">
        <v>0.70833333333333304</v>
      </c>
      <c r="D136" s="229"/>
      <c r="E136" s="145"/>
      <c r="F136" s="146"/>
      <c r="G136" s="147"/>
      <c r="H136" s="146"/>
    </row>
    <row r="137" spans="1:8" x14ac:dyDescent="0.2">
      <c r="A137" s="143" t="e">
        <f t="shared" si="5"/>
        <v>#REF!</v>
      </c>
      <c r="B137" s="144">
        <v>0.75</v>
      </c>
      <c r="D137" s="229"/>
      <c r="E137" s="145"/>
      <c r="F137" s="146"/>
      <c r="G137" s="147"/>
      <c r="H137" s="146"/>
    </row>
    <row r="138" spans="1:8" x14ac:dyDescent="0.2">
      <c r="A138" s="143" t="e">
        <f t="shared" si="5"/>
        <v>#REF!</v>
      </c>
      <c r="B138" s="144">
        <v>0.79166666666666596</v>
      </c>
      <c r="D138" s="229"/>
      <c r="E138" s="145"/>
      <c r="F138" s="146"/>
      <c r="G138" s="147"/>
      <c r="H138" s="146"/>
    </row>
    <row r="139" spans="1:8" x14ac:dyDescent="0.2">
      <c r="A139" s="143" t="e">
        <f t="shared" si="5"/>
        <v>#REF!</v>
      </c>
      <c r="B139" s="144">
        <v>0.83333333333333304</v>
      </c>
      <c r="D139" s="229"/>
      <c r="E139" s="145"/>
      <c r="F139" s="146"/>
      <c r="G139" s="147"/>
      <c r="H139" s="146"/>
    </row>
    <row r="140" spans="1:8" x14ac:dyDescent="0.2">
      <c r="A140" s="143" t="e">
        <f t="shared" si="5"/>
        <v>#REF!</v>
      </c>
      <c r="B140" s="144">
        <v>0.875</v>
      </c>
      <c r="D140" s="229"/>
      <c r="E140" s="145"/>
      <c r="F140" s="146"/>
      <c r="G140" s="147"/>
      <c r="H140" s="146"/>
    </row>
    <row r="141" spans="1:8" x14ac:dyDescent="0.2">
      <c r="A141" s="143" t="e">
        <f t="shared" si="5"/>
        <v>#REF!</v>
      </c>
      <c r="B141" s="144">
        <v>0.91666666666666696</v>
      </c>
      <c r="D141" s="229"/>
      <c r="E141" s="145"/>
      <c r="F141" s="146"/>
      <c r="G141" s="147"/>
      <c r="H141" s="146"/>
    </row>
    <row r="142" spans="1:8" x14ac:dyDescent="0.2">
      <c r="A142" s="143" t="e">
        <f t="shared" si="5"/>
        <v>#REF!</v>
      </c>
      <c r="B142" s="144">
        <v>0.95833333333333304</v>
      </c>
      <c r="D142" s="229"/>
      <c r="E142" s="145"/>
      <c r="F142" s="146"/>
      <c r="G142" s="147"/>
      <c r="H142" s="146"/>
    </row>
    <row r="143" spans="1:8" x14ac:dyDescent="0.2">
      <c r="A143" s="143" t="e">
        <f t="shared" si="5"/>
        <v>#REF!</v>
      </c>
      <c r="B143" s="144">
        <v>1</v>
      </c>
      <c r="D143" s="229"/>
      <c r="E143" s="145"/>
      <c r="F143" s="146"/>
      <c r="G143" s="147"/>
      <c r="H143" s="146"/>
    </row>
    <row r="144" spans="1:8" x14ac:dyDescent="0.2">
      <c r="A144" s="143" t="e">
        <f t="shared" si="5"/>
        <v>#REF!</v>
      </c>
      <c r="B144" s="144">
        <v>1.0416666666666701</v>
      </c>
      <c r="D144" s="229"/>
      <c r="E144" s="145"/>
      <c r="F144" s="146"/>
      <c r="G144" s="147"/>
      <c r="H144" s="146"/>
    </row>
    <row r="145" spans="1:8" x14ac:dyDescent="0.2">
      <c r="A145" s="143" t="e">
        <f t="shared" si="5"/>
        <v>#REF!</v>
      </c>
      <c r="B145" s="144">
        <v>1.0833333333333299</v>
      </c>
      <c r="D145" s="229"/>
      <c r="E145" s="145"/>
      <c r="F145" s="146"/>
      <c r="G145" s="147"/>
      <c r="H145" s="146"/>
    </row>
    <row r="146" spans="1:8" x14ac:dyDescent="0.2">
      <c r="A146" s="143" t="e">
        <f t="shared" si="5"/>
        <v>#REF!</v>
      </c>
      <c r="B146" s="144">
        <v>1.125</v>
      </c>
      <c r="D146" s="229"/>
      <c r="E146" s="145"/>
      <c r="F146" s="146"/>
      <c r="G146" s="147"/>
      <c r="H146" s="146"/>
    </row>
    <row r="147" spans="1:8" x14ac:dyDescent="0.2">
      <c r="A147" s="143" t="e">
        <f t="shared" si="5"/>
        <v>#REF!</v>
      </c>
      <c r="B147" s="144">
        <v>1.1666666666666701</v>
      </c>
      <c r="D147" s="229"/>
      <c r="E147" s="145"/>
      <c r="F147" s="146"/>
      <c r="G147" s="147"/>
      <c r="H147" s="146"/>
    </row>
    <row r="148" spans="1:8" x14ac:dyDescent="0.2">
      <c r="A148" s="143" t="e">
        <f t="shared" si="5"/>
        <v>#REF!</v>
      </c>
      <c r="B148" s="144">
        <v>1.2083333333333299</v>
      </c>
      <c r="D148" s="229"/>
      <c r="E148" s="145"/>
      <c r="F148" s="146"/>
      <c r="G148" s="147"/>
      <c r="H148" s="146"/>
    </row>
    <row r="149" spans="1:8" x14ac:dyDescent="0.2">
      <c r="A149" s="143" t="e">
        <f t="shared" si="5"/>
        <v>#REF!</v>
      </c>
      <c r="B149" s="144">
        <v>1.25</v>
      </c>
      <c r="D149" s="229"/>
      <c r="E149" s="145"/>
      <c r="F149" s="146"/>
      <c r="G149" s="147"/>
      <c r="H149" s="146"/>
    </row>
    <row r="150" spans="1:8" x14ac:dyDescent="0.2">
      <c r="A150" s="143" t="e">
        <f t="shared" si="5"/>
        <v>#REF!</v>
      </c>
      <c r="B150" s="144">
        <v>1.2916666666666701</v>
      </c>
      <c r="D150" s="229"/>
      <c r="E150" s="145"/>
      <c r="F150" s="146"/>
      <c r="G150" s="147"/>
      <c r="H150" s="146"/>
    </row>
    <row r="151" spans="1:8" x14ac:dyDescent="0.2">
      <c r="A151" s="143" t="e">
        <f t="shared" si="5"/>
        <v>#REF!</v>
      </c>
      <c r="B151" s="144">
        <v>1.3333333333333299</v>
      </c>
      <c r="D151" s="229"/>
      <c r="E151" s="145"/>
      <c r="F151" s="146"/>
      <c r="G151" s="147"/>
      <c r="H151" s="146"/>
    </row>
    <row r="152" spans="1:8" x14ac:dyDescent="0.2">
      <c r="A152" s="143" t="e">
        <f t="shared" si="5"/>
        <v>#REF!</v>
      </c>
      <c r="B152" s="144">
        <v>1.375</v>
      </c>
      <c r="D152" s="229"/>
      <c r="E152" s="145"/>
      <c r="F152" s="146"/>
      <c r="G152" s="147"/>
      <c r="H152" s="146"/>
    </row>
    <row r="153" spans="1:8" x14ac:dyDescent="0.2">
      <c r="A153" s="143" t="e">
        <f t="shared" si="5"/>
        <v>#REF!</v>
      </c>
      <c r="B153" s="144">
        <v>1.4166666666666701</v>
      </c>
      <c r="D153" s="229"/>
      <c r="E153" s="145"/>
      <c r="F153" s="146"/>
      <c r="G153" s="147"/>
      <c r="H153" s="146"/>
    </row>
    <row r="154" spans="1:8" x14ac:dyDescent="0.2">
      <c r="D154" s="226" t="s">
        <v>171</v>
      </c>
      <c r="E154" s="149" t="e">
        <f>AVERAGE(E130:E153)</f>
        <v>#DIV/0!</v>
      </c>
      <c r="F154" s="149" t="e">
        <f>AVERAGE(F130:F153)</f>
        <v>#DIV/0!</v>
      </c>
      <c r="G154" s="149" t="e">
        <f>AVERAGE(G130:G153)</f>
        <v>#DIV/0!</v>
      </c>
      <c r="H154" s="149" t="e">
        <f>AVERAGE(H130:H153)</f>
        <v>#DIV/0!</v>
      </c>
    </row>
    <row r="155" spans="1:8" x14ac:dyDescent="0.2">
      <c r="D155" s="138"/>
      <c r="E155" s="138"/>
      <c r="F155" s="138"/>
      <c r="G155" s="138"/>
      <c r="H155" s="138"/>
    </row>
    <row r="156" spans="1:8" x14ac:dyDescent="0.2">
      <c r="D156" s="19"/>
      <c r="E156" s="19"/>
      <c r="F156" s="19"/>
      <c r="G156" s="19"/>
      <c r="H156" s="19"/>
    </row>
    <row r="157" spans="1:8" x14ac:dyDescent="0.2">
      <c r="D157" s="19"/>
      <c r="E157" s="19"/>
      <c r="F157" s="19"/>
      <c r="G157" s="19"/>
      <c r="H157" s="19"/>
    </row>
    <row r="158" spans="1:8" x14ac:dyDescent="0.2">
      <c r="D158" s="19"/>
      <c r="E158" s="19"/>
      <c r="F158" s="19"/>
      <c r="G158" s="19"/>
      <c r="H158" s="19"/>
    </row>
    <row r="159" spans="1:8" x14ac:dyDescent="0.2">
      <c r="D159" s="19"/>
      <c r="E159" s="19"/>
      <c r="F159" s="19"/>
      <c r="G159" s="19"/>
      <c r="H159" s="19"/>
    </row>
    <row r="160" spans="1:8" x14ac:dyDescent="0.2">
      <c r="D160" s="19"/>
      <c r="E160" s="19"/>
      <c r="F160" s="19"/>
      <c r="G160" s="19"/>
      <c r="H160" s="19"/>
    </row>
    <row r="161" spans="4:8" x14ac:dyDescent="0.2">
      <c r="D161" s="19"/>
      <c r="E161" s="19"/>
      <c r="F161" s="19"/>
      <c r="G161" s="19"/>
      <c r="H161" s="19"/>
    </row>
    <row r="162" spans="4:8" x14ac:dyDescent="0.2">
      <c r="D162" s="19"/>
      <c r="E162" s="19"/>
      <c r="F162" s="19"/>
      <c r="G162" s="19"/>
      <c r="H162" s="19"/>
    </row>
    <row r="163" spans="4:8" x14ac:dyDescent="0.2">
      <c r="D163" s="19"/>
      <c r="E163" s="19"/>
      <c r="F163" s="19"/>
      <c r="G163" s="19"/>
      <c r="H163" s="19"/>
    </row>
    <row r="164" spans="4:8" x14ac:dyDescent="0.2">
      <c r="D164" s="19"/>
      <c r="E164" s="19"/>
      <c r="F164" s="19"/>
      <c r="G164" s="19"/>
      <c r="H164" s="19"/>
    </row>
    <row r="165" spans="4:8" x14ac:dyDescent="0.2">
      <c r="D165" s="19"/>
      <c r="E165" s="19"/>
      <c r="F165" s="19"/>
      <c r="G165" s="19"/>
      <c r="H165" s="19"/>
    </row>
    <row r="166" spans="4:8" x14ac:dyDescent="0.2">
      <c r="D166" s="19"/>
      <c r="E166" s="19"/>
      <c r="F166" s="19"/>
      <c r="G166" s="19"/>
      <c r="H166" s="19"/>
    </row>
    <row r="167" spans="4:8" x14ac:dyDescent="0.2">
      <c r="D167" s="19"/>
      <c r="E167" s="19"/>
      <c r="F167" s="19"/>
      <c r="G167" s="19"/>
      <c r="H167" s="19"/>
    </row>
    <row r="168" spans="4:8" x14ac:dyDescent="0.2">
      <c r="D168" s="19"/>
      <c r="E168" s="19"/>
      <c r="F168" s="19"/>
      <c r="G168" s="19"/>
      <c r="H168" s="19"/>
    </row>
    <row r="169" spans="4:8" x14ac:dyDescent="0.2">
      <c r="D169" s="19"/>
      <c r="E169" s="19"/>
      <c r="F169" s="19"/>
      <c r="G169" s="19"/>
      <c r="H169" s="19"/>
    </row>
    <row r="170" spans="4:8" x14ac:dyDescent="0.2">
      <c r="D170" s="19"/>
      <c r="E170" s="19"/>
      <c r="F170" s="19"/>
      <c r="G170" s="19"/>
      <c r="H170" s="19"/>
    </row>
    <row r="171" spans="4:8" x14ac:dyDescent="0.2">
      <c r="D171" s="19"/>
      <c r="E171" s="19"/>
      <c r="F171" s="19"/>
      <c r="G171" s="19"/>
      <c r="H171" s="19"/>
    </row>
    <row r="172" spans="4:8" x14ac:dyDescent="0.2">
      <c r="D172" s="19"/>
      <c r="E172" s="19"/>
      <c r="F172" s="19"/>
      <c r="G172" s="19"/>
      <c r="H172" s="19"/>
    </row>
    <row r="173" spans="4:8" x14ac:dyDescent="0.2">
      <c r="D173" s="19"/>
      <c r="E173" s="19"/>
      <c r="F173" s="19"/>
      <c r="G173" s="19"/>
      <c r="H173" s="19"/>
    </row>
    <row r="174" spans="4:8" x14ac:dyDescent="0.2">
      <c r="D174" s="19"/>
      <c r="E174" s="19"/>
      <c r="F174" s="19"/>
      <c r="G174" s="19"/>
      <c r="H174" s="19"/>
    </row>
    <row r="175" spans="4:8" x14ac:dyDescent="0.2">
      <c r="D175" s="19"/>
      <c r="E175" s="19"/>
      <c r="F175" s="19"/>
      <c r="G175" s="19"/>
      <c r="H175" s="19"/>
    </row>
    <row r="176" spans="4:8" x14ac:dyDescent="0.2">
      <c r="D176" s="19"/>
      <c r="E176" s="19"/>
      <c r="F176" s="19"/>
      <c r="G176" s="19"/>
      <c r="H176" s="19"/>
    </row>
    <row r="177" spans="4:8" x14ac:dyDescent="0.2">
      <c r="D177" s="19"/>
      <c r="E177" s="19"/>
      <c r="F177" s="19"/>
      <c r="G177" s="19"/>
      <c r="H177" s="19"/>
    </row>
    <row r="178" spans="4:8" x14ac:dyDescent="0.2">
      <c r="D178" s="19"/>
      <c r="E178" s="19"/>
      <c r="F178" s="19"/>
      <c r="G178" s="19"/>
      <c r="H178" s="19"/>
    </row>
    <row r="179" spans="4:8" x14ac:dyDescent="0.2">
      <c r="D179" s="19"/>
      <c r="E179" s="19"/>
      <c r="F179" s="19"/>
      <c r="G179" s="19"/>
      <c r="H179" s="19"/>
    </row>
    <row r="180" spans="4:8" x14ac:dyDescent="0.2">
      <c r="D180" s="19"/>
      <c r="E180" s="19"/>
      <c r="F180" s="19"/>
      <c r="G180" s="19"/>
      <c r="H180" s="19"/>
    </row>
    <row r="181" spans="4:8" x14ac:dyDescent="0.2">
      <c r="D181" s="19"/>
      <c r="E181" s="19"/>
      <c r="F181" s="19"/>
      <c r="G181" s="19"/>
      <c r="H181" s="19"/>
    </row>
    <row r="182" spans="4:8" x14ac:dyDescent="0.2">
      <c r="D182" s="19"/>
      <c r="E182" s="19"/>
      <c r="F182" s="19"/>
      <c r="G182" s="19"/>
      <c r="H182" s="19"/>
    </row>
    <row r="183" spans="4:8" x14ac:dyDescent="0.2">
      <c r="D183" s="19"/>
      <c r="E183" s="19"/>
      <c r="F183" s="19"/>
      <c r="G183" s="19"/>
      <c r="H183" s="19"/>
    </row>
    <row r="184" spans="4:8" x14ac:dyDescent="0.2">
      <c r="D184" s="19"/>
      <c r="E184" s="19"/>
      <c r="F184" s="19"/>
      <c r="G184" s="19"/>
      <c r="H184" s="19"/>
    </row>
    <row r="185" spans="4:8" x14ac:dyDescent="0.2">
      <c r="D185" s="19"/>
      <c r="E185" s="19"/>
      <c r="F185" s="19"/>
      <c r="G185" s="19"/>
      <c r="H185" s="19"/>
    </row>
    <row r="186" spans="4:8" x14ac:dyDescent="0.2">
      <c r="D186" s="19"/>
      <c r="E186" s="19"/>
      <c r="F186" s="19"/>
      <c r="G186" s="19"/>
      <c r="H186" s="19"/>
    </row>
    <row r="187" spans="4:8" x14ac:dyDescent="0.2">
      <c r="D187" s="19"/>
      <c r="E187" s="19"/>
      <c r="F187" s="19"/>
      <c r="G187" s="19"/>
      <c r="H187" s="19"/>
    </row>
    <row r="188" spans="4:8" x14ac:dyDescent="0.2">
      <c r="D188" s="19"/>
      <c r="E188" s="19"/>
      <c r="F188" s="19"/>
      <c r="G188" s="19"/>
      <c r="H188" s="19"/>
    </row>
    <row r="189" spans="4:8" x14ac:dyDescent="0.2">
      <c r="D189" s="19"/>
      <c r="E189" s="19"/>
      <c r="F189" s="19"/>
      <c r="G189" s="19"/>
      <c r="H189" s="19"/>
    </row>
    <row r="190" spans="4:8" x14ac:dyDescent="0.2">
      <c r="D190" s="19"/>
      <c r="E190" s="19"/>
      <c r="F190" s="19"/>
      <c r="G190" s="19"/>
      <c r="H190" s="19"/>
    </row>
    <row r="191" spans="4:8" x14ac:dyDescent="0.2">
      <c r="D191" s="19"/>
      <c r="E191" s="19"/>
      <c r="F191" s="19"/>
      <c r="G191" s="19"/>
      <c r="H191" s="19"/>
    </row>
    <row r="192" spans="4:8" x14ac:dyDescent="0.2">
      <c r="D192" s="19"/>
      <c r="E192" s="19"/>
      <c r="F192" s="19"/>
      <c r="G192" s="19"/>
      <c r="H192" s="19"/>
    </row>
    <row r="193" spans="4:8" x14ac:dyDescent="0.2">
      <c r="D193" s="19"/>
      <c r="E193" s="19"/>
      <c r="F193" s="19"/>
      <c r="G193" s="19"/>
      <c r="H193" s="19"/>
    </row>
    <row r="194" spans="4:8" x14ac:dyDescent="0.2">
      <c r="D194" s="19"/>
      <c r="E194" s="19"/>
      <c r="F194" s="19"/>
      <c r="G194" s="19"/>
      <c r="H194" s="19"/>
    </row>
    <row r="195" spans="4:8" x14ac:dyDescent="0.2">
      <c r="D195" s="19"/>
      <c r="E195" s="19"/>
      <c r="F195" s="19"/>
      <c r="G195" s="19"/>
      <c r="H195" s="19"/>
    </row>
    <row r="196" spans="4:8" x14ac:dyDescent="0.2">
      <c r="D196" s="19"/>
      <c r="E196" s="19"/>
      <c r="F196" s="19"/>
      <c r="G196" s="19"/>
      <c r="H196" s="19"/>
    </row>
    <row r="197" spans="4:8" x14ac:dyDescent="0.2">
      <c r="D197" s="19"/>
      <c r="E197" s="19"/>
      <c r="F197" s="19"/>
      <c r="G197" s="19"/>
      <c r="H197" s="19"/>
    </row>
    <row r="198" spans="4:8" x14ac:dyDescent="0.2">
      <c r="D198" s="19"/>
      <c r="E198" s="19"/>
      <c r="F198" s="19"/>
      <c r="G198" s="19"/>
      <c r="H198" s="19"/>
    </row>
    <row r="199" spans="4:8" x14ac:dyDescent="0.2">
      <c r="D199" s="19"/>
      <c r="E199" s="19"/>
      <c r="F199" s="19"/>
      <c r="G199" s="19"/>
      <c r="H199" s="19"/>
    </row>
    <row r="200" spans="4:8" x14ac:dyDescent="0.2">
      <c r="D200" s="19"/>
      <c r="E200" s="19"/>
      <c r="F200" s="19"/>
      <c r="G200" s="19"/>
      <c r="H200" s="19"/>
    </row>
    <row r="201" spans="4:8" x14ac:dyDescent="0.2">
      <c r="D201" s="19"/>
      <c r="E201" s="19"/>
      <c r="F201" s="19"/>
      <c r="G201" s="19"/>
      <c r="H201" s="19"/>
    </row>
    <row r="202" spans="4:8" x14ac:dyDescent="0.2">
      <c r="D202" s="19"/>
      <c r="E202" s="19"/>
      <c r="F202" s="19"/>
      <c r="G202" s="19"/>
      <c r="H202" s="19"/>
    </row>
    <row r="203" spans="4:8" x14ac:dyDescent="0.2">
      <c r="D203" s="19"/>
      <c r="E203" s="19"/>
      <c r="F203" s="19"/>
      <c r="G203" s="19"/>
      <c r="H203" s="19"/>
    </row>
    <row r="204" spans="4:8" x14ac:dyDescent="0.2">
      <c r="D204" s="19"/>
      <c r="E204" s="19"/>
      <c r="F204" s="19"/>
      <c r="G204" s="19"/>
      <c r="H204" s="19"/>
    </row>
    <row r="205" spans="4:8" x14ac:dyDescent="0.2">
      <c r="D205" s="19"/>
      <c r="E205" s="19"/>
      <c r="F205" s="19"/>
      <c r="G205" s="19"/>
      <c r="H205" s="19"/>
    </row>
    <row r="206" spans="4:8" x14ac:dyDescent="0.2">
      <c r="D206" s="19"/>
      <c r="E206" s="19"/>
      <c r="F206" s="19"/>
      <c r="G206" s="19"/>
      <c r="H206" s="19"/>
    </row>
    <row r="207" spans="4:8" x14ac:dyDescent="0.2">
      <c r="D207" s="19"/>
      <c r="E207" s="19"/>
      <c r="F207" s="19"/>
      <c r="G207" s="19"/>
      <c r="H207" s="19"/>
    </row>
    <row r="208" spans="4:8" x14ac:dyDescent="0.2">
      <c r="D208" s="19"/>
      <c r="E208" s="19"/>
      <c r="F208" s="19"/>
      <c r="G208" s="19"/>
      <c r="H208" s="19"/>
    </row>
    <row r="209" spans="4:8" x14ac:dyDescent="0.2">
      <c r="D209" s="19"/>
      <c r="E209" s="19"/>
      <c r="F209" s="19"/>
      <c r="G209" s="19"/>
      <c r="H209" s="19"/>
    </row>
    <row r="210" spans="4:8" x14ac:dyDescent="0.2">
      <c r="D210" s="19"/>
      <c r="E210" s="19"/>
      <c r="F210" s="19"/>
      <c r="G210" s="19"/>
      <c r="H210" s="19"/>
    </row>
    <row r="211" spans="4:8" x14ac:dyDescent="0.2">
      <c r="D211" s="19"/>
      <c r="E211" s="19"/>
      <c r="F211" s="19"/>
      <c r="G211" s="19"/>
      <c r="H211" s="19"/>
    </row>
    <row r="212" spans="4:8" x14ac:dyDescent="0.2">
      <c r="D212" s="19"/>
      <c r="E212" s="19"/>
      <c r="F212" s="19"/>
      <c r="G212" s="19"/>
      <c r="H212" s="19"/>
    </row>
    <row r="213" spans="4:8" x14ac:dyDescent="0.2">
      <c r="D213" s="19"/>
      <c r="E213" s="19"/>
      <c r="F213" s="19"/>
      <c r="G213" s="19"/>
      <c r="H213" s="19"/>
    </row>
    <row r="214" spans="4:8" x14ac:dyDescent="0.2">
      <c r="D214" s="19"/>
      <c r="E214" s="19"/>
      <c r="F214" s="19"/>
      <c r="G214" s="19"/>
      <c r="H214" s="19"/>
    </row>
    <row r="215" spans="4:8" x14ac:dyDescent="0.2">
      <c r="D215" s="19"/>
      <c r="E215" s="19"/>
      <c r="F215" s="19"/>
      <c r="G215" s="19"/>
      <c r="H215" s="19"/>
    </row>
    <row r="216" spans="4:8" x14ac:dyDescent="0.2">
      <c r="D216" s="19"/>
      <c r="E216" s="19"/>
      <c r="F216" s="19"/>
      <c r="G216" s="19"/>
      <c r="H216" s="19"/>
    </row>
    <row r="217" spans="4:8" x14ac:dyDescent="0.2">
      <c r="D217" s="19"/>
      <c r="E217" s="19"/>
      <c r="F217" s="19"/>
      <c r="G217" s="19"/>
      <c r="H217" s="19"/>
    </row>
    <row r="218" spans="4:8" x14ac:dyDescent="0.2">
      <c r="D218" s="19"/>
      <c r="E218" s="19"/>
      <c r="F218" s="19"/>
      <c r="G218" s="19"/>
      <c r="H218" s="19"/>
    </row>
    <row r="219" spans="4:8" x14ac:dyDescent="0.2">
      <c r="D219" s="19"/>
      <c r="E219" s="19"/>
      <c r="F219" s="19"/>
      <c r="G219" s="19"/>
      <c r="H219" s="19"/>
    </row>
    <row r="220" spans="4:8" x14ac:dyDescent="0.2">
      <c r="D220" s="19"/>
      <c r="E220" s="19"/>
      <c r="F220" s="19"/>
      <c r="G220" s="19"/>
      <c r="H220" s="19"/>
    </row>
    <row r="221" spans="4:8" x14ac:dyDescent="0.2">
      <c r="D221" s="19"/>
      <c r="E221" s="19"/>
      <c r="F221" s="19"/>
      <c r="G221" s="19"/>
      <c r="H221" s="19"/>
    </row>
    <row r="222" spans="4:8" x14ac:dyDescent="0.2">
      <c r="D222" s="19"/>
      <c r="E222" s="19"/>
      <c r="F222" s="19"/>
      <c r="G222" s="19"/>
      <c r="H222" s="19"/>
    </row>
    <row r="223" spans="4:8" x14ac:dyDescent="0.2">
      <c r="D223" s="19"/>
      <c r="E223" s="19"/>
      <c r="F223" s="19"/>
      <c r="G223" s="19"/>
      <c r="H223" s="19"/>
    </row>
    <row r="224" spans="4:8" x14ac:dyDescent="0.2">
      <c r="D224" s="19"/>
      <c r="E224" s="19"/>
      <c r="F224" s="19"/>
      <c r="G224" s="19"/>
      <c r="H224" s="19"/>
    </row>
    <row r="225" spans="4:8" x14ac:dyDescent="0.2">
      <c r="D225" s="19"/>
      <c r="E225" s="19"/>
      <c r="F225" s="19"/>
      <c r="G225" s="19"/>
      <c r="H225" s="19"/>
    </row>
    <row r="226" spans="4:8" x14ac:dyDescent="0.2">
      <c r="D226" s="19"/>
      <c r="E226" s="19"/>
      <c r="F226" s="19"/>
      <c r="G226" s="19"/>
      <c r="H226" s="19"/>
    </row>
    <row r="227" spans="4:8" x14ac:dyDescent="0.2">
      <c r="D227" s="19"/>
      <c r="E227" s="19"/>
      <c r="F227" s="19"/>
      <c r="G227" s="19"/>
      <c r="H227" s="19"/>
    </row>
    <row r="228" spans="4:8" x14ac:dyDescent="0.2">
      <c r="D228" s="19"/>
      <c r="E228" s="19"/>
      <c r="F228" s="19"/>
      <c r="G228" s="19"/>
      <c r="H228" s="19"/>
    </row>
    <row r="229" spans="4:8" x14ac:dyDescent="0.2">
      <c r="D229" s="19"/>
      <c r="E229" s="19"/>
      <c r="F229" s="19"/>
      <c r="G229" s="19"/>
      <c r="H229" s="19"/>
    </row>
    <row r="230" spans="4:8" x14ac:dyDescent="0.2">
      <c r="D230" s="19"/>
      <c r="E230" s="19"/>
      <c r="F230" s="19"/>
      <c r="G230" s="19"/>
      <c r="H230" s="19"/>
    </row>
    <row r="231" spans="4:8" x14ac:dyDescent="0.2">
      <c r="D231" s="19"/>
      <c r="E231" s="19"/>
      <c r="F231" s="19"/>
      <c r="G231" s="19"/>
      <c r="H231" s="19"/>
    </row>
    <row r="232" spans="4:8" x14ac:dyDescent="0.2">
      <c r="D232" s="19"/>
      <c r="E232" s="19"/>
      <c r="F232" s="19"/>
      <c r="G232" s="19"/>
      <c r="H232" s="19"/>
    </row>
    <row r="233" spans="4:8" x14ac:dyDescent="0.2">
      <c r="D233" s="19"/>
      <c r="E233" s="19"/>
      <c r="F233" s="19"/>
      <c r="G233" s="19"/>
      <c r="H233" s="19"/>
    </row>
    <row r="234" spans="4:8" x14ac:dyDescent="0.2">
      <c r="D234" s="19"/>
      <c r="E234" s="19"/>
      <c r="F234" s="19"/>
      <c r="G234" s="19"/>
      <c r="H234" s="19"/>
    </row>
    <row r="235" spans="4:8" x14ac:dyDescent="0.2">
      <c r="D235" s="19"/>
      <c r="E235" s="19"/>
      <c r="F235" s="19"/>
      <c r="G235" s="19"/>
      <c r="H235" s="19"/>
    </row>
    <row r="236" spans="4:8" x14ac:dyDescent="0.2">
      <c r="D236" s="19"/>
      <c r="E236" s="19"/>
      <c r="F236" s="19"/>
      <c r="G236" s="19"/>
      <c r="H236" s="19"/>
    </row>
    <row r="237" spans="4:8" x14ac:dyDescent="0.2">
      <c r="D237" s="19"/>
      <c r="E237" s="19"/>
      <c r="F237" s="19"/>
      <c r="G237" s="19"/>
      <c r="H237" s="19"/>
    </row>
    <row r="238" spans="4:8" x14ac:dyDescent="0.2">
      <c r="D238" s="19"/>
      <c r="E238" s="19"/>
      <c r="F238" s="19"/>
      <c r="G238" s="19"/>
      <c r="H238" s="19"/>
    </row>
    <row r="239" spans="4:8" x14ac:dyDescent="0.2">
      <c r="D239" s="19"/>
      <c r="E239" s="19"/>
      <c r="F239" s="19"/>
      <c r="G239" s="19"/>
      <c r="H239" s="19"/>
    </row>
    <row r="240" spans="4:8" x14ac:dyDescent="0.2">
      <c r="D240" s="19"/>
      <c r="E240" s="19"/>
      <c r="F240" s="19"/>
      <c r="G240" s="19"/>
      <c r="H240" s="19"/>
    </row>
    <row r="241" spans="4:8" x14ac:dyDescent="0.2">
      <c r="D241" s="19"/>
      <c r="E241" s="19"/>
      <c r="F241" s="19"/>
      <c r="G241" s="19"/>
      <c r="H241" s="19"/>
    </row>
    <row r="242" spans="4:8" x14ac:dyDescent="0.2">
      <c r="D242" s="19"/>
      <c r="E242" s="19"/>
      <c r="F242" s="19"/>
      <c r="G242" s="19"/>
      <c r="H242" s="19"/>
    </row>
    <row r="243" spans="4:8" x14ac:dyDescent="0.2">
      <c r="D243" s="19"/>
      <c r="E243" s="19"/>
      <c r="F243" s="19"/>
      <c r="G243" s="19"/>
      <c r="H243" s="19"/>
    </row>
    <row r="244" spans="4:8" x14ac:dyDescent="0.2">
      <c r="D244" s="19"/>
      <c r="E244" s="19"/>
      <c r="F244" s="19"/>
      <c r="G244" s="19"/>
      <c r="H244" s="19"/>
    </row>
    <row r="245" spans="4:8" x14ac:dyDescent="0.2">
      <c r="D245" s="19"/>
      <c r="E245" s="19"/>
      <c r="F245" s="19"/>
      <c r="G245" s="19"/>
      <c r="H245" s="19"/>
    </row>
    <row r="246" spans="4:8" x14ac:dyDescent="0.2">
      <c r="D246" s="19"/>
      <c r="E246" s="19"/>
      <c r="F246" s="19"/>
      <c r="G246" s="19"/>
      <c r="H246" s="19"/>
    </row>
    <row r="247" spans="4:8" x14ac:dyDescent="0.2">
      <c r="D247" s="19"/>
      <c r="E247" s="19"/>
      <c r="F247" s="19"/>
      <c r="G247" s="19"/>
      <c r="H247" s="19"/>
    </row>
    <row r="248" spans="4:8" x14ac:dyDescent="0.2">
      <c r="D248" s="19"/>
      <c r="E248" s="19"/>
      <c r="F248" s="19"/>
      <c r="G248" s="19"/>
      <c r="H248" s="19"/>
    </row>
    <row r="249" spans="4:8" x14ac:dyDescent="0.2">
      <c r="D249" s="19"/>
      <c r="E249" s="19"/>
      <c r="F249" s="19"/>
      <c r="G249" s="19"/>
      <c r="H249" s="19"/>
    </row>
    <row r="250" spans="4:8" x14ac:dyDescent="0.2">
      <c r="D250" s="19"/>
      <c r="E250" s="19"/>
      <c r="F250" s="19"/>
      <c r="G250" s="19"/>
      <c r="H250" s="19"/>
    </row>
    <row r="251" spans="4:8" x14ac:dyDescent="0.2">
      <c r="D251" s="19"/>
      <c r="E251" s="19"/>
      <c r="F251" s="19"/>
      <c r="G251" s="19"/>
      <c r="H251" s="19"/>
    </row>
    <row r="252" spans="4:8" x14ac:dyDescent="0.2">
      <c r="D252" s="19"/>
      <c r="E252" s="19"/>
      <c r="F252" s="19"/>
      <c r="G252" s="19"/>
      <c r="H252" s="19"/>
    </row>
    <row r="253" spans="4:8" x14ac:dyDescent="0.2">
      <c r="D253" s="19"/>
      <c r="E253" s="19"/>
      <c r="F253" s="19"/>
      <c r="G253" s="19"/>
      <c r="H253" s="19"/>
    </row>
    <row r="254" spans="4:8" x14ac:dyDescent="0.2">
      <c r="D254" s="19"/>
      <c r="E254" s="19"/>
      <c r="F254" s="19"/>
      <c r="G254" s="19"/>
      <c r="H254" s="19"/>
    </row>
    <row r="255" spans="4:8" x14ac:dyDescent="0.2">
      <c r="D255" s="19"/>
      <c r="E255" s="19"/>
      <c r="F255" s="19"/>
      <c r="G255" s="19"/>
      <c r="H255" s="19"/>
    </row>
    <row r="256" spans="4:8" x14ac:dyDescent="0.2">
      <c r="D256" s="19"/>
      <c r="E256" s="19"/>
      <c r="F256" s="19"/>
      <c r="G256" s="19"/>
      <c r="H256" s="19"/>
    </row>
    <row r="257" spans="4:8" x14ac:dyDescent="0.2">
      <c r="D257" s="19"/>
      <c r="E257" s="19"/>
      <c r="F257" s="19"/>
      <c r="G257" s="19"/>
      <c r="H257" s="19"/>
    </row>
    <row r="258" spans="4:8" x14ac:dyDescent="0.2">
      <c r="D258" s="19"/>
      <c r="E258" s="19"/>
      <c r="F258" s="19"/>
      <c r="G258" s="19"/>
      <c r="H258" s="19"/>
    </row>
    <row r="259" spans="4:8" x14ac:dyDescent="0.2">
      <c r="D259" s="19"/>
      <c r="E259" s="19"/>
      <c r="F259" s="19"/>
      <c r="G259" s="19"/>
      <c r="H259" s="19"/>
    </row>
    <row r="260" spans="4:8" x14ac:dyDescent="0.2">
      <c r="D260" s="19"/>
      <c r="E260" s="19"/>
      <c r="F260" s="19"/>
      <c r="G260" s="19"/>
      <c r="H260" s="19"/>
    </row>
    <row r="261" spans="4:8" x14ac:dyDescent="0.2">
      <c r="D261" s="19"/>
      <c r="E261" s="19"/>
      <c r="F261" s="19"/>
      <c r="G261" s="19"/>
      <c r="H261" s="19"/>
    </row>
    <row r="262" spans="4:8" x14ac:dyDescent="0.2">
      <c r="D262" s="19"/>
      <c r="E262" s="19"/>
      <c r="F262" s="19"/>
      <c r="G262" s="19"/>
      <c r="H262" s="19"/>
    </row>
    <row r="263" spans="4:8" x14ac:dyDescent="0.2">
      <c r="D263" s="19"/>
      <c r="E263" s="19"/>
      <c r="F263" s="19"/>
      <c r="G263" s="19"/>
      <c r="H263" s="19"/>
    </row>
    <row r="264" spans="4:8" x14ac:dyDescent="0.2">
      <c r="D264" s="19"/>
      <c r="E264" s="19"/>
      <c r="F264" s="19"/>
      <c r="G264" s="19"/>
      <c r="H264" s="19"/>
    </row>
    <row r="265" spans="4:8" x14ac:dyDescent="0.2">
      <c r="D265" s="19"/>
      <c r="E265" s="19"/>
      <c r="F265" s="19"/>
      <c r="G265" s="19"/>
      <c r="H265" s="19"/>
    </row>
    <row r="266" spans="4:8" x14ac:dyDescent="0.2">
      <c r="D266" s="19"/>
      <c r="E266" s="19"/>
      <c r="F266" s="19"/>
      <c r="G266" s="19"/>
      <c r="H266" s="19"/>
    </row>
    <row r="267" spans="4:8" x14ac:dyDescent="0.2">
      <c r="D267" s="19"/>
      <c r="E267" s="19"/>
      <c r="F267" s="19"/>
      <c r="G267" s="19"/>
      <c r="H267" s="19"/>
    </row>
    <row r="268" spans="4:8" x14ac:dyDescent="0.2">
      <c r="D268" s="19"/>
      <c r="E268" s="19"/>
      <c r="F268" s="19"/>
      <c r="G268" s="19"/>
      <c r="H268" s="19"/>
    </row>
    <row r="269" spans="4:8" x14ac:dyDescent="0.2">
      <c r="D269" s="19"/>
      <c r="E269" s="19"/>
      <c r="F269" s="19"/>
      <c r="G269" s="19"/>
      <c r="H269" s="19"/>
    </row>
    <row r="270" spans="4:8" x14ac:dyDescent="0.2">
      <c r="D270" s="19"/>
      <c r="E270" s="19"/>
      <c r="F270" s="19"/>
      <c r="G270" s="19"/>
      <c r="H270" s="19"/>
    </row>
    <row r="271" spans="4:8" x14ac:dyDescent="0.2">
      <c r="D271" s="19"/>
      <c r="E271" s="19"/>
      <c r="F271" s="19"/>
      <c r="G271" s="19"/>
      <c r="H271" s="19"/>
    </row>
    <row r="272" spans="4:8" x14ac:dyDescent="0.2">
      <c r="D272" s="19"/>
      <c r="E272" s="19"/>
      <c r="F272" s="19"/>
      <c r="G272" s="19"/>
      <c r="H272" s="19"/>
    </row>
    <row r="273" spans="4:8" x14ac:dyDescent="0.2">
      <c r="D273" s="19"/>
      <c r="E273" s="19"/>
      <c r="F273" s="19"/>
      <c r="G273" s="19"/>
      <c r="H273" s="19"/>
    </row>
    <row r="274" spans="4:8" x14ac:dyDescent="0.2">
      <c r="D274" s="19"/>
      <c r="E274" s="19"/>
      <c r="F274" s="19"/>
      <c r="G274" s="19"/>
      <c r="H274" s="19"/>
    </row>
    <row r="275" spans="4:8" x14ac:dyDescent="0.2">
      <c r="D275" s="19"/>
      <c r="E275" s="19"/>
      <c r="F275" s="19"/>
      <c r="G275" s="19"/>
      <c r="H275" s="19"/>
    </row>
    <row r="276" spans="4:8" x14ac:dyDescent="0.2">
      <c r="D276" s="19"/>
      <c r="E276" s="19"/>
      <c r="F276" s="19"/>
      <c r="G276" s="19"/>
      <c r="H276" s="19"/>
    </row>
    <row r="277" spans="4:8" x14ac:dyDescent="0.2">
      <c r="D277" s="19"/>
      <c r="E277" s="19"/>
      <c r="F277" s="19"/>
      <c r="G277" s="19"/>
      <c r="H277" s="19"/>
    </row>
    <row r="278" spans="4:8" x14ac:dyDescent="0.2">
      <c r="D278" s="19"/>
      <c r="E278" s="19"/>
      <c r="F278" s="19"/>
      <c r="G278" s="19"/>
      <c r="H278" s="19"/>
    </row>
    <row r="279" spans="4:8" x14ac:dyDescent="0.2">
      <c r="D279" s="19"/>
      <c r="E279" s="19"/>
      <c r="F279" s="19"/>
      <c r="G279" s="19"/>
      <c r="H279" s="19"/>
    </row>
    <row r="280" spans="4:8" x14ac:dyDescent="0.2">
      <c r="D280" s="19"/>
      <c r="E280" s="19"/>
      <c r="F280" s="19"/>
      <c r="G280" s="19"/>
      <c r="H280" s="19"/>
    </row>
    <row r="281" spans="4:8" x14ac:dyDescent="0.2">
      <c r="D281" s="19"/>
      <c r="E281" s="19"/>
      <c r="F281" s="19"/>
      <c r="G281" s="19"/>
      <c r="H281" s="19"/>
    </row>
    <row r="282" spans="4:8" x14ac:dyDescent="0.2">
      <c r="D282" s="19"/>
      <c r="E282" s="19"/>
      <c r="F282" s="19"/>
      <c r="G282" s="19"/>
      <c r="H282" s="19"/>
    </row>
    <row r="283" spans="4:8" x14ac:dyDescent="0.2">
      <c r="D283" s="19"/>
      <c r="E283" s="19"/>
      <c r="F283" s="19"/>
      <c r="G283" s="19"/>
      <c r="H283" s="19"/>
    </row>
    <row r="284" spans="4:8" x14ac:dyDescent="0.2">
      <c r="D284" s="19"/>
      <c r="E284" s="19"/>
      <c r="F284" s="19"/>
      <c r="G284" s="19"/>
      <c r="H284" s="19"/>
    </row>
    <row r="285" spans="4:8" x14ac:dyDescent="0.2">
      <c r="D285" s="19"/>
      <c r="E285" s="19"/>
      <c r="F285" s="19"/>
      <c r="G285" s="19"/>
      <c r="H285" s="19"/>
    </row>
    <row r="286" spans="4:8" x14ac:dyDescent="0.2">
      <c r="D286" s="19"/>
      <c r="E286" s="19"/>
      <c r="F286" s="19"/>
      <c r="G286" s="19"/>
      <c r="H286" s="19"/>
    </row>
    <row r="287" spans="4:8" x14ac:dyDescent="0.2">
      <c r="D287" s="19"/>
      <c r="E287" s="19"/>
      <c r="F287" s="19"/>
      <c r="G287" s="19"/>
      <c r="H287" s="19"/>
    </row>
    <row r="288" spans="4:8" x14ac:dyDescent="0.2">
      <c r="D288" s="19"/>
      <c r="E288" s="19"/>
      <c r="F288" s="19"/>
      <c r="G288" s="19"/>
      <c r="H288" s="19"/>
    </row>
    <row r="289" spans="4:8" x14ac:dyDescent="0.2">
      <c r="D289" s="19"/>
      <c r="E289" s="19"/>
      <c r="F289" s="19"/>
      <c r="G289" s="19"/>
      <c r="H289" s="19"/>
    </row>
    <row r="290" spans="4:8" x14ac:dyDescent="0.2">
      <c r="D290" s="19"/>
      <c r="E290" s="19"/>
      <c r="F290" s="19"/>
      <c r="G290" s="19"/>
      <c r="H290" s="19"/>
    </row>
    <row r="291" spans="4:8" x14ac:dyDescent="0.2">
      <c r="D291" s="19"/>
      <c r="E291" s="19"/>
      <c r="F291" s="19"/>
      <c r="G291" s="19"/>
      <c r="H291" s="19"/>
    </row>
    <row r="292" spans="4:8" x14ac:dyDescent="0.2">
      <c r="D292" s="19"/>
      <c r="E292" s="19"/>
      <c r="F292" s="19"/>
      <c r="G292" s="19"/>
      <c r="H292" s="19"/>
    </row>
    <row r="293" spans="4:8" x14ac:dyDescent="0.2">
      <c r="D293" s="19"/>
      <c r="E293" s="19"/>
      <c r="F293" s="19"/>
      <c r="G293" s="19"/>
      <c r="H293" s="19"/>
    </row>
    <row r="294" spans="4:8" x14ac:dyDescent="0.2">
      <c r="D294" s="19"/>
      <c r="E294" s="19"/>
      <c r="F294" s="19"/>
      <c r="G294" s="19"/>
      <c r="H294" s="19"/>
    </row>
    <row r="295" spans="4:8" x14ac:dyDescent="0.2">
      <c r="D295" s="19"/>
      <c r="E295" s="19"/>
      <c r="F295" s="19"/>
      <c r="G295" s="19"/>
      <c r="H295" s="19"/>
    </row>
    <row r="296" spans="4:8" x14ac:dyDescent="0.2">
      <c r="D296" s="19"/>
      <c r="E296" s="19"/>
      <c r="F296" s="19"/>
      <c r="G296" s="19"/>
      <c r="H296" s="19"/>
    </row>
    <row r="297" spans="4:8" x14ac:dyDescent="0.2">
      <c r="D297" s="19"/>
      <c r="E297" s="19"/>
      <c r="F297" s="19"/>
      <c r="G297" s="19"/>
      <c r="H297" s="19"/>
    </row>
    <row r="298" spans="4:8" x14ac:dyDescent="0.2">
      <c r="D298" s="19"/>
      <c r="E298" s="19"/>
      <c r="F298" s="19"/>
      <c r="G298" s="19"/>
      <c r="H298" s="19"/>
    </row>
    <row r="299" spans="4:8" x14ac:dyDescent="0.2">
      <c r="D299" s="19"/>
      <c r="E299" s="19"/>
      <c r="F299" s="19"/>
      <c r="G299" s="19"/>
      <c r="H299" s="19"/>
    </row>
    <row r="300" spans="4:8" x14ac:dyDescent="0.2">
      <c r="D300" s="19"/>
      <c r="E300" s="19"/>
      <c r="F300" s="19"/>
      <c r="G300" s="19"/>
      <c r="H300" s="19"/>
    </row>
    <row r="301" spans="4:8" x14ac:dyDescent="0.2">
      <c r="D301" s="19"/>
      <c r="E301" s="19"/>
      <c r="F301" s="19"/>
      <c r="G301" s="19"/>
      <c r="H301" s="19"/>
    </row>
    <row r="302" spans="4:8" x14ac:dyDescent="0.2">
      <c r="D302" s="19"/>
      <c r="E302" s="19"/>
      <c r="F302" s="19"/>
      <c r="G302" s="19"/>
      <c r="H302" s="19"/>
    </row>
    <row r="303" spans="4:8" x14ac:dyDescent="0.2">
      <c r="D303" s="19"/>
      <c r="E303" s="19"/>
      <c r="F303" s="19"/>
      <c r="G303" s="19"/>
      <c r="H303" s="19"/>
    </row>
    <row r="304" spans="4:8" x14ac:dyDescent="0.2">
      <c r="D304" s="19"/>
      <c r="E304" s="19"/>
      <c r="F304" s="19"/>
      <c r="G304" s="19"/>
      <c r="H304" s="19"/>
    </row>
    <row r="305" spans="4:8" x14ac:dyDescent="0.2">
      <c r="D305" s="19"/>
      <c r="E305" s="19"/>
      <c r="F305" s="19"/>
      <c r="G305" s="19"/>
      <c r="H305" s="19"/>
    </row>
    <row r="306" spans="4:8" x14ac:dyDescent="0.2">
      <c r="D306" s="19"/>
      <c r="E306" s="19"/>
      <c r="F306" s="19"/>
      <c r="G306" s="19"/>
      <c r="H306" s="19"/>
    </row>
    <row r="307" spans="4:8" x14ac:dyDescent="0.2">
      <c r="D307" s="19"/>
      <c r="E307" s="19"/>
      <c r="F307" s="19"/>
      <c r="G307" s="19"/>
      <c r="H307" s="19"/>
    </row>
    <row r="308" spans="4:8" x14ac:dyDescent="0.2">
      <c r="D308" s="19"/>
      <c r="E308" s="19"/>
      <c r="F308" s="19"/>
      <c r="G308" s="19"/>
      <c r="H308" s="19"/>
    </row>
    <row r="309" spans="4:8" x14ac:dyDescent="0.2">
      <c r="D309" s="19"/>
      <c r="E309" s="19"/>
      <c r="F309" s="19"/>
      <c r="G309" s="19"/>
      <c r="H309" s="19"/>
    </row>
    <row r="310" spans="4:8" x14ac:dyDescent="0.2">
      <c r="D310" s="19"/>
      <c r="E310" s="19"/>
      <c r="F310" s="19"/>
      <c r="G310" s="19"/>
      <c r="H310" s="19"/>
    </row>
    <row r="311" spans="4:8" x14ac:dyDescent="0.2">
      <c r="D311" s="19"/>
      <c r="E311" s="19"/>
      <c r="F311" s="19"/>
      <c r="G311" s="19"/>
      <c r="H311" s="19"/>
    </row>
    <row r="312" spans="4:8" x14ac:dyDescent="0.2">
      <c r="D312" s="19"/>
      <c r="E312" s="19"/>
      <c r="F312" s="19"/>
      <c r="G312" s="19"/>
      <c r="H312" s="19"/>
    </row>
    <row r="313" spans="4:8" x14ac:dyDescent="0.2">
      <c r="D313" s="19"/>
      <c r="E313" s="19"/>
      <c r="F313" s="19"/>
      <c r="G313" s="19"/>
      <c r="H313" s="19"/>
    </row>
    <row r="314" spans="4:8" x14ac:dyDescent="0.2">
      <c r="D314" s="19"/>
      <c r="E314" s="19"/>
      <c r="F314" s="19"/>
      <c r="G314" s="19"/>
      <c r="H314" s="19"/>
    </row>
    <row r="315" spans="4:8" x14ac:dyDescent="0.2">
      <c r="D315" s="19"/>
      <c r="E315" s="19"/>
      <c r="F315" s="19"/>
      <c r="G315" s="19"/>
      <c r="H315" s="19"/>
    </row>
    <row r="316" spans="4:8" x14ac:dyDescent="0.2">
      <c r="D316" s="19"/>
      <c r="E316" s="19"/>
      <c r="F316" s="19"/>
      <c r="G316" s="19"/>
      <c r="H316" s="19"/>
    </row>
    <row r="317" spans="4:8" x14ac:dyDescent="0.2">
      <c r="D317" s="19"/>
      <c r="E317" s="19"/>
      <c r="F317" s="19"/>
      <c r="G317" s="19"/>
      <c r="H317" s="19"/>
    </row>
    <row r="318" spans="4:8" x14ac:dyDescent="0.2">
      <c r="D318" s="19"/>
      <c r="E318" s="19"/>
      <c r="F318" s="19"/>
      <c r="G318" s="19"/>
      <c r="H318" s="19"/>
    </row>
    <row r="319" spans="4:8" x14ac:dyDescent="0.2">
      <c r="D319" s="19"/>
      <c r="E319" s="19"/>
      <c r="F319" s="19"/>
      <c r="G319" s="19"/>
      <c r="H319" s="19"/>
    </row>
    <row r="320" spans="4:8" x14ac:dyDescent="0.2">
      <c r="D320" s="19"/>
      <c r="E320" s="19"/>
      <c r="F320" s="19"/>
      <c r="G320" s="19"/>
      <c r="H320" s="19"/>
    </row>
    <row r="321" spans="4:8" x14ac:dyDescent="0.2">
      <c r="D321" s="19"/>
      <c r="E321" s="19"/>
      <c r="F321" s="19"/>
      <c r="G321" s="19"/>
      <c r="H321" s="19"/>
    </row>
    <row r="322" spans="4:8" x14ac:dyDescent="0.2">
      <c r="D322" s="19"/>
      <c r="E322" s="19"/>
      <c r="F322" s="19"/>
      <c r="G322" s="19"/>
      <c r="H322" s="19"/>
    </row>
    <row r="323" spans="4:8" x14ac:dyDescent="0.2">
      <c r="D323" s="19"/>
      <c r="E323" s="19"/>
      <c r="F323" s="19"/>
      <c r="G323" s="19"/>
      <c r="H323" s="19"/>
    </row>
    <row r="324" spans="4:8" x14ac:dyDescent="0.2">
      <c r="D324" s="19"/>
      <c r="E324" s="19"/>
      <c r="F324" s="19"/>
      <c r="G324" s="19"/>
      <c r="H324" s="19"/>
    </row>
    <row r="325" spans="4:8" x14ac:dyDescent="0.2">
      <c r="D325" s="19"/>
      <c r="E325" s="19"/>
      <c r="F325" s="19"/>
      <c r="G325" s="19"/>
      <c r="H325" s="19"/>
    </row>
    <row r="326" spans="4:8" x14ac:dyDescent="0.2">
      <c r="D326" s="19"/>
      <c r="E326" s="19"/>
      <c r="F326" s="19"/>
      <c r="G326" s="19"/>
      <c r="H326" s="19"/>
    </row>
    <row r="327" spans="4:8" x14ac:dyDescent="0.2">
      <c r="D327" s="19"/>
      <c r="E327" s="19"/>
      <c r="F327" s="19"/>
      <c r="G327" s="19"/>
      <c r="H327" s="19"/>
    </row>
    <row r="328" spans="4:8" x14ac:dyDescent="0.2">
      <c r="D328" s="19"/>
      <c r="E328" s="19"/>
      <c r="F328" s="19"/>
      <c r="G328" s="19"/>
      <c r="H328" s="19"/>
    </row>
    <row r="329" spans="4:8" x14ac:dyDescent="0.2">
      <c r="D329" s="19"/>
      <c r="E329" s="19"/>
      <c r="F329" s="19"/>
      <c r="G329" s="19"/>
      <c r="H329" s="19"/>
    </row>
    <row r="330" spans="4:8" x14ac:dyDescent="0.2">
      <c r="D330" s="19"/>
      <c r="E330" s="19"/>
      <c r="F330" s="19"/>
      <c r="G330" s="19"/>
      <c r="H330" s="19"/>
    </row>
    <row r="331" spans="4:8" x14ac:dyDescent="0.2">
      <c r="D331" s="19"/>
      <c r="E331" s="19"/>
      <c r="F331" s="19"/>
      <c r="G331" s="19"/>
      <c r="H331" s="19"/>
    </row>
    <row r="332" spans="4:8" x14ac:dyDescent="0.2">
      <c r="D332" s="19"/>
      <c r="E332" s="19"/>
      <c r="F332" s="19"/>
      <c r="G332" s="19"/>
      <c r="H332" s="19"/>
    </row>
    <row r="333" spans="4:8" x14ac:dyDescent="0.2">
      <c r="D333" s="19"/>
      <c r="E333" s="19"/>
      <c r="F333" s="19"/>
      <c r="G333" s="19"/>
      <c r="H333" s="19"/>
    </row>
    <row r="334" spans="4:8" x14ac:dyDescent="0.2">
      <c r="D334" s="19"/>
      <c r="E334" s="19"/>
      <c r="F334" s="19"/>
      <c r="G334" s="19"/>
      <c r="H334" s="19"/>
    </row>
    <row r="335" spans="4:8" x14ac:dyDescent="0.2">
      <c r="D335" s="19"/>
      <c r="E335" s="19"/>
      <c r="F335" s="19"/>
      <c r="G335" s="19"/>
      <c r="H335" s="19"/>
    </row>
    <row r="336" spans="4:8" x14ac:dyDescent="0.2">
      <c r="D336" s="19"/>
      <c r="E336" s="19"/>
      <c r="F336" s="19"/>
      <c r="G336" s="19"/>
      <c r="H336" s="19"/>
    </row>
    <row r="337" spans="4:8" x14ac:dyDescent="0.2">
      <c r="D337" s="19"/>
      <c r="E337" s="19"/>
      <c r="F337" s="19"/>
      <c r="G337" s="19"/>
      <c r="H337" s="19"/>
    </row>
    <row r="338" spans="4:8" x14ac:dyDescent="0.2">
      <c r="D338" s="19"/>
      <c r="E338" s="19"/>
      <c r="F338" s="19"/>
      <c r="G338" s="19"/>
      <c r="H338" s="19"/>
    </row>
    <row r="339" spans="4:8" x14ac:dyDescent="0.2">
      <c r="D339" s="19"/>
      <c r="E339" s="19"/>
      <c r="F339" s="19"/>
      <c r="G339" s="19"/>
      <c r="H339" s="19"/>
    </row>
    <row r="340" spans="4:8" x14ac:dyDescent="0.2">
      <c r="D340" s="19"/>
      <c r="E340" s="19"/>
      <c r="F340" s="19"/>
      <c r="G340" s="19"/>
      <c r="H340" s="19"/>
    </row>
    <row r="341" spans="4:8" x14ac:dyDescent="0.2">
      <c r="D341" s="19"/>
      <c r="E341" s="19"/>
      <c r="F341" s="19"/>
      <c r="G341" s="19"/>
      <c r="H341" s="19"/>
    </row>
    <row r="342" spans="4:8" x14ac:dyDescent="0.2">
      <c r="D342" s="19"/>
      <c r="E342" s="19"/>
      <c r="F342" s="19"/>
      <c r="G342" s="19"/>
      <c r="H342" s="19"/>
    </row>
    <row r="343" spans="4:8" x14ac:dyDescent="0.2">
      <c r="D343" s="19"/>
      <c r="E343" s="19"/>
      <c r="F343" s="19"/>
      <c r="G343" s="19"/>
      <c r="H343" s="19"/>
    </row>
    <row r="344" spans="4:8" x14ac:dyDescent="0.2">
      <c r="D344" s="19"/>
      <c r="E344" s="19"/>
      <c r="F344" s="19"/>
      <c r="G344" s="19"/>
      <c r="H344" s="19"/>
    </row>
    <row r="345" spans="4:8" x14ac:dyDescent="0.2">
      <c r="D345" s="19"/>
      <c r="E345" s="19"/>
      <c r="F345" s="19"/>
      <c r="G345" s="19"/>
      <c r="H345" s="19"/>
    </row>
    <row r="346" spans="4:8" x14ac:dyDescent="0.2">
      <c r="D346" s="19"/>
      <c r="E346" s="19"/>
      <c r="F346" s="19"/>
      <c r="G346" s="19"/>
      <c r="H346" s="19"/>
    </row>
    <row r="347" spans="4:8" x14ac:dyDescent="0.2">
      <c r="D347" s="19"/>
      <c r="E347" s="19"/>
      <c r="F347" s="19"/>
      <c r="G347" s="19"/>
      <c r="H347" s="19"/>
    </row>
    <row r="348" spans="4:8" x14ac:dyDescent="0.2">
      <c r="D348" s="19"/>
      <c r="E348" s="19"/>
      <c r="F348" s="19"/>
      <c r="G348" s="19"/>
      <c r="H348" s="19"/>
    </row>
    <row r="349" spans="4:8" x14ac:dyDescent="0.2">
      <c r="D349" s="19"/>
      <c r="E349" s="19"/>
      <c r="F349" s="19"/>
      <c r="G349" s="19"/>
      <c r="H349" s="19"/>
    </row>
    <row r="350" spans="4:8" x14ac:dyDescent="0.2">
      <c r="D350" s="19"/>
      <c r="E350" s="19"/>
      <c r="F350" s="19"/>
      <c r="G350" s="19"/>
      <c r="H350" s="19"/>
    </row>
    <row r="351" spans="4:8" x14ac:dyDescent="0.2">
      <c r="D351" s="19"/>
      <c r="E351" s="19"/>
      <c r="F351" s="19"/>
      <c r="G351" s="19"/>
      <c r="H351" s="19"/>
    </row>
    <row r="352" spans="4:8" x14ac:dyDescent="0.2">
      <c r="D352" s="19"/>
      <c r="E352" s="19"/>
      <c r="F352" s="19"/>
      <c r="G352" s="19"/>
      <c r="H352" s="19"/>
    </row>
    <row r="353" spans="4:8" x14ac:dyDescent="0.2">
      <c r="D353" s="19"/>
      <c r="E353" s="19"/>
      <c r="F353" s="19"/>
      <c r="G353" s="19"/>
      <c r="H353" s="19"/>
    </row>
    <row r="354" spans="4:8" x14ac:dyDescent="0.2">
      <c r="D354" s="19"/>
      <c r="E354" s="19"/>
      <c r="F354" s="19"/>
      <c r="G354" s="19"/>
      <c r="H354" s="19"/>
    </row>
    <row r="355" spans="4:8" x14ac:dyDescent="0.2">
      <c r="D355" s="19"/>
      <c r="E355" s="19"/>
      <c r="F355" s="19"/>
      <c r="G355" s="19"/>
      <c r="H355" s="19"/>
    </row>
    <row r="356" spans="4:8" x14ac:dyDescent="0.2">
      <c r="D356" s="19"/>
      <c r="E356" s="19"/>
      <c r="F356" s="19"/>
      <c r="G356" s="19"/>
      <c r="H356" s="19"/>
    </row>
    <row r="357" spans="4:8" x14ac:dyDescent="0.2">
      <c r="D357" s="19"/>
      <c r="E357" s="19"/>
      <c r="F357" s="19"/>
      <c r="G357" s="19"/>
      <c r="H357" s="19"/>
    </row>
    <row r="358" spans="4:8" x14ac:dyDescent="0.2">
      <c r="D358" s="19"/>
      <c r="E358" s="19"/>
      <c r="F358" s="19"/>
      <c r="G358" s="19"/>
      <c r="H358" s="19"/>
    </row>
    <row r="359" spans="4:8" x14ac:dyDescent="0.2">
      <c r="D359" s="19"/>
      <c r="E359" s="19"/>
      <c r="F359" s="19"/>
      <c r="G359" s="19"/>
      <c r="H359" s="19"/>
    </row>
    <row r="360" spans="4:8" x14ac:dyDescent="0.2">
      <c r="D360" s="19"/>
      <c r="E360" s="19"/>
      <c r="F360" s="19"/>
      <c r="G360" s="19"/>
      <c r="H360" s="19"/>
    </row>
    <row r="361" spans="4:8" x14ac:dyDescent="0.2">
      <c r="D361" s="19"/>
      <c r="E361" s="19"/>
      <c r="F361" s="19"/>
      <c r="G361" s="19"/>
      <c r="H361" s="19"/>
    </row>
    <row r="362" spans="4:8" x14ac:dyDescent="0.2">
      <c r="D362" s="19"/>
      <c r="E362" s="19"/>
      <c r="F362" s="19"/>
      <c r="G362" s="19"/>
      <c r="H362" s="19"/>
    </row>
    <row r="363" spans="4:8" x14ac:dyDescent="0.2">
      <c r="D363" s="19"/>
      <c r="E363" s="19"/>
      <c r="F363" s="19"/>
      <c r="G363" s="19"/>
      <c r="H363" s="19"/>
    </row>
    <row r="364" spans="4:8" x14ac:dyDescent="0.2">
      <c r="D364" s="19"/>
      <c r="E364" s="19"/>
      <c r="F364" s="19"/>
      <c r="G364" s="19"/>
      <c r="H364" s="19"/>
    </row>
    <row r="365" spans="4:8" x14ac:dyDescent="0.2">
      <c r="D365" s="19"/>
      <c r="E365" s="19"/>
      <c r="F365" s="19"/>
      <c r="G365" s="19"/>
      <c r="H365" s="19"/>
    </row>
    <row r="366" spans="4:8" x14ac:dyDescent="0.2">
      <c r="D366" s="19"/>
      <c r="E366" s="19"/>
      <c r="F366" s="19"/>
      <c r="G366" s="19"/>
      <c r="H366" s="19"/>
    </row>
    <row r="367" spans="4:8" x14ac:dyDescent="0.2">
      <c r="D367" s="19"/>
      <c r="E367" s="19"/>
      <c r="F367" s="19"/>
      <c r="G367" s="19"/>
      <c r="H367" s="19"/>
    </row>
    <row r="368" spans="4:8" x14ac:dyDescent="0.2">
      <c r="D368" s="19"/>
      <c r="E368" s="19"/>
      <c r="F368" s="19"/>
      <c r="G368" s="19"/>
      <c r="H368" s="19"/>
    </row>
    <row r="369" spans="4:8" x14ac:dyDescent="0.2">
      <c r="D369" s="19"/>
      <c r="E369" s="19"/>
      <c r="F369" s="19"/>
      <c r="G369" s="19"/>
      <c r="H369" s="19"/>
    </row>
    <row r="370" spans="4:8" x14ac:dyDescent="0.2">
      <c r="D370" s="19"/>
      <c r="E370" s="19"/>
      <c r="F370" s="19"/>
      <c r="G370" s="19"/>
      <c r="H370" s="19"/>
    </row>
    <row r="371" spans="4:8" x14ac:dyDescent="0.2">
      <c r="D371" s="19"/>
      <c r="E371" s="19"/>
      <c r="F371" s="19"/>
      <c r="G371" s="19"/>
      <c r="H371" s="19"/>
    </row>
    <row r="372" spans="4:8" x14ac:dyDescent="0.2">
      <c r="D372" s="19"/>
      <c r="E372" s="19"/>
      <c r="F372" s="19"/>
      <c r="G372" s="19"/>
      <c r="H372" s="19"/>
    </row>
    <row r="373" spans="4:8" x14ac:dyDescent="0.2">
      <c r="D373" s="19"/>
      <c r="E373" s="19"/>
      <c r="F373" s="19"/>
      <c r="G373" s="19"/>
      <c r="H373" s="19"/>
    </row>
    <row r="374" spans="4:8" x14ac:dyDescent="0.2">
      <c r="D374" s="19"/>
      <c r="E374" s="19"/>
      <c r="F374" s="19"/>
      <c r="G374" s="19"/>
      <c r="H374" s="19"/>
    </row>
    <row r="375" spans="4:8" x14ac:dyDescent="0.2">
      <c r="D375" s="19"/>
      <c r="E375" s="19"/>
      <c r="F375" s="19"/>
      <c r="G375" s="19"/>
      <c r="H375" s="19"/>
    </row>
    <row r="376" spans="4:8" x14ac:dyDescent="0.2">
      <c r="D376" s="19"/>
      <c r="E376" s="19"/>
      <c r="F376" s="19"/>
      <c r="G376" s="19"/>
      <c r="H376" s="19"/>
    </row>
    <row r="377" spans="4:8" x14ac:dyDescent="0.2">
      <c r="D377" s="19"/>
      <c r="E377" s="19"/>
      <c r="F377" s="19"/>
      <c r="G377" s="19"/>
      <c r="H377" s="19"/>
    </row>
    <row r="378" spans="4:8" x14ac:dyDescent="0.2">
      <c r="D378" s="19"/>
      <c r="E378" s="19"/>
      <c r="F378" s="19"/>
      <c r="G378" s="19"/>
      <c r="H378" s="19"/>
    </row>
    <row r="379" spans="4:8" x14ac:dyDescent="0.2">
      <c r="D379" s="19"/>
      <c r="E379" s="19"/>
      <c r="F379" s="19"/>
      <c r="G379" s="19"/>
      <c r="H379" s="19"/>
    </row>
    <row r="380" spans="4:8" x14ac:dyDescent="0.2">
      <c r="D380" s="19"/>
      <c r="E380" s="19"/>
      <c r="F380" s="19"/>
      <c r="G380" s="19"/>
      <c r="H380" s="19"/>
    </row>
    <row r="381" spans="4:8" x14ac:dyDescent="0.2">
      <c r="D381" s="19"/>
      <c r="E381" s="19"/>
      <c r="F381" s="19"/>
      <c r="G381" s="19"/>
      <c r="H381" s="19"/>
    </row>
    <row r="382" spans="4:8" x14ac:dyDescent="0.2">
      <c r="D382" s="19"/>
      <c r="E382" s="19"/>
      <c r="F382" s="19"/>
      <c r="G382" s="19"/>
      <c r="H382" s="19"/>
    </row>
    <row r="383" spans="4:8" x14ac:dyDescent="0.2">
      <c r="D383" s="19"/>
      <c r="E383" s="19"/>
      <c r="F383" s="19"/>
      <c r="G383" s="19"/>
      <c r="H383" s="19"/>
    </row>
    <row r="384" spans="4:8" x14ac:dyDescent="0.2">
      <c r="D384" s="19"/>
      <c r="E384" s="19"/>
      <c r="F384" s="19"/>
      <c r="G384" s="19"/>
      <c r="H384" s="19"/>
    </row>
    <row r="385" spans="4:8" x14ac:dyDescent="0.2">
      <c r="D385" s="19"/>
      <c r="E385" s="19"/>
      <c r="F385" s="19"/>
      <c r="G385" s="19"/>
      <c r="H385" s="19"/>
    </row>
    <row r="386" spans="4:8" x14ac:dyDescent="0.2">
      <c r="D386" s="19"/>
      <c r="E386" s="19"/>
      <c r="F386" s="19"/>
      <c r="G386" s="19"/>
      <c r="H386" s="19"/>
    </row>
    <row r="387" spans="4:8" x14ac:dyDescent="0.2">
      <c r="D387" s="19"/>
      <c r="E387" s="19"/>
      <c r="F387" s="19"/>
      <c r="G387" s="19"/>
      <c r="H387" s="19"/>
    </row>
    <row r="388" spans="4:8" x14ac:dyDescent="0.2">
      <c r="D388" s="19"/>
      <c r="E388" s="19"/>
      <c r="F388" s="19"/>
      <c r="G388" s="19"/>
      <c r="H388" s="19"/>
    </row>
    <row r="389" spans="4:8" x14ac:dyDescent="0.2">
      <c r="D389" s="19"/>
      <c r="E389" s="19"/>
      <c r="F389" s="19"/>
      <c r="G389" s="19"/>
      <c r="H389" s="19"/>
    </row>
    <row r="390" spans="4:8" x14ac:dyDescent="0.2">
      <c r="D390" s="19"/>
      <c r="E390" s="19"/>
      <c r="F390" s="19"/>
      <c r="G390" s="19"/>
      <c r="H390" s="19"/>
    </row>
    <row r="391" spans="4:8" x14ac:dyDescent="0.2">
      <c r="D391" s="19"/>
      <c r="E391" s="19"/>
      <c r="F391" s="19"/>
      <c r="G391" s="19"/>
      <c r="H391" s="19"/>
    </row>
    <row r="392" spans="4:8" x14ac:dyDescent="0.2">
      <c r="D392" s="19"/>
      <c r="E392" s="19"/>
      <c r="F392" s="19"/>
      <c r="G392" s="19"/>
      <c r="H392" s="19"/>
    </row>
    <row r="393" spans="4:8" x14ac:dyDescent="0.2">
      <c r="D393" s="19"/>
      <c r="E393" s="19"/>
      <c r="F393" s="19"/>
      <c r="G393" s="19"/>
      <c r="H393" s="19"/>
    </row>
    <row r="394" spans="4:8" x14ac:dyDescent="0.2">
      <c r="D394" s="19"/>
      <c r="E394" s="19"/>
      <c r="F394" s="19"/>
      <c r="G394" s="19"/>
      <c r="H394" s="19"/>
    </row>
    <row r="395" spans="4:8" x14ac:dyDescent="0.2">
      <c r="D395" s="19"/>
      <c r="E395" s="19"/>
      <c r="F395" s="19"/>
      <c r="G395" s="19"/>
      <c r="H395" s="19"/>
    </row>
    <row r="396" spans="4:8" x14ac:dyDescent="0.2">
      <c r="D396" s="19"/>
      <c r="E396" s="19"/>
      <c r="F396" s="19"/>
      <c r="G396" s="19"/>
      <c r="H396" s="19"/>
    </row>
    <row r="397" spans="4:8" x14ac:dyDescent="0.2">
      <c r="D397" s="19"/>
      <c r="E397" s="19"/>
      <c r="F397" s="19"/>
      <c r="G397" s="19"/>
      <c r="H397" s="19"/>
    </row>
    <row r="398" spans="4:8" x14ac:dyDescent="0.2">
      <c r="D398" s="19"/>
      <c r="E398" s="19"/>
      <c r="F398" s="19"/>
      <c r="G398" s="19"/>
      <c r="H398" s="19"/>
    </row>
    <row r="399" spans="4:8" x14ac:dyDescent="0.2">
      <c r="D399" s="19"/>
      <c r="E399" s="19"/>
      <c r="F399" s="19"/>
      <c r="G399" s="19"/>
      <c r="H399" s="19"/>
    </row>
    <row r="400" spans="4:8" x14ac:dyDescent="0.2">
      <c r="D400" s="19"/>
      <c r="E400" s="19"/>
      <c r="F400" s="19"/>
      <c r="G400" s="19"/>
      <c r="H400" s="19"/>
    </row>
    <row r="401" spans="4:8" x14ac:dyDescent="0.2">
      <c r="D401" s="19"/>
      <c r="E401" s="19"/>
      <c r="F401" s="19"/>
      <c r="G401" s="19"/>
      <c r="H401" s="19"/>
    </row>
    <row r="402" spans="4:8" x14ac:dyDescent="0.2">
      <c r="D402" s="19"/>
      <c r="E402" s="19"/>
      <c r="F402" s="19"/>
      <c r="G402" s="19"/>
      <c r="H402" s="19"/>
    </row>
    <row r="403" spans="4:8" x14ac:dyDescent="0.2">
      <c r="D403" s="19"/>
      <c r="E403" s="19"/>
      <c r="F403" s="19"/>
      <c r="G403" s="19"/>
      <c r="H403" s="19"/>
    </row>
    <row r="404" spans="4:8" x14ac:dyDescent="0.2">
      <c r="D404" s="19"/>
      <c r="E404" s="19"/>
      <c r="F404" s="19"/>
      <c r="G404" s="19"/>
      <c r="H404" s="19"/>
    </row>
    <row r="405" spans="4:8" x14ac:dyDescent="0.2">
      <c r="D405" s="19"/>
      <c r="E405" s="19"/>
      <c r="F405" s="19"/>
      <c r="G405" s="19"/>
      <c r="H405" s="19"/>
    </row>
    <row r="406" spans="4:8" x14ac:dyDescent="0.2">
      <c r="D406" s="19"/>
      <c r="E406" s="19"/>
      <c r="F406" s="19"/>
      <c r="G406" s="19"/>
      <c r="H406" s="19"/>
    </row>
    <row r="407" spans="4:8" x14ac:dyDescent="0.2">
      <c r="D407" s="19"/>
      <c r="E407" s="19"/>
      <c r="F407" s="19"/>
      <c r="G407" s="19"/>
      <c r="H407" s="19"/>
    </row>
    <row r="408" spans="4:8" x14ac:dyDescent="0.2">
      <c r="D408" s="19"/>
      <c r="E408" s="19"/>
      <c r="F408" s="19"/>
      <c r="G408" s="19"/>
      <c r="H408" s="19"/>
    </row>
    <row r="409" spans="4:8" x14ac:dyDescent="0.2">
      <c r="D409" s="19"/>
      <c r="E409" s="19"/>
      <c r="F409" s="19"/>
      <c r="G409" s="19"/>
      <c r="H409" s="19"/>
    </row>
    <row r="410" spans="4:8" x14ac:dyDescent="0.2">
      <c r="D410" s="19"/>
      <c r="E410" s="19"/>
      <c r="F410" s="19"/>
      <c r="G410" s="19"/>
      <c r="H410" s="19"/>
    </row>
    <row r="411" spans="4:8" x14ac:dyDescent="0.2">
      <c r="D411" s="19"/>
      <c r="E411" s="19"/>
      <c r="F411" s="19"/>
      <c r="G411" s="19"/>
      <c r="H411" s="19"/>
    </row>
    <row r="412" spans="4:8" x14ac:dyDescent="0.2">
      <c r="D412" s="19"/>
      <c r="E412" s="19"/>
      <c r="F412" s="19"/>
      <c r="G412" s="19"/>
      <c r="H412" s="19"/>
    </row>
    <row r="413" spans="4:8" x14ac:dyDescent="0.2">
      <c r="D413" s="19"/>
      <c r="E413" s="19"/>
      <c r="F413" s="19"/>
      <c r="G413" s="19"/>
      <c r="H413" s="19"/>
    </row>
    <row r="414" spans="4:8" x14ac:dyDescent="0.2">
      <c r="D414" s="19"/>
      <c r="E414" s="19"/>
      <c r="F414" s="19"/>
      <c r="G414" s="19"/>
      <c r="H414" s="19"/>
    </row>
    <row r="415" spans="4:8" x14ac:dyDescent="0.2">
      <c r="D415" s="19"/>
      <c r="E415" s="19"/>
      <c r="F415" s="19"/>
      <c r="G415" s="19"/>
      <c r="H415" s="19"/>
    </row>
    <row r="416" spans="4:8" x14ac:dyDescent="0.2">
      <c r="D416" s="19"/>
      <c r="E416" s="19"/>
      <c r="F416" s="19"/>
      <c r="G416" s="19"/>
      <c r="H416" s="19"/>
    </row>
    <row r="417" spans="4:8" x14ac:dyDescent="0.2">
      <c r="D417" s="19"/>
      <c r="E417" s="19"/>
      <c r="F417" s="19"/>
      <c r="G417" s="19"/>
      <c r="H417" s="19"/>
    </row>
    <row r="418" spans="4:8" x14ac:dyDescent="0.2">
      <c r="D418" s="19"/>
      <c r="E418" s="19"/>
      <c r="F418" s="19"/>
      <c r="G418" s="19"/>
      <c r="H418" s="19"/>
    </row>
    <row r="419" spans="4:8" x14ac:dyDescent="0.2">
      <c r="D419" s="19"/>
      <c r="E419" s="19"/>
      <c r="F419" s="19"/>
      <c r="G419" s="19"/>
      <c r="H419" s="19"/>
    </row>
    <row r="420" spans="4:8" x14ac:dyDescent="0.2">
      <c r="D420" s="19"/>
      <c r="E420" s="19"/>
      <c r="F420" s="19"/>
      <c r="G420" s="19"/>
      <c r="H420" s="19"/>
    </row>
    <row r="421" spans="4:8" x14ac:dyDescent="0.2">
      <c r="D421" s="19"/>
      <c r="E421" s="19"/>
      <c r="F421" s="19"/>
      <c r="G421" s="19"/>
      <c r="H421" s="19"/>
    </row>
    <row r="422" spans="4:8" x14ac:dyDescent="0.2">
      <c r="D422" s="19"/>
      <c r="E422" s="19"/>
      <c r="F422" s="19"/>
      <c r="G422" s="19"/>
      <c r="H422" s="19"/>
    </row>
    <row r="423" spans="4:8" x14ac:dyDescent="0.2">
      <c r="D423" s="19"/>
      <c r="E423" s="19"/>
      <c r="F423" s="19"/>
      <c r="G423" s="19"/>
      <c r="H423" s="19"/>
    </row>
    <row r="424" spans="4:8" x14ac:dyDescent="0.2">
      <c r="D424" s="19"/>
      <c r="E424" s="19"/>
      <c r="F424" s="19"/>
      <c r="G424" s="19"/>
      <c r="H424" s="19"/>
    </row>
    <row r="425" spans="4:8" x14ac:dyDescent="0.2">
      <c r="D425" s="19"/>
      <c r="E425" s="19"/>
      <c r="F425" s="19"/>
      <c r="G425" s="19"/>
      <c r="H425" s="19"/>
    </row>
    <row r="426" spans="4:8" x14ac:dyDescent="0.2">
      <c r="D426" s="19"/>
      <c r="E426" s="19"/>
      <c r="F426" s="19"/>
      <c r="G426" s="19"/>
      <c r="H426" s="19"/>
    </row>
    <row r="427" spans="4:8" x14ac:dyDescent="0.2">
      <c r="D427" s="19"/>
      <c r="E427" s="19"/>
      <c r="F427" s="19"/>
      <c r="G427" s="19"/>
      <c r="H427" s="19"/>
    </row>
    <row r="428" spans="4:8" x14ac:dyDescent="0.2">
      <c r="D428" s="19"/>
      <c r="E428" s="19"/>
      <c r="F428" s="19"/>
      <c r="G428" s="19"/>
      <c r="H428" s="19"/>
    </row>
    <row r="429" spans="4:8" x14ac:dyDescent="0.2">
      <c r="D429" s="19"/>
      <c r="E429" s="19"/>
      <c r="F429" s="19"/>
      <c r="G429" s="19"/>
      <c r="H429" s="19"/>
    </row>
    <row r="430" spans="4:8" x14ac:dyDescent="0.2">
      <c r="D430" s="19"/>
      <c r="E430" s="19"/>
      <c r="F430" s="19"/>
      <c r="G430" s="19"/>
      <c r="H430" s="19"/>
    </row>
    <row r="431" spans="4:8" x14ac:dyDescent="0.2">
      <c r="D431" s="19"/>
      <c r="E431" s="19"/>
      <c r="F431" s="19"/>
      <c r="G431" s="19"/>
      <c r="H431" s="19"/>
    </row>
    <row r="432" spans="4:8" x14ac:dyDescent="0.2">
      <c r="D432" s="19"/>
      <c r="E432" s="19"/>
      <c r="F432" s="19"/>
      <c r="G432" s="19"/>
      <c r="H432" s="19"/>
    </row>
    <row r="433" spans="4:8" x14ac:dyDescent="0.2">
      <c r="D433" s="19"/>
      <c r="E433" s="19"/>
      <c r="F433" s="19"/>
      <c r="G433" s="19"/>
      <c r="H433" s="19"/>
    </row>
    <row r="434" spans="4:8" x14ac:dyDescent="0.2">
      <c r="D434" s="19"/>
      <c r="E434" s="19"/>
      <c r="F434" s="19"/>
      <c r="G434" s="19"/>
      <c r="H434" s="19"/>
    </row>
    <row r="435" spans="4:8" x14ac:dyDescent="0.2">
      <c r="D435" s="19"/>
      <c r="E435" s="19"/>
      <c r="F435" s="19"/>
      <c r="G435" s="19"/>
      <c r="H435" s="19"/>
    </row>
    <row r="436" spans="4:8" x14ac:dyDescent="0.2">
      <c r="D436" s="19"/>
      <c r="E436" s="19"/>
      <c r="F436" s="19"/>
      <c r="G436" s="19"/>
      <c r="H436" s="19"/>
    </row>
    <row r="437" spans="4:8" x14ac:dyDescent="0.2">
      <c r="D437" s="19"/>
      <c r="E437" s="19"/>
      <c r="F437" s="19"/>
      <c r="G437" s="19"/>
      <c r="H437" s="19"/>
    </row>
    <row r="438" spans="4:8" x14ac:dyDescent="0.2">
      <c r="D438" s="19"/>
      <c r="E438" s="19"/>
      <c r="F438" s="19"/>
      <c r="G438" s="19"/>
      <c r="H438" s="19"/>
    </row>
    <row r="439" spans="4:8" x14ac:dyDescent="0.2">
      <c r="D439" s="19"/>
      <c r="E439" s="19"/>
      <c r="F439" s="19"/>
      <c r="G439" s="19"/>
      <c r="H439" s="19"/>
    </row>
    <row r="440" spans="4:8" x14ac:dyDescent="0.2">
      <c r="D440" s="19"/>
      <c r="E440" s="19"/>
      <c r="F440" s="19"/>
      <c r="G440" s="19"/>
      <c r="H440" s="19"/>
    </row>
    <row r="441" spans="4:8" x14ac:dyDescent="0.2">
      <c r="D441" s="19"/>
      <c r="E441" s="19"/>
      <c r="F441" s="19"/>
      <c r="G441" s="19"/>
      <c r="H441" s="19"/>
    </row>
    <row r="442" spans="4:8" x14ac:dyDescent="0.2">
      <c r="D442" s="19"/>
      <c r="E442" s="19"/>
      <c r="F442" s="19"/>
      <c r="G442" s="19"/>
      <c r="H442" s="19"/>
    </row>
    <row r="443" spans="4:8" x14ac:dyDescent="0.2">
      <c r="D443" s="19"/>
      <c r="E443" s="19"/>
      <c r="F443" s="19"/>
      <c r="G443" s="19"/>
      <c r="H443" s="19"/>
    </row>
    <row r="444" spans="4:8" x14ac:dyDescent="0.2">
      <c r="D444" s="19"/>
      <c r="E444" s="19"/>
      <c r="F444" s="19"/>
      <c r="G444" s="19"/>
      <c r="H444" s="19"/>
    </row>
    <row r="445" spans="4:8" x14ac:dyDescent="0.2">
      <c r="D445" s="19"/>
      <c r="E445" s="19"/>
      <c r="F445" s="19"/>
      <c r="G445" s="19"/>
      <c r="H445" s="19"/>
    </row>
    <row r="446" spans="4:8" x14ac:dyDescent="0.2">
      <c r="D446" s="19"/>
      <c r="E446" s="19"/>
      <c r="F446" s="19"/>
      <c r="G446" s="19"/>
      <c r="H446" s="19"/>
    </row>
    <row r="447" spans="4:8" x14ac:dyDescent="0.2">
      <c r="D447" s="19"/>
      <c r="E447" s="19"/>
      <c r="F447" s="19"/>
      <c r="G447" s="19"/>
      <c r="H447" s="19"/>
    </row>
    <row r="448" spans="4:8" x14ac:dyDescent="0.2">
      <c r="D448" s="19"/>
      <c r="E448" s="19"/>
      <c r="F448" s="19"/>
      <c r="G448" s="19"/>
      <c r="H448" s="19"/>
    </row>
    <row r="449" spans="4:8" x14ac:dyDescent="0.2">
      <c r="D449" s="19"/>
      <c r="E449" s="19"/>
      <c r="F449" s="19"/>
      <c r="G449" s="19"/>
      <c r="H449" s="19"/>
    </row>
    <row r="450" spans="4:8" x14ac:dyDescent="0.2">
      <c r="D450" s="19"/>
      <c r="E450" s="19"/>
      <c r="F450" s="19"/>
      <c r="G450" s="19"/>
      <c r="H450" s="19"/>
    </row>
    <row r="451" spans="4:8" x14ac:dyDescent="0.2">
      <c r="D451" s="19"/>
      <c r="E451" s="19"/>
      <c r="F451" s="19"/>
      <c r="G451" s="19"/>
      <c r="H451" s="19"/>
    </row>
    <row r="452" spans="4:8" x14ac:dyDescent="0.2">
      <c r="D452" s="19"/>
      <c r="E452" s="19"/>
      <c r="F452" s="19"/>
      <c r="G452" s="19"/>
      <c r="H452" s="19"/>
    </row>
    <row r="453" spans="4:8" x14ac:dyDescent="0.2">
      <c r="D453" s="19"/>
      <c r="E453" s="19"/>
      <c r="F453" s="19"/>
      <c r="G453" s="19"/>
      <c r="H453" s="19"/>
    </row>
    <row r="454" spans="4:8" x14ac:dyDescent="0.2">
      <c r="D454" s="19"/>
      <c r="E454" s="19"/>
      <c r="F454" s="19"/>
      <c r="G454" s="19"/>
      <c r="H454" s="19"/>
    </row>
    <row r="455" spans="4:8" x14ac:dyDescent="0.2">
      <c r="D455" s="19"/>
      <c r="E455" s="19"/>
      <c r="F455" s="19"/>
      <c r="G455" s="19"/>
      <c r="H455" s="19"/>
    </row>
    <row r="456" spans="4:8" x14ac:dyDescent="0.2">
      <c r="D456" s="19"/>
      <c r="E456" s="19"/>
      <c r="F456" s="19"/>
      <c r="G456" s="19"/>
      <c r="H456" s="19"/>
    </row>
    <row r="457" spans="4:8" x14ac:dyDescent="0.2">
      <c r="D457" s="19"/>
      <c r="E457" s="19"/>
      <c r="F457" s="19"/>
      <c r="G457" s="19"/>
      <c r="H457" s="19"/>
    </row>
    <row r="458" spans="4:8" x14ac:dyDescent="0.2">
      <c r="D458" s="19"/>
      <c r="E458" s="19"/>
      <c r="F458" s="19"/>
      <c r="G458" s="19"/>
      <c r="H458" s="19"/>
    </row>
    <row r="459" spans="4:8" x14ac:dyDescent="0.2">
      <c r="D459" s="19"/>
      <c r="E459" s="19"/>
      <c r="F459" s="19"/>
      <c r="G459" s="19"/>
      <c r="H459" s="19"/>
    </row>
    <row r="460" spans="4:8" x14ac:dyDescent="0.2">
      <c r="D460" s="19"/>
      <c r="E460" s="19"/>
      <c r="F460" s="19"/>
      <c r="G460" s="19"/>
      <c r="H460" s="19"/>
    </row>
    <row r="461" spans="4:8" x14ac:dyDescent="0.2">
      <c r="D461" s="19"/>
      <c r="E461" s="19"/>
      <c r="F461" s="19"/>
      <c r="G461" s="19"/>
      <c r="H461" s="19"/>
    </row>
    <row r="462" spans="4:8" x14ac:dyDescent="0.2">
      <c r="D462" s="19"/>
      <c r="E462" s="19"/>
      <c r="F462" s="19"/>
      <c r="G462" s="19"/>
      <c r="H462" s="19"/>
    </row>
    <row r="463" spans="4:8" x14ac:dyDescent="0.2">
      <c r="D463" s="19"/>
      <c r="E463" s="19"/>
      <c r="F463" s="19"/>
      <c r="G463" s="19"/>
      <c r="H463" s="19"/>
    </row>
    <row r="464" spans="4:8" x14ac:dyDescent="0.2">
      <c r="D464" s="19"/>
      <c r="E464" s="19"/>
      <c r="F464" s="19"/>
      <c r="G464" s="19"/>
      <c r="H464" s="19"/>
    </row>
    <row r="465" spans="4:8" x14ac:dyDescent="0.2">
      <c r="D465" s="19"/>
      <c r="E465" s="19"/>
      <c r="F465" s="19"/>
      <c r="G465" s="19"/>
      <c r="H465" s="19"/>
    </row>
    <row r="466" spans="4:8" x14ac:dyDescent="0.2">
      <c r="D466" s="19"/>
      <c r="E466" s="19"/>
      <c r="F466" s="19"/>
      <c r="G466" s="19"/>
      <c r="H466" s="19"/>
    </row>
    <row r="467" spans="4:8" x14ac:dyDescent="0.2">
      <c r="D467" s="19"/>
      <c r="E467" s="19"/>
      <c r="F467" s="19"/>
      <c r="G467" s="19"/>
      <c r="H467" s="19"/>
    </row>
    <row r="468" spans="4:8" x14ac:dyDescent="0.2">
      <c r="D468" s="19"/>
      <c r="E468" s="19"/>
      <c r="F468" s="19"/>
      <c r="G468" s="19"/>
      <c r="H468" s="19"/>
    </row>
    <row r="469" spans="4:8" x14ac:dyDescent="0.2">
      <c r="D469" s="19"/>
      <c r="E469" s="19"/>
      <c r="F469" s="19"/>
      <c r="G469" s="19"/>
      <c r="H469" s="19"/>
    </row>
    <row r="470" spans="4:8" x14ac:dyDescent="0.2">
      <c r="D470" s="19"/>
      <c r="E470" s="19"/>
      <c r="F470" s="19"/>
      <c r="G470" s="19"/>
      <c r="H470" s="19"/>
    </row>
    <row r="471" spans="4:8" x14ac:dyDescent="0.2">
      <c r="D471" s="19"/>
      <c r="E471" s="19"/>
      <c r="F471" s="19"/>
      <c r="G471" s="19"/>
      <c r="H471" s="19"/>
    </row>
    <row r="472" spans="4:8" x14ac:dyDescent="0.2">
      <c r="D472" s="19"/>
      <c r="E472" s="19"/>
      <c r="F472" s="19"/>
      <c r="G472" s="19"/>
      <c r="H472" s="19"/>
    </row>
    <row r="473" spans="4:8" x14ac:dyDescent="0.2">
      <c r="D473" s="19"/>
      <c r="E473" s="19"/>
      <c r="F473" s="19"/>
      <c r="G473" s="19"/>
      <c r="H473" s="19"/>
    </row>
    <row r="474" spans="4:8" x14ac:dyDescent="0.2">
      <c r="D474" s="19"/>
      <c r="E474" s="19"/>
      <c r="F474" s="19"/>
      <c r="G474" s="19"/>
      <c r="H474" s="19"/>
    </row>
    <row r="475" spans="4:8" x14ac:dyDescent="0.2">
      <c r="D475" s="19"/>
      <c r="E475" s="19"/>
      <c r="F475" s="19"/>
      <c r="G475" s="19"/>
      <c r="H475" s="19"/>
    </row>
    <row r="476" spans="4:8" x14ac:dyDescent="0.2">
      <c r="D476" s="19"/>
      <c r="E476" s="19"/>
      <c r="F476" s="19"/>
      <c r="G476" s="19"/>
      <c r="H476" s="19"/>
    </row>
    <row r="477" spans="4:8" x14ac:dyDescent="0.2">
      <c r="D477" s="19"/>
      <c r="E477" s="19"/>
      <c r="F477" s="19"/>
      <c r="G477" s="19"/>
      <c r="H477" s="19"/>
    </row>
    <row r="478" spans="4:8" x14ac:dyDescent="0.2">
      <c r="D478" s="19"/>
      <c r="E478" s="19"/>
      <c r="F478" s="19"/>
      <c r="G478" s="19"/>
      <c r="H478" s="19"/>
    </row>
    <row r="479" spans="4:8" x14ac:dyDescent="0.2">
      <c r="D479" s="19"/>
      <c r="E479" s="19"/>
      <c r="F479" s="19"/>
      <c r="G479" s="19"/>
      <c r="H479" s="19"/>
    </row>
    <row r="480" spans="4:8" x14ac:dyDescent="0.2">
      <c r="D480" s="19"/>
      <c r="E480" s="19"/>
      <c r="F480" s="19"/>
      <c r="G480" s="19"/>
      <c r="H480" s="19"/>
    </row>
    <row r="481" spans="4:8" x14ac:dyDescent="0.2">
      <c r="D481" s="19"/>
      <c r="E481" s="19"/>
      <c r="F481" s="19"/>
      <c r="G481" s="19"/>
      <c r="H481" s="19"/>
    </row>
    <row r="482" spans="4:8" x14ac:dyDescent="0.2">
      <c r="D482" s="19"/>
      <c r="E482" s="19"/>
      <c r="F482" s="19"/>
      <c r="G482" s="19"/>
      <c r="H482" s="19"/>
    </row>
    <row r="483" spans="4:8" x14ac:dyDescent="0.2">
      <c r="D483" s="19"/>
      <c r="E483" s="19"/>
      <c r="F483" s="19"/>
      <c r="G483" s="19"/>
      <c r="H483" s="19"/>
    </row>
    <row r="484" spans="4:8" x14ac:dyDescent="0.2">
      <c r="D484" s="19"/>
      <c r="E484" s="19"/>
      <c r="F484" s="19"/>
      <c r="G484" s="19"/>
      <c r="H484" s="19"/>
    </row>
    <row r="485" spans="4:8" x14ac:dyDescent="0.2">
      <c r="D485" s="19"/>
      <c r="E485" s="19"/>
      <c r="F485" s="19"/>
      <c r="G485" s="19"/>
      <c r="H485" s="19"/>
    </row>
    <row r="486" spans="4:8" x14ac:dyDescent="0.2">
      <c r="D486" s="19"/>
      <c r="E486" s="19"/>
      <c r="F486" s="19"/>
      <c r="G486" s="19"/>
      <c r="H486" s="19"/>
    </row>
    <row r="487" spans="4:8" x14ac:dyDescent="0.2">
      <c r="D487" s="19"/>
      <c r="E487" s="19"/>
      <c r="F487" s="19"/>
      <c r="G487" s="19"/>
      <c r="H487" s="19"/>
    </row>
    <row r="488" spans="4:8" x14ac:dyDescent="0.2">
      <c r="D488" s="19"/>
      <c r="E488" s="19"/>
      <c r="F488" s="19"/>
      <c r="G488" s="19"/>
      <c r="H488" s="19"/>
    </row>
    <row r="489" spans="4:8" x14ac:dyDescent="0.2">
      <c r="D489" s="19"/>
      <c r="E489" s="19"/>
      <c r="F489" s="19"/>
      <c r="G489" s="19"/>
      <c r="H489" s="19"/>
    </row>
    <row r="490" spans="4:8" x14ac:dyDescent="0.2">
      <c r="D490" s="19"/>
      <c r="E490" s="19"/>
      <c r="F490" s="19"/>
      <c r="G490" s="19"/>
      <c r="H490" s="19"/>
    </row>
    <row r="491" spans="4:8" x14ac:dyDescent="0.2">
      <c r="D491" s="19"/>
      <c r="E491" s="19"/>
      <c r="F491" s="19"/>
      <c r="G491" s="19"/>
      <c r="H491" s="19"/>
    </row>
    <row r="492" spans="4:8" x14ac:dyDescent="0.2">
      <c r="D492" s="19"/>
      <c r="E492" s="19"/>
      <c r="F492" s="19"/>
      <c r="G492" s="19"/>
      <c r="H492" s="19"/>
    </row>
    <row r="493" spans="4:8" x14ac:dyDescent="0.2">
      <c r="D493" s="19"/>
      <c r="E493" s="19"/>
      <c r="F493" s="19"/>
      <c r="G493" s="19"/>
      <c r="H493" s="19"/>
    </row>
    <row r="494" spans="4:8" x14ac:dyDescent="0.2">
      <c r="D494" s="19"/>
      <c r="E494" s="19"/>
      <c r="F494" s="19"/>
      <c r="G494" s="19"/>
      <c r="H494" s="19"/>
    </row>
    <row r="495" spans="4:8" x14ac:dyDescent="0.2">
      <c r="D495" s="19"/>
      <c r="E495" s="19"/>
      <c r="F495" s="19"/>
      <c r="G495" s="19"/>
      <c r="H495" s="19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3" customWidth="1"/>
    <col min="3" max="3" width="9.5703125" style="3" customWidth="1"/>
    <col min="4" max="4" width="16.42578125" style="3" customWidth="1"/>
    <col min="5" max="5" width="6.7109375" style="3" customWidth="1"/>
    <col min="6" max="6" width="10" style="3" customWidth="1"/>
    <col min="7" max="7" width="15" style="3" customWidth="1"/>
    <col min="8" max="8" width="6.7109375" style="3" customWidth="1"/>
    <col min="9" max="9" width="10.42578125" style="3" customWidth="1"/>
    <col min="10" max="10" width="3.85546875" style="3" customWidth="1"/>
    <col min="11" max="11" width="3.5703125" style="3" customWidth="1"/>
    <col min="12" max="12" width="6.7109375" style="3" customWidth="1"/>
    <col min="13" max="13" width="7" style="3" customWidth="1"/>
    <col min="14" max="14" width="5.28515625" style="3" customWidth="1"/>
    <col min="15" max="15" width="4.42578125" style="3" customWidth="1"/>
    <col min="16" max="16" width="2.140625" style="54" customWidth="1"/>
    <col min="17" max="16384" width="11.42578125" style="3"/>
  </cols>
  <sheetData>
    <row r="1" spans="1:18" ht="12" customHeight="1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6.5" customHeight="1" x14ac:dyDescent="0.2">
      <c r="A2" s="52"/>
      <c r="B2" s="399"/>
      <c r="C2" s="399"/>
      <c r="D2" s="399"/>
      <c r="E2" s="399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52"/>
      <c r="B3" s="400"/>
      <c r="C3" s="400"/>
      <c r="D3" s="400"/>
      <c r="E3" s="400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52"/>
      <c r="B4" s="400"/>
      <c r="C4" s="400"/>
      <c r="D4" s="400"/>
      <c r="E4" s="400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52"/>
      <c r="B5" s="401"/>
      <c r="C5" s="401"/>
      <c r="D5" s="401"/>
      <c r="E5" s="401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5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8" ht="30.6" customHeight="1" x14ac:dyDescent="0.2">
      <c r="A7" s="52"/>
      <c r="B7" s="405" t="s">
        <v>188</v>
      </c>
      <c r="C7" s="405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5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8" ht="15" customHeight="1" x14ac:dyDescent="0.2">
      <c r="A9" s="52"/>
      <c r="B9" s="405" t="s">
        <v>146</v>
      </c>
      <c r="C9" s="405"/>
      <c r="D9" s="407" t="str">
        <f>+'A.2.1. Promedio meteorologia'!E8</f>
        <v>CA-VMP-6</v>
      </c>
      <c r="E9" s="407"/>
      <c r="F9" s="405" t="s">
        <v>189</v>
      </c>
      <c r="G9" s="405"/>
      <c r="H9" s="406" t="str">
        <f>+'A.2.1. Promedio meteorologia'!G8</f>
        <v>0001-7-2020-411</v>
      </c>
      <c r="I9" s="406"/>
      <c r="J9" s="408" t="s">
        <v>176</v>
      </c>
      <c r="K9" s="408"/>
      <c r="L9" s="408"/>
      <c r="M9" s="408"/>
      <c r="N9" s="105">
        <v>5</v>
      </c>
      <c r="O9" s="105"/>
    </row>
    <row r="10" spans="1:18" ht="13.15" customHeight="1" x14ac:dyDescent="0.2">
      <c r="A10" s="52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8" ht="19.5" customHeight="1" x14ac:dyDescent="0.2">
      <c r="A11" s="52"/>
      <c r="B11" s="404" t="s">
        <v>136</v>
      </c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</row>
    <row r="12" spans="1:18" ht="11.25" customHeight="1" thickBot="1" x14ac:dyDescent="0.25">
      <c r="A12" s="5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8" s="2" customFormat="1" ht="21" customHeight="1" thickBot="1" x14ac:dyDescent="0.25">
      <c r="A13" s="52"/>
      <c r="B13" s="108" t="s">
        <v>137</v>
      </c>
      <c r="C13" s="109" t="s">
        <v>66</v>
      </c>
      <c r="D13" s="110"/>
      <c r="E13" s="111"/>
      <c r="F13" s="109" t="s">
        <v>4</v>
      </c>
      <c r="G13" s="110"/>
      <c r="H13" s="112"/>
      <c r="I13" s="109" t="s">
        <v>5</v>
      </c>
      <c r="J13" s="403">
        <f>G13-D13</f>
        <v>0</v>
      </c>
      <c r="K13" s="403"/>
      <c r="L13" s="113" t="s">
        <v>6</v>
      </c>
      <c r="M13" s="114">
        <f>$J13*60*24</f>
        <v>0</v>
      </c>
      <c r="N13" s="115" t="s">
        <v>7</v>
      </c>
      <c r="O13" s="116"/>
      <c r="P13" s="161"/>
      <c r="R13" s="5"/>
    </row>
    <row r="14" spans="1:18" s="6" customFormat="1" ht="9.75" customHeight="1" x14ac:dyDescent="0.2">
      <c r="A14" s="54"/>
      <c r="B14" s="108"/>
      <c r="C14" s="117"/>
      <c r="D14" s="118"/>
      <c r="E14" s="118"/>
      <c r="F14" s="117"/>
      <c r="G14" s="118"/>
      <c r="H14" s="112"/>
      <c r="I14" s="117"/>
      <c r="J14" s="119"/>
      <c r="K14" s="119"/>
      <c r="L14" s="120"/>
      <c r="M14" s="121"/>
      <c r="N14" s="121"/>
      <c r="O14" s="122"/>
      <c r="P14" s="161"/>
      <c r="R14" s="5"/>
    </row>
    <row r="15" spans="1:18" s="2" customFormat="1" ht="18.75" customHeight="1" x14ac:dyDescent="0.2">
      <c r="A15" s="52"/>
      <c r="B15" s="402" t="s">
        <v>12</v>
      </c>
      <c r="C15" s="402"/>
      <c r="D15" s="402"/>
      <c r="E15" s="123">
        <f>J13</f>
        <v>0</v>
      </c>
      <c r="F15" s="124" t="s">
        <v>6</v>
      </c>
      <c r="G15" s="116"/>
      <c r="H15" s="125"/>
      <c r="I15" s="125"/>
      <c r="J15" s="126"/>
      <c r="K15" s="125"/>
      <c r="L15" s="125"/>
      <c r="M15" s="108"/>
      <c r="N15" s="108"/>
      <c r="O15" s="108"/>
      <c r="P15" s="52"/>
    </row>
    <row r="16" spans="1:18" s="6" customFormat="1" ht="9.75" customHeight="1" x14ac:dyDescent="0.2">
      <c r="A16" s="54"/>
      <c r="B16" s="117"/>
      <c r="C16" s="117"/>
      <c r="D16" s="117"/>
      <c r="E16" s="127"/>
      <c r="F16" s="128"/>
      <c r="G16" s="127"/>
      <c r="H16" s="125"/>
      <c r="I16" s="125"/>
      <c r="J16" s="125"/>
      <c r="K16" s="125"/>
      <c r="L16" s="125"/>
      <c r="M16" s="108"/>
      <c r="N16" s="108"/>
      <c r="O16" s="108"/>
      <c r="P16" s="54"/>
    </row>
    <row r="17" spans="1:18" ht="19.5" customHeight="1" x14ac:dyDescent="0.2">
      <c r="A17" s="52"/>
      <c r="B17" s="409" t="s">
        <v>11</v>
      </c>
      <c r="C17" s="409"/>
      <c r="D17" s="409"/>
      <c r="E17" s="129" t="e">
        <f>'A.2.1. Promedio meteorologia'!F42</f>
        <v>#DIV/0!</v>
      </c>
      <c r="F17" s="409" t="s">
        <v>65</v>
      </c>
      <c r="G17" s="409"/>
      <c r="H17" s="129" t="e">
        <f>'A.2.1. Promedio meteorologia'!E42</f>
        <v>#DIV/0!</v>
      </c>
      <c r="I17" s="130"/>
      <c r="J17" s="131"/>
      <c r="K17" s="131"/>
      <c r="L17" s="131"/>
      <c r="M17" s="131"/>
      <c r="N17" s="131"/>
      <c r="O17" s="131"/>
      <c r="P17" s="131"/>
    </row>
    <row r="18" spans="1:18" ht="13.5" thickBot="1" x14ac:dyDescent="0.25">
      <c r="A18" s="5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8" ht="11.25" customHeight="1" thickTop="1" thickBot="1" x14ac:dyDescent="0.25">
      <c r="A19" s="5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8" s="2" customFormat="1" ht="21" customHeight="1" thickBot="1" x14ac:dyDescent="0.25">
      <c r="A20" s="52"/>
      <c r="B20" s="108" t="s">
        <v>138</v>
      </c>
      <c r="C20" s="109" t="s">
        <v>66</v>
      </c>
      <c r="D20" s="110"/>
      <c r="E20" s="111"/>
      <c r="F20" s="109" t="s">
        <v>4</v>
      </c>
      <c r="G20" s="110"/>
      <c r="H20" s="112"/>
      <c r="I20" s="109" t="s">
        <v>5</v>
      </c>
      <c r="J20" s="403">
        <f>G20-D20</f>
        <v>0</v>
      </c>
      <c r="K20" s="403"/>
      <c r="L20" s="113" t="s">
        <v>6</v>
      </c>
      <c r="M20" s="114">
        <f>$J20*60*24</f>
        <v>0</v>
      </c>
      <c r="N20" s="115" t="s">
        <v>7</v>
      </c>
      <c r="O20" s="116"/>
      <c r="P20" s="161"/>
      <c r="R20" s="5"/>
    </row>
    <row r="21" spans="1:18" s="6" customFormat="1" ht="9.75" customHeight="1" x14ac:dyDescent="0.2">
      <c r="A21" s="54"/>
      <c r="B21" s="108"/>
      <c r="C21" s="117"/>
      <c r="D21" s="118"/>
      <c r="E21" s="118"/>
      <c r="F21" s="117"/>
      <c r="G21" s="118"/>
      <c r="H21" s="112"/>
      <c r="I21" s="117"/>
      <c r="J21" s="119"/>
      <c r="K21" s="119"/>
      <c r="L21" s="120"/>
      <c r="M21" s="121"/>
      <c r="N21" s="121"/>
      <c r="O21" s="122"/>
      <c r="P21" s="161"/>
      <c r="R21" s="5"/>
    </row>
    <row r="22" spans="1:18" s="2" customFormat="1" ht="18.75" customHeight="1" x14ac:dyDescent="0.2">
      <c r="A22" s="52"/>
      <c r="B22" s="402" t="s">
        <v>12</v>
      </c>
      <c r="C22" s="402"/>
      <c r="D22" s="402"/>
      <c r="E22" s="123">
        <f>J20</f>
        <v>0</v>
      </c>
      <c r="F22" s="124" t="s">
        <v>6</v>
      </c>
      <c r="G22" s="116"/>
      <c r="H22" s="125"/>
      <c r="I22" s="125"/>
      <c r="J22" s="125"/>
      <c r="K22" s="125"/>
      <c r="L22" s="125"/>
      <c r="M22" s="108"/>
      <c r="N22" s="108"/>
      <c r="O22" s="108"/>
      <c r="P22" s="52"/>
    </row>
    <row r="23" spans="1:18" s="6" customFormat="1" ht="9.75" customHeight="1" x14ac:dyDescent="0.2">
      <c r="A23" s="54"/>
      <c r="B23" s="117"/>
      <c r="C23" s="117"/>
      <c r="D23" s="117"/>
      <c r="E23" s="127"/>
      <c r="F23" s="128"/>
      <c r="G23" s="127"/>
      <c r="H23" s="125"/>
      <c r="I23" s="125"/>
      <c r="J23" s="125"/>
      <c r="K23" s="125"/>
      <c r="L23" s="125"/>
      <c r="M23" s="108"/>
      <c r="N23" s="108"/>
      <c r="O23" s="108"/>
      <c r="P23" s="54"/>
    </row>
    <row r="24" spans="1:18" ht="19.5" customHeight="1" x14ac:dyDescent="0.2">
      <c r="A24" s="52"/>
      <c r="B24" s="409" t="s">
        <v>11</v>
      </c>
      <c r="C24" s="409"/>
      <c r="D24" s="409"/>
      <c r="E24" s="129" t="e">
        <f>'A.2.1. Promedio meteorologia'!F70</f>
        <v>#DIV/0!</v>
      </c>
      <c r="F24" s="409" t="s">
        <v>65</v>
      </c>
      <c r="G24" s="409"/>
      <c r="H24" s="129" t="e">
        <f>'A.2.1. Promedio meteorologia'!E70</f>
        <v>#DIV/0!</v>
      </c>
      <c r="I24" s="130"/>
      <c r="J24" s="131"/>
      <c r="K24" s="131"/>
      <c r="L24" s="131"/>
      <c r="M24" s="131"/>
      <c r="N24" s="131"/>
      <c r="O24" s="131"/>
      <c r="P24" s="131"/>
    </row>
    <row r="25" spans="1:18" ht="13.5" thickBot="1" x14ac:dyDescent="0.25">
      <c r="A25" s="5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1:18" ht="11.25" customHeight="1" thickTop="1" thickBot="1" x14ac:dyDescent="0.25">
      <c r="A26" s="5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s="2" customFormat="1" ht="21" customHeight="1" thickBot="1" x14ac:dyDescent="0.25">
      <c r="A27" s="52"/>
      <c r="B27" s="108" t="s">
        <v>139</v>
      </c>
      <c r="C27" s="109" t="s">
        <v>66</v>
      </c>
      <c r="D27" s="110"/>
      <c r="E27" s="111"/>
      <c r="F27" s="109" t="s">
        <v>4</v>
      </c>
      <c r="G27" s="110"/>
      <c r="H27" s="112"/>
      <c r="I27" s="109" t="s">
        <v>5</v>
      </c>
      <c r="J27" s="403">
        <f>G27-D27</f>
        <v>0</v>
      </c>
      <c r="K27" s="403"/>
      <c r="L27" s="113" t="s">
        <v>6</v>
      </c>
      <c r="M27" s="114">
        <f>$J27*60*24</f>
        <v>0</v>
      </c>
      <c r="N27" s="115" t="s">
        <v>7</v>
      </c>
      <c r="O27" s="116"/>
      <c r="P27" s="161"/>
      <c r="R27" s="5"/>
    </row>
    <row r="28" spans="1:18" s="6" customFormat="1" ht="9.75" customHeight="1" x14ac:dyDescent="0.2">
      <c r="A28" s="54"/>
      <c r="B28" s="108"/>
      <c r="C28" s="117"/>
      <c r="D28" s="118"/>
      <c r="E28" s="118"/>
      <c r="F28" s="117"/>
      <c r="G28" s="118"/>
      <c r="H28" s="112"/>
      <c r="I28" s="117"/>
      <c r="J28" s="119"/>
      <c r="K28" s="119"/>
      <c r="L28" s="120"/>
      <c r="M28" s="121"/>
      <c r="N28" s="121"/>
      <c r="O28" s="122"/>
      <c r="P28" s="161"/>
      <c r="R28" s="5"/>
    </row>
    <row r="29" spans="1:18" s="2" customFormat="1" ht="18.75" customHeight="1" x14ac:dyDescent="0.2">
      <c r="A29" s="52"/>
      <c r="B29" s="402" t="s">
        <v>12</v>
      </c>
      <c r="C29" s="402"/>
      <c r="D29" s="402"/>
      <c r="E29" s="123">
        <f>J27</f>
        <v>0</v>
      </c>
      <c r="F29" s="124" t="s">
        <v>6</v>
      </c>
      <c r="G29" s="116"/>
      <c r="H29" s="125"/>
      <c r="I29" s="125"/>
      <c r="J29" s="125"/>
      <c r="K29" s="125"/>
      <c r="L29" s="125"/>
      <c r="M29" s="108"/>
      <c r="N29" s="108"/>
      <c r="O29" s="108"/>
      <c r="P29" s="52"/>
    </row>
    <row r="30" spans="1:18" s="6" customFormat="1" ht="9.75" customHeight="1" x14ac:dyDescent="0.2">
      <c r="A30" s="54"/>
      <c r="B30" s="117"/>
      <c r="C30" s="117"/>
      <c r="D30" s="117"/>
      <c r="E30" s="127"/>
      <c r="F30" s="128"/>
      <c r="G30" s="127"/>
      <c r="H30" s="125"/>
      <c r="I30" s="125"/>
      <c r="J30" s="125"/>
      <c r="K30" s="125"/>
      <c r="L30" s="125"/>
      <c r="M30" s="108"/>
      <c r="N30" s="108"/>
      <c r="O30" s="108"/>
      <c r="P30" s="54"/>
    </row>
    <row r="31" spans="1:18" ht="19.5" customHeight="1" x14ac:dyDescent="0.2">
      <c r="A31" s="52"/>
      <c r="B31" s="409" t="s">
        <v>11</v>
      </c>
      <c r="C31" s="409"/>
      <c r="D31" s="409"/>
      <c r="E31" s="129" t="e">
        <f>'A.2.1. Promedio meteorologia'!F98</f>
        <v>#DIV/0!</v>
      </c>
      <c r="F31" s="409" t="s">
        <v>65</v>
      </c>
      <c r="G31" s="409"/>
      <c r="H31" s="129" t="e">
        <f>'A.2.1. Promedio meteorologia'!E98</f>
        <v>#DIV/0!</v>
      </c>
      <c r="I31" s="134"/>
      <c r="J31" s="54"/>
      <c r="K31" s="54"/>
      <c r="L31" s="54"/>
      <c r="M31" s="54"/>
      <c r="N31" s="54"/>
      <c r="O31" s="54"/>
      <c r="P31" s="131"/>
    </row>
    <row r="32" spans="1:18" ht="13.5" thickBot="1" x14ac:dyDescent="0.25">
      <c r="A32" s="5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18" ht="11.25" customHeight="1" thickTop="1" thickBot="1" x14ac:dyDescent="0.25">
      <c r="A33" s="5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8" s="2" customFormat="1" ht="21" customHeight="1" thickBot="1" x14ac:dyDescent="0.25">
      <c r="A34" s="52"/>
      <c r="B34" s="108" t="s">
        <v>140</v>
      </c>
      <c r="C34" s="109" t="s">
        <v>66</v>
      </c>
      <c r="D34" s="110"/>
      <c r="E34" s="111"/>
      <c r="F34" s="109" t="s">
        <v>4</v>
      </c>
      <c r="G34" s="110"/>
      <c r="H34" s="112"/>
      <c r="I34" s="109" t="s">
        <v>5</v>
      </c>
      <c r="J34" s="403">
        <f>G34-D34</f>
        <v>0</v>
      </c>
      <c r="K34" s="403"/>
      <c r="L34" s="113" t="s">
        <v>6</v>
      </c>
      <c r="M34" s="114">
        <f>$J34*60*24</f>
        <v>0</v>
      </c>
      <c r="N34" s="115" t="s">
        <v>7</v>
      </c>
      <c r="O34" s="116"/>
      <c r="P34" s="161"/>
      <c r="R34" s="5"/>
    </row>
    <row r="35" spans="1:18" s="6" customFormat="1" ht="9.75" customHeight="1" x14ac:dyDescent="0.2">
      <c r="A35" s="54"/>
      <c r="B35" s="108"/>
      <c r="C35" s="117"/>
      <c r="D35" s="118"/>
      <c r="E35" s="118"/>
      <c r="F35" s="117"/>
      <c r="G35" s="118"/>
      <c r="H35" s="112"/>
      <c r="I35" s="117"/>
      <c r="J35" s="119"/>
      <c r="K35" s="119"/>
      <c r="L35" s="120"/>
      <c r="M35" s="121"/>
      <c r="N35" s="121"/>
      <c r="O35" s="122"/>
      <c r="P35" s="161"/>
      <c r="R35" s="5"/>
    </row>
    <row r="36" spans="1:18" s="2" customFormat="1" ht="18.75" customHeight="1" x14ac:dyDescent="0.2">
      <c r="A36" s="52"/>
      <c r="B36" s="402" t="s">
        <v>12</v>
      </c>
      <c r="C36" s="402"/>
      <c r="D36" s="402"/>
      <c r="E36" s="123">
        <f>J34</f>
        <v>0</v>
      </c>
      <c r="F36" s="124" t="s">
        <v>6</v>
      </c>
      <c r="G36" s="116"/>
      <c r="H36" s="125"/>
      <c r="I36" s="125"/>
      <c r="J36" s="125"/>
      <c r="K36" s="125"/>
      <c r="L36" s="125"/>
      <c r="M36" s="108"/>
      <c r="N36" s="108"/>
      <c r="O36" s="108"/>
      <c r="P36" s="52"/>
    </row>
    <row r="37" spans="1:18" s="6" customFormat="1" ht="9.75" customHeight="1" x14ac:dyDescent="0.2">
      <c r="A37" s="54"/>
      <c r="B37" s="117"/>
      <c r="C37" s="117"/>
      <c r="D37" s="117"/>
      <c r="E37" s="127"/>
      <c r="F37" s="128"/>
      <c r="G37" s="127"/>
      <c r="H37" s="125"/>
      <c r="I37" s="125"/>
      <c r="J37" s="125"/>
      <c r="K37" s="125"/>
      <c r="L37" s="125"/>
      <c r="M37" s="108"/>
      <c r="N37" s="108"/>
      <c r="O37" s="108"/>
      <c r="P37" s="54"/>
    </row>
    <row r="38" spans="1:18" ht="19.5" customHeight="1" x14ac:dyDescent="0.2">
      <c r="A38" s="52"/>
      <c r="B38" s="409" t="s">
        <v>11</v>
      </c>
      <c r="C38" s="409"/>
      <c r="D38" s="409"/>
      <c r="E38" s="129" t="e">
        <f>'A.2.1. Promedio meteorologia'!F126</f>
        <v>#DIV/0!</v>
      </c>
      <c r="F38" s="409" t="s">
        <v>65</v>
      </c>
      <c r="G38" s="409"/>
      <c r="H38" s="129" t="e">
        <f>'A.2.1. Promedio meteorologia'!E126</f>
        <v>#DIV/0!</v>
      </c>
      <c r="I38" s="134"/>
      <c r="J38" s="54"/>
      <c r="K38" s="54"/>
      <c r="L38" s="54"/>
      <c r="M38" s="54"/>
      <c r="N38" s="54"/>
      <c r="O38" s="54"/>
      <c r="P38" s="131"/>
    </row>
    <row r="39" spans="1:18" ht="13.5" thickBot="1" x14ac:dyDescent="0.25">
      <c r="A39" s="5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8" ht="14.25" thickTop="1" thickBot="1" x14ac:dyDescent="0.25">
      <c r="A40" s="52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18" s="2" customFormat="1" ht="21" customHeight="1" thickBot="1" x14ac:dyDescent="0.25">
      <c r="A41" s="52"/>
      <c r="B41" s="108" t="s">
        <v>141</v>
      </c>
      <c r="C41" s="109" t="s">
        <v>66</v>
      </c>
      <c r="D41" s="110"/>
      <c r="E41" s="111"/>
      <c r="F41" s="109" t="s">
        <v>4</v>
      </c>
      <c r="G41" s="110"/>
      <c r="H41" s="112"/>
      <c r="I41" s="109" t="s">
        <v>5</v>
      </c>
      <c r="J41" s="403">
        <f>G41-D41</f>
        <v>0</v>
      </c>
      <c r="K41" s="403"/>
      <c r="L41" s="113" t="s">
        <v>6</v>
      </c>
      <c r="M41" s="114">
        <f>$J41*60*24</f>
        <v>0</v>
      </c>
      <c r="N41" s="115" t="s">
        <v>7</v>
      </c>
      <c r="O41" s="116"/>
      <c r="P41" s="161"/>
      <c r="R41" s="5"/>
    </row>
    <row r="42" spans="1:18" s="6" customFormat="1" ht="9.75" customHeight="1" x14ac:dyDescent="0.2">
      <c r="A42" s="54"/>
      <c r="B42" s="108"/>
      <c r="C42" s="117"/>
      <c r="D42" s="118"/>
      <c r="E42" s="118"/>
      <c r="F42" s="117"/>
      <c r="G42" s="118"/>
      <c r="H42" s="112"/>
      <c r="I42" s="117"/>
      <c r="J42" s="119"/>
      <c r="K42" s="119"/>
      <c r="L42" s="120"/>
      <c r="M42" s="121"/>
      <c r="N42" s="121"/>
      <c r="O42" s="122"/>
      <c r="P42" s="161"/>
      <c r="R42" s="5"/>
    </row>
    <row r="43" spans="1:18" s="2" customFormat="1" ht="18.75" customHeight="1" x14ac:dyDescent="0.2">
      <c r="A43" s="52"/>
      <c r="B43" s="402" t="s">
        <v>12</v>
      </c>
      <c r="C43" s="402"/>
      <c r="D43" s="402"/>
      <c r="E43" s="123">
        <f>J41</f>
        <v>0</v>
      </c>
      <c r="F43" s="124" t="s">
        <v>6</v>
      </c>
      <c r="G43" s="116"/>
      <c r="H43" s="125"/>
      <c r="I43" s="125"/>
      <c r="J43" s="125"/>
      <c r="K43" s="125"/>
      <c r="L43" s="125"/>
      <c r="M43" s="108"/>
      <c r="N43" s="108"/>
      <c r="O43" s="108"/>
      <c r="P43" s="52"/>
    </row>
    <row r="44" spans="1:18" s="6" customFormat="1" ht="9.75" customHeight="1" x14ac:dyDescent="0.2">
      <c r="A44" s="54"/>
      <c r="B44" s="117"/>
      <c r="C44" s="117"/>
      <c r="D44" s="117"/>
      <c r="E44" s="127"/>
      <c r="F44" s="128"/>
      <c r="G44" s="127"/>
      <c r="H44" s="125"/>
      <c r="I44" s="125"/>
      <c r="J44" s="125"/>
      <c r="K44" s="125"/>
      <c r="L44" s="125"/>
      <c r="M44" s="108"/>
      <c r="N44" s="108"/>
      <c r="O44" s="108"/>
      <c r="P44" s="54"/>
    </row>
    <row r="45" spans="1:18" ht="19.5" customHeight="1" x14ac:dyDescent="0.2">
      <c r="A45" s="52"/>
      <c r="B45" s="409" t="s">
        <v>11</v>
      </c>
      <c r="C45" s="409"/>
      <c r="D45" s="409"/>
      <c r="E45" s="129" t="e">
        <f>'A.2.1. Promedio meteorologia'!F154</f>
        <v>#DIV/0!</v>
      </c>
      <c r="F45" s="409" t="s">
        <v>65</v>
      </c>
      <c r="G45" s="409"/>
      <c r="H45" s="129" t="e">
        <f>'A.2.1. Promedio meteorologia'!E154</f>
        <v>#DIV/0!</v>
      </c>
      <c r="I45" s="134"/>
      <c r="J45" s="54"/>
      <c r="K45" s="54"/>
      <c r="L45" s="54"/>
      <c r="M45" s="54"/>
      <c r="N45" s="54"/>
      <c r="O45" s="54"/>
      <c r="P45" s="131"/>
    </row>
    <row r="46" spans="1:18" ht="13.5" thickBot="1" x14ac:dyDescent="0.25">
      <c r="A46" s="5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8" ht="13.5" thickTop="1" x14ac:dyDescent="0.2">
      <c r="A47" s="5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8" x14ac:dyDescent="0.2">
      <c r="A48" s="52"/>
      <c r="B48" s="410" t="s">
        <v>13</v>
      </c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</row>
    <row r="49" spans="1:15" ht="35.25" customHeight="1" x14ac:dyDescent="0.2">
      <c r="A49" s="52"/>
      <c r="B49" s="411" t="s">
        <v>174</v>
      </c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1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3" customWidth="1"/>
    <col min="5" max="5" width="15.7109375" style="10" customWidth="1"/>
    <col min="6" max="8" width="15.7109375" style="3" customWidth="1"/>
    <col min="9" max="9" width="19" style="3" customWidth="1"/>
    <col min="10" max="10" width="15.7109375" style="3" customWidth="1"/>
    <col min="11" max="11" width="1.7109375" style="3" customWidth="1"/>
    <col min="12" max="16384" width="11.42578125" style="3"/>
  </cols>
  <sheetData>
    <row r="1" spans="1:15" ht="13.5" thickBot="1" x14ac:dyDescent="0.25">
      <c r="A1" s="52"/>
      <c r="B1" s="52"/>
      <c r="C1" s="52"/>
      <c r="D1" s="52"/>
      <c r="E1" s="53"/>
      <c r="F1" s="52"/>
      <c r="G1" s="63"/>
      <c r="H1" s="52"/>
      <c r="I1" s="52"/>
      <c r="J1" s="52"/>
      <c r="K1" s="54"/>
    </row>
    <row r="2" spans="1:15" ht="12.75" customHeight="1" x14ac:dyDescent="0.2">
      <c r="A2" s="52"/>
      <c r="B2" s="447"/>
      <c r="C2" s="448"/>
      <c r="D2" s="393" t="s">
        <v>219</v>
      </c>
      <c r="E2" s="393"/>
      <c r="F2" s="393"/>
      <c r="G2" s="393"/>
      <c r="H2" s="393"/>
      <c r="I2" s="393"/>
      <c r="J2" s="394"/>
      <c r="K2" s="54"/>
    </row>
    <row r="3" spans="1:15" ht="12.75" customHeight="1" x14ac:dyDescent="0.2">
      <c r="A3" s="52"/>
      <c r="B3" s="449"/>
      <c r="C3" s="450"/>
      <c r="D3" s="393"/>
      <c r="E3" s="393"/>
      <c r="F3" s="393"/>
      <c r="G3" s="393"/>
      <c r="H3" s="393"/>
      <c r="I3" s="393"/>
      <c r="J3" s="394"/>
      <c r="K3" s="54"/>
    </row>
    <row r="4" spans="1:15" ht="12.75" customHeight="1" x14ac:dyDescent="0.2">
      <c r="A4" s="52"/>
      <c r="B4" s="449"/>
      <c r="C4" s="450"/>
      <c r="D4" s="393"/>
      <c r="E4" s="393"/>
      <c r="F4" s="393"/>
      <c r="G4" s="393"/>
      <c r="H4" s="393"/>
      <c r="I4" s="393"/>
      <c r="J4" s="394"/>
      <c r="K4" s="152"/>
    </row>
    <row r="5" spans="1:15" ht="13.5" customHeight="1" thickBot="1" x14ac:dyDescent="0.25">
      <c r="A5" s="52"/>
      <c r="B5" s="451"/>
      <c r="C5" s="452"/>
      <c r="D5" s="393"/>
      <c r="E5" s="393"/>
      <c r="F5" s="393"/>
      <c r="G5" s="393"/>
      <c r="H5" s="393"/>
      <c r="I5" s="393"/>
      <c r="J5" s="394"/>
      <c r="K5" s="54"/>
    </row>
    <row r="6" spans="1:15" ht="13.15" customHeight="1" x14ac:dyDescent="0.2">
      <c r="A6" s="52"/>
      <c r="B6" s="52"/>
      <c r="C6" s="52"/>
      <c r="D6" s="52"/>
      <c r="E6" s="53"/>
      <c r="F6" s="63"/>
      <c r="G6" s="52"/>
      <c r="H6" s="52"/>
      <c r="I6" s="52"/>
      <c r="J6" s="52"/>
      <c r="K6" s="54"/>
    </row>
    <row r="7" spans="1:15" ht="30.6" customHeight="1" x14ac:dyDescent="0.2">
      <c r="A7" s="52"/>
      <c r="B7" s="405" t="s">
        <v>188</v>
      </c>
      <c r="C7" s="405"/>
      <c r="D7" s="4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3"/>
      <c r="F7" s="413"/>
      <c r="G7" s="413"/>
      <c r="H7" s="413"/>
      <c r="I7" s="413"/>
      <c r="J7" s="413"/>
      <c r="K7" s="151"/>
      <c r="L7" s="151"/>
      <c r="M7" s="151"/>
      <c r="N7" s="151"/>
      <c r="O7" s="151"/>
    </row>
    <row r="8" spans="1:15" ht="9.6" customHeight="1" x14ac:dyDescent="0.2">
      <c r="A8" s="52"/>
      <c r="B8" s="133"/>
      <c r="C8" s="133"/>
      <c r="D8" s="133"/>
      <c r="E8" s="133"/>
      <c r="F8" s="133"/>
      <c r="G8" s="133"/>
      <c r="H8" s="133"/>
      <c r="I8" s="133"/>
      <c r="J8" s="133"/>
      <c r="K8" s="54"/>
    </row>
    <row r="9" spans="1:15" ht="15.6" customHeight="1" x14ac:dyDescent="0.2">
      <c r="A9" s="52"/>
      <c r="B9" s="405" t="s">
        <v>236</v>
      </c>
      <c r="C9" s="405"/>
      <c r="D9" s="105" t="str">
        <f>'A.2.2. Promedio diarios (T y P)'!D9:D9</f>
        <v>CA-VMP-6</v>
      </c>
      <c r="E9" s="153"/>
      <c r="F9" s="405" t="s">
        <v>189</v>
      </c>
      <c r="G9" s="405"/>
      <c r="H9" s="104" t="str">
        <f>+'A.2.2. Promedio diarios (T y P)'!H9</f>
        <v>0001-7-2020-411</v>
      </c>
      <c r="I9" s="139" t="s">
        <v>175</v>
      </c>
      <c r="J9" s="104">
        <f>+'A.2.2. Promedio diarios (T y P)'!N9</f>
        <v>5</v>
      </c>
      <c r="K9" s="54"/>
    </row>
    <row r="10" spans="1:15" ht="12.6" customHeight="1" x14ac:dyDescent="0.2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spans="1:15" ht="19.5" customHeight="1" x14ac:dyDescent="0.2">
      <c r="A11" s="52"/>
      <c r="B11" s="412" t="s">
        <v>15</v>
      </c>
      <c r="C11" s="412"/>
      <c r="D11" s="412"/>
      <c r="E11" s="412"/>
      <c r="F11" s="412"/>
      <c r="G11" s="412"/>
      <c r="H11" s="412"/>
      <c r="I11" s="412"/>
      <c r="J11" s="412"/>
      <c r="K11" s="54"/>
    </row>
    <row r="12" spans="1:15" ht="9" customHeight="1" x14ac:dyDescent="0.2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spans="1:15" ht="19.5" customHeight="1" x14ac:dyDescent="0.2">
      <c r="A13" s="52"/>
      <c r="B13" s="429" t="s">
        <v>17</v>
      </c>
      <c r="C13" s="430"/>
      <c r="D13" s="58" t="s">
        <v>8</v>
      </c>
      <c r="E13" s="59" t="s">
        <v>131</v>
      </c>
      <c r="F13" s="58" t="s">
        <v>9</v>
      </c>
      <c r="G13" s="59" t="s">
        <v>131</v>
      </c>
      <c r="H13" s="58" t="s">
        <v>10</v>
      </c>
      <c r="I13" s="427" t="s">
        <v>131</v>
      </c>
      <c r="J13" s="428"/>
      <c r="K13" s="57"/>
    </row>
    <row r="14" spans="1:15" x14ac:dyDescent="0.2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spans="1:15" ht="19.5" customHeight="1" x14ac:dyDescent="0.2">
      <c r="A15" s="52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7"/>
    </row>
    <row r="16" spans="1:15" x14ac:dyDescent="0.2">
      <c r="A16" s="52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7"/>
    </row>
    <row r="17" spans="1:14" ht="19.5" customHeight="1" x14ac:dyDescent="0.2">
      <c r="A17" s="52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7"/>
    </row>
    <row r="18" spans="1:14" ht="10.5" customHeight="1" x14ac:dyDescent="0.2">
      <c r="A18" s="52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spans="1:14" ht="19.5" customHeight="1" x14ac:dyDescent="0.2">
      <c r="A19" s="52"/>
      <c r="B19" s="412" t="s">
        <v>18</v>
      </c>
      <c r="C19" s="412"/>
      <c r="D19" s="412"/>
      <c r="E19" s="412"/>
      <c r="F19" s="412"/>
      <c r="G19" s="412"/>
      <c r="H19" s="412"/>
      <c r="I19" s="412"/>
      <c r="J19" s="412"/>
      <c r="K19" s="54"/>
    </row>
    <row r="20" spans="1:14" ht="11.25" customHeight="1" x14ac:dyDescent="0.2">
      <c r="A20" s="52"/>
      <c r="B20" s="55"/>
      <c r="C20" s="55"/>
      <c r="D20" s="55"/>
      <c r="E20" s="55"/>
      <c r="F20" s="55"/>
      <c r="G20" s="55"/>
      <c r="H20" s="55"/>
      <c r="I20" s="55"/>
      <c r="J20" s="55"/>
      <c r="K20" s="54"/>
    </row>
    <row r="21" spans="1:14" ht="21" customHeight="1" x14ac:dyDescent="0.2">
      <c r="A21" s="52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60"/>
    </row>
    <row r="22" spans="1:14" ht="18" x14ac:dyDescent="0.2">
      <c r="A22" s="52"/>
      <c r="B22" s="61" t="s">
        <v>137</v>
      </c>
      <c r="C22" s="416" t="s">
        <v>25</v>
      </c>
      <c r="D22" s="416"/>
      <c r="E22" s="417">
        <f>+'A.2.2. Promedio diarios (T y P)'!D13</f>
        <v>0</v>
      </c>
      <c r="F22" s="417"/>
      <c r="G22" s="416" t="s">
        <v>26</v>
      </c>
      <c r="H22" s="416"/>
      <c r="I22" s="417">
        <f>+'A.2.2. Promedio diarios (T y P)'!G13</f>
        <v>0</v>
      </c>
      <c r="J22" s="418"/>
      <c r="K22" s="62"/>
      <c r="M22" s="230" t="s">
        <v>230</v>
      </c>
      <c r="N22" s="231">
        <f>AVERAGE(M24,M32,M40,M48,M56)</f>
        <v>0.67000000000000026</v>
      </c>
    </row>
    <row r="23" spans="1:14" s="11" customFormat="1" ht="6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4" x14ac:dyDescent="0.2">
      <c r="A24" s="52"/>
      <c r="B24" s="414" t="s">
        <v>21</v>
      </c>
      <c r="C24" s="415"/>
      <c r="D24" s="66">
        <v>20.2</v>
      </c>
      <c r="E24" s="67" t="s">
        <v>62</v>
      </c>
      <c r="F24" s="68"/>
      <c r="G24" s="414" t="s">
        <v>22</v>
      </c>
      <c r="H24" s="415"/>
      <c r="I24" s="69">
        <v>21.4</v>
      </c>
      <c r="J24" s="70" t="s">
        <v>62</v>
      </c>
      <c r="K24" s="54"/>
      <c r="M24" s="232">
        <f>I24-D24</f>
        <v>1.1999999999999993</v>
      </c>
    </row>
    <row r="25" spans="1:14" x14ac:dyDescent="0.2">
      <c r="A25" s="52"/>
      <c r="B25" s="54"/>
      <c r="C25" s="54"/>
      <c r="D25" s="54"/>
      <c r="E25" s="56"/>
      <c r="F25" s="54"/>
      <c r="G25" s="54"/>
      <c r="H25" s="54"/>
      <c r="I25" s="54"/>
      <c r="J25" s="71"/>
      <c r="K25" s="54"/>
    </row>
    <row r="26" spans="1:14" ht="24" customHeight="1" x14ac:dyDescent="0.2">
      <c r="A26" s="52"/>
      <c r="B26" s="431" t="s">
        <v>177</v>
      </c>
      <c r="C26" s="431"/>
      <c r="D26" s="431"/>
      <c r="E26" s="431"/>
      <c r="F26" s="431" t="s">
        <v>19</v>
      </c>
      <c r="G26" s="72" t="s">
        <v>1</v>
      </c>
      <c r="H26" s="73" t="s">
        <v>0</v>
      </c>
      <c r="I26" s="431" t="s">
        <v>179</v>
      </c>
      <c r="J26" s="431"/>
      <c r="K26" s="54"/>
    </row>
    <row r="27" spans="1:14" ht="26.25" customHeight="1" x14ac:dyDescent="0.2">
      <c r="A27" s="52"/>
      <c r="B27" s="72" t="s">
        <v>23</v>
      </c>
      <c r="C27" s="72" t="s">
        <v>63</v>
      </c>
      <c r="D27" s="72" t="s">
        <v>64</v>
      </c>
      <c r="E27" s="72" t="s">
        <v>20</v>
      </c>
      <c r="F27" s="431"/>
      <c r="G27" s="74" t="e">
        <f>+H27-2</f>
        <v>#DIV/0!</v>
      </c>
      <c r="H27" s="75" t="e">
        <f>EVEN(F28)</f>
        <v>#DIV/0!</v>
      </c>
      <c r="I27" s="431"/>
      <c r="J27" s="431"/>
      <c r="K27" s="54"/>
    </row>
    <row r="28" spans="1:14" x14ac:dyDescent="0.2">
      <c r="A28" s="52"/>
      <c r="B28" s="76">
        <f>AVERAGE(D24,I24)</f>
        <v>20.799999999999997</v>
      </c>
      <c r="C28" s="76">
        <f>25.4*B28/13.61</f>
        <v>38.81851579720793</v>
      </c>
      <c r="D28" s="76" t="e">
        <f>+'A.2.2. Promedio diarios (T y P)'!H17</f>
        <v>#DIV/0!</v>
      </c>
      <c r="E28" s="77" t="e">
        <f>1-(C28/D28)</f>
        <v>#DIV/0!</v>
      </c>
      <c r="F28" s="76" t="e">
        <f>+'A.2.2. Promedio diarios (T y P)'!E17</f>
        <v>#DIV/0!</v>
      </c>
      <c r="G28" s="78">
        <v>1.1499999999999999</v>
      </c>
      <c r="H28" s="79">
        <v>1.153</v>
      </c>
      <c r="I28" s="446" t="e">
        <f>-(H28-G28)/(H27-G27)*(H27-F28)+H28</f>
        <v>#DIV/0!</v>
      </c>
      <c r="J28" s="446"/>
      <c r="K28" s="54"/>
    </row>
    <row r="29" spans="1:14" x14ac:dyDescent="0.2">
      <c r="A29" s="52"/>
      <c r="B29" s="52"/>
      <c r="C29" s="54"/>
      <c r="D29" s="54"/>
      <c r="E29" s="56"/>
      <c r="F29" s="54"/>
      <c r="G29" s="54"/>
      <c r="H29" s="54"/>
      <c r="I29" s="54"/>
      <c r="J29" s="71"/>
      <c r="K29" s="54"/>
    </row>
    <row r="30" spans="1:14" ht="18.75" customHeight="1" x14ac:dyDescent="0.2">
      <c r="A30" s="52"/>
      <c r="B30" s="61" t="s">
        <v>138</v>
      </c>
      <c r="C30" s="416" t="s">
        <v>25</v>
      </c>
      <c r="D30" s="416"/>
      <c r="E30" s="417">
        <f>+'A.2.2. Promedio diarios (T y P)'!D20</f>
        <v>0</v>
      </c>
      <c r="F30" s="417"/>
      <c r="G30" s="416" t="s">
        <v>26</v>
      </c>
      <c r="H30" s="416"/>
      <c r="I30" s="417">
        <f>+'A.2.2. Promedio diarios (T y P)'!G20</f>
        <v>0</v>
      </c>
      <c r="J30" s="418"/>
      <c r="K30" s="54"/>
    </row>
    <row r="31" spans="1:14" ht="6" customHeight="1" x14ac:dyDescent="0.2">
      <c r="A31" s="52"/>
      <c r="B31" s="64"/>
      <c r="C31" s="64"/>
      <c r="D31" s="64"/>
      <c r="E31" s="64"/>
      <c r="F31" s="64"/>
      <c r="G31" s="64"/>
      <c r="H31" s="64"/>
      <c r="I31" s="64"/>
      <c r="J31" s="64"/>
      <c r="K31" s="54"/>
    </row>
    <row r="32" spans="1:14" x14ac:dyDescent="0.2">
      <c r="A32" s="52"/>
      <c r="B32" s="414" t="s">
        <v>21</v>
      </c>
      <c r="C32" s="415"/>
      <c r="D32" s="80">
        <v>21.3</v>
      </c>
      <c r="E32" s="67" t="s">
        <v>62</v>
      </c>
      <c r="F32" s="68"/>
      <c r="G32" s="414" t="s">
        <v>22</v>
      </c>
      <c r="H32" s="415"/>
      <c r="I32" s="80">
        <v>21.6</v>
      </c>
      <c r="J32" s="67" t="s">
        <v>62</v>
      </c>
      <c r="K32" s="54"/>
      <c r="M32" s="232">
        <f>I32-D32</f>
        <v>0.30000000000000071</v>
      </c>
    </row>
    <row r="33" spans="1:13" x14ac:dyDescent="0.2">
      <c r="A33" s="52"/>
      <c r="B33" s="54"/>
      <c r="C33" s="54"/>
      <c r="D33" s="54"/>
      <c r="E33" s="56"/>
      <c r="F33" s="54"/>
      <c r="G33" s="54"/>
      <c r="H33" s="54"/>
      <c r="I33" s="54"/>
      <c r="J33" s="71"/>
      <c r="K33" s="54"/>
    </row>
    <row r="34" spans="1:13" ht="27" customHeight="1" x14ac:dyDescent="0.2">
      <c r="A34" s="52"/>
      <c r="B34" s="431" t="s">
        <v>177</v>
      </c>
      <c r="C34" s="431"/>
      <c r="D34" s="431"/>
      <c r="E34" s="431"/>
      <c r="F34" s="431" t="s">
        <v>19</v>
      </c>
      <c r="G34" s="72" t="s">
        <v>1</v>
      </c>
      <c r="H34" s="73" t="s">
        <v>0</v>
      </c>
      <c r="I34" s="431" t="s">
        <v>179</v>
      </c>
      <c r="J34" s="431"/>
      <c r="K34" s="54"/>
    </row>
    <row r="35" spans="1:13" ht="34.5" customHeight="1" x14ac:dyDescent="0.2">
      <c r="A35" s="52"/>
      <c r="B35" s="72" t="s">
        <v>23</v>
      </c>
      <c r="C35" s="72" t="s">
        <v>63</v>
      </c>
      <c r="D35" s="72" t="s">
        <v>64</v>
      </c>
      <c r="E35" s="72" t="s">
        <v>20</v>
      </c>
      <c r="F35" s="431"/>
      <c r="G35" s="74" t="e">
        <f>+H35-2</f>
        <v>#DIV/0!</v>
      </c>
      <c r="H35" s="75" t="e">
        <f>EVEN(F36)</f>
        <v>#DIV/0!</v>
      </c>
      <c r="I35" s="431"/>
      <c r="J35" s="431"/>
      <c r="K35" s="54"/>
    </row>
    <row r="36" spans="1:13" x14ac:dyDescent="0.2">
      <c r="A36" s="52"/>
      <c r="B36" s="76">
        <f>AVERAGE(D32,I32)</f>
        <v>21.450000000000003</v>
      </c>
      <c r="C36" s="76">
        <f>25.4*B36/13.61</f>
        <v>40.031594415870686</v>
      </c>
      <c r="D36" s="76" t="e">
        <f>+'A.2.2. Promedio diarios (T y P)'!H24</f>
        <v>#DIV/0!</v>
      </c>
      <c r="E36" s="77" t="e">
        <f>1-(C36/D36)</f>
        <v>#DIV/0!</v>
      </c>
      <c r="F36" s="76" t="e">
        <f>+'A.2.2. Promedio diarios (T y P)'!E24</f>
        <v>#DIV/0!</v>
      </c>
      <c r="G36" s="81">
        <v>1.147</v>
      </c>
      <c r="H36" s="82">
        <v>1.151</v>
      </c>
      <c r="I36" s="446" t="e">
        <f>-(H36-G36)/(H35-G35)*(H35-F36)+H36</f>
        <v>#DIV/0!</v>
      </c>
      <c r="J36" s="446"/>
      <c r="K36" s="54"/>
    </row>
    <row r="37" spans="1:13" x14ac:dyDescent="0.2">
      <c r="A37" s="52"/>
      <c r="B37" s="52"/>
      <c r="C37" s="54"/>
      <c r="D37" s="54"/>
      <c r="E37" s="56"/>
      <c r="F37" s="54"/>
      <c r="G37" s="54"/>
      <c r="H37" s="54"/>
      <c r="I37" s="54"/>
      <c r="J37" s="71"/>
      <c r="K37" s="54"/>
    </row>
    <row r="38" spans="1:13" ht="18" x14ac:dyDescent="0.2">
      <c r="A38" s="52"/>
      <c r="B38" s="61" t="s">
        <v>139</v>
      </c>
      <c r="C38" s="416" t="s">
        <v>25</v>
      </c>
      <c r="D38" s="416"/>
      <c r="E38" s="417">
        <f>+'A.2.2. Promedio diarios (T y P)'!D27</f>
        <v>0</v>
      </c>
      <c r="F38" s="417"/>
      <c r="G38" s="416" t="s">
        <v>26</v>
      </c>
      <c r="H38" s="416"/>
      <c r="I38" s="417">
        <f>+'A.2.2. Promedio diarios (T y P)'!G27</f>
        <v>0</v>
      </c>
      <c r="J38" s="418"/>
      <c r="K38" s="62"/>
    </row>
    <row r="39" spans="1:13" s="11" customFormat="1" ht="10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</row>
    <row r="40" spans="1:13" x14ac:dyDescent="0.2">
      <c r="A40" s="52"/>
      <c r="B40" s="414" t="s">
        <v>21</v>
      </c>
      <c r="C40" s="415"/>
      <c r="D40" s="80">
        <v>20.9</v>
      </c>
      <c r="E40" s="67" t="s">
        <v>62</v>
      </c>
      <c r="F40" s="68"/>
      <c r="G40" s="414" t="s">
        <v>22</v>
      </c>
      <c r="H40" s="415"/>
      <c r="I40" s="80">
        <v>21.5</v>
      </c>
      <c r="J40" s="67" t="s">
        <v>62</v>
      </c>
      <c r="K40" s="54"/>
      <c r="M40" s="232">
        <f>I40-D40</f>
        <v>0.60000000000000142</v>
      </c>
    </row>
    <row r="41" spans="1:13" x14ac:dyDescent="0.2">
      <c r="A41" s="52"/>
      <c r="B41" s="54"/>
      <c r="C41" s="54"/>
      <c r="D41" s="54"/>
      <c r="E41" s="56"/>
      <c r="F41" s="54"/>
      <c r="G41" s="54"/>
      <c r="H41" s="54"/>
      <c r="I41" s="54"/>
      <c r="J41" s="71"/>
      <c r="K41" s="54"/>
    </row>
    <row r="42" spans="1:13" ht="24" customHeight="1" x14ac:dyDescent="0.2">
      <c r="A42" s="52"/>
      <c r="B42" s="431" t="s">
        <v>177</v>
      </c>
      <c r="C42" s="431"/>
      <c r="D42" s="431"/>
      <c r="E42" s="431"/>
      <c r="F42" s="431" t="s">
        <v>19</v>
      </c>
      <c r="G42" s="72" t="s">
        <v>1</v>
      </c>
      <c r="H42" s="73" t="s">
        <v>0</v>
      </c>
      <c r="I42" s="431" t="s">
        <v>179</v>
      </c>
      <c r="J42" s="431"/>
      <c r="K42" s="54"/>
    </row>
    <row r="43" spans="1:13" ht="26.25" customHeight="1" x14ac:dyDescent="0.2">
      <c r="A43" s="52"/>
      <c r="B43" s="72" t="s">
        <v>23</v>
      </c>
      <c r="C43" s="72" t="s">
        <v>63</v>
      </c>
      <c r="D43" s="72" t="s">
        <v>64</v>
      </c>
      <c r="E43" s="72" t="s">
        <v>20</v>
      </c>
      <c r="F43" s="431"/>
      <c r="G43" s="74" t="e">
        <f>+H43-2</f>
        <v>#DIV/0!</v>
      </c>
      <c r="H43" s="75" t="e">
        <f>EVEN(F44)</f>
        <v>#DIV/0!</v>
      </c>
      <c r="I43" s="431"/>
      <c r="J43" s="431"/>
      <c r="K43" s="54"/>
    </row>
    <row r="44" spans="1:13" x14ac:dyDescent="0.2">
      <c r="A44" s="52"/>
      <c r="B44" s="76">
        <f>AVERAGE(D40,I40)</f>
        <v>21.2</v>
      </c>
      <c r="C44" s="76">
        <f>25.4*B44/13.61</f>
        <v>39.565025716385009</v>
      </c>
      <c r="D44" s="76" t="e">
        <f>+'A.2.2. Promedio diarios (T y P)'!H31</f>
        <v>#DIV/0!</v>
      </c>
      <c r="E44" s="77" t="e">
        <f>1-(C44/D44)</f>
        <v>#DIV/0!</v>
      </c>
      <c r="F44" s="76" t="e">
        <f>+'A.2.2. Promedio diarios (T y P)'!E31</f>
        <v>#DIV/0!</v>
      </c>
      <c r="G44" s="78">
        <v>1.1479999999999999</v>
      </c>
      <c r="H44" s="79">
        <v>1.1519999999999999</v>
      </c>
      <c r="I44" s="446" t="e">
        <f>-(H44-G44)/(H43-G43)*(H43-F44)+H44</f>
        <v>#DIV/0!</v>
      </c>
      <c r="J44" s="446"/>
      <c r="K44" s="54"/>
    </row>
    <row r="45" spans="1:13" x14ac:dyDescent="0.2">
      <c r="A45" s="52"/>
      <c r="B45" s="52"/>
      <c r="C45" s="54"/>
      <c r="D45" s="54"/>
      <c r="E45" s="56"/>
      <c r="F45" s="54"/>
      <c r="G45" s="54"/>
      <c r="H45" s="54"/>
      <c r="I45" s="54"/>
      <c r="J45" s="71"/>
      <c r="K45" s="54"/>
    </row>
    <row r="46" spans="1:13" ht="18.75" customHeight="1" x14ac:dyDescent="0.2">
      <c r="A46" s="52"/>
      <c r="B46" s="61" t="s">
        <v>140</v>
      </c>
      <c r="C46" s="416" t="s">
        <v>25</v>
      </c>
      <c r="D46" s="416"/>
      <c r="E46" s="417">
        <f>+'A.2.2. Promedio diarios (T y P)'!D34</f>
        <v>0</v>
      </c>
      <c r="F46" s="417"/>
      <c r="G46" s="416" t="s">
        <v>26</v>
      </c>
      <c r="H46" s="416"/>
      <c r="I46" s="417">
        <f>+'A.2.2. Promedio diarios (T y P)'!G34</f>
        <v>0</v>
      </c>
      <c r="J46" s="418"/>
      <c r="K46" s="54"/>
    </row>
    <row r="47" spans="1:13" ht="5.25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54"/>
    </row>
    <row r="48" spans="1:13" x14ac:dyDescent="0.2">
      <c r="A48" s="52"/>
      <c r="B48" s="414" t="s">
        <v>21</v>
      </c>
      <c r="C48" s="415"/>
      <c r="D48" s="80">
        <v>21.7</v>
      </c>
      <c r="E48" s="67" t="s">
        <v>62</v>
      </c>
      <c r="F48" s="68"/>
      <c r="G48" s="414" t="s">
        <v>22</v>
      </c>
      <c r="H48" s="415"/>
      <c r="I48" s="80">
        <v>22.25</v>
      </c>
      <c r="J48" s="67" t="s">
        <v>62</v>
      </c>
      <c r="K48" s="54"/>
      <c r="M48" s="232">
        <f>I48-D48</f>
        <v>0.55000000000000071</v>
      </c>
    </row>
    <row r="49" spans="1:13" x14ac:dyDescent="0.2">
      <c r="A49" s="52"/>
      <c r="B49" s="54"/>
      <c r="C49" s="54"/>
      <c r="D49" s="54"/>
      <c r="E49" s="56"/>
      <c r="F49" s="54"/>
      <c r="G49" s="54"/>
      <c r="H49" s="54"/>
      <c r="I49" s="54"/>
      <c r="J49" s="71"/>
      <c r="K49" s="54"/>
    </row>
    <row r="50" spans="1:13" ht="27" customHeight="1" x14ac:dyDescent="0.2">
      <c r="A50" s="52"/>
      <c r="B50" s="431" t="s">
        <v>177</v>
      </c>
      <c r="C50" s="431"/>
      <c r="D50" s="431"/>
      <c r="E50" s="431"/>
      <c r="F50" s="431" t="s">
        <v>19</v>
      </c>
      <c r="G50" s="72" t="s">
        <v>1</v>
      </c>
      <c r="H50" s="73" t="s">
        <v>0</v>
      </c>
      <c r="I50" s="431" t="s">
        <v>179</v>
      </c>
      <c r="J50" s="431"/>
      <c r="K50" s="54"/>
    </row>
    <row r="51" spans="1:13" ht="27.75" customHeight="1" x14ac:dyDescent="0.2">
      <c r="A51" s="52"/>
      <c r="B51" s="72" t="s">
        <v>23</v>
      </c>
      <c r="C51" s="72" t="s">
        <v>63</v>
      </c>
      <c r="D51" s="72" t="s">
        <v>64</v>
      </c>
      <c r="E51" s="72" t="s">
        <v>20</v>
      </c>
      <c r="F51" s="431"/>
      <c r="G51" s="74" t="e">
        <f>+H51-2</f>
        <v>#DIV/0!</v>
      </c>
      <c r="H51" s="75" t="e">
        <f>EVEN(F52)</f>
        <v>#DIV/0!</v>
      </c>
      <c r="I51" s="431"/>
      <c r="J51" s="431"/>
      <c r="K51" s="54"/>
    </row>
    <row r="52" spans="1:13" x14ac:dyDescent="0.2">
      <c r="A52" s="52"/>
      <c r="B52" s="76">
        <f>AVERAGE(D48,I48)</f>
        <v>21.975000000000001</v>
      </c>
      <c r="C52" s="76">
        <f>25.4*B52/13.61</f>
        <v>41.011388684790596</v>
      </c>
      <c r="D52" s="76" t="e">
        <f>+'A.2.2. Promedio diarios (T y P)'!H38</f>
        <v>#DIV/0!</v>
      </c>
      <c r="E52" s="77" t="e">
        <f>1-(C52/D52)</f>
        <v>#DIV/0!</v>
      </c>
      <c r="F52" s="76" t="e">
        <f>+'A.2.2. Promedio diarios (T y P)'!E38</f>
        <v>#DIV/0!</v>
      </c>
      <c r="G52" s="81">
        <v>1.1459999999999999</v>
      </c>
      <c r="H52" s="82">
        <v>1.149</v>
      </c>
      <c r="I52" s="446" t="e">
        <f>-(H52-G52)/(H51-G51)*(H51-F52)+H52</f>
        <v>#DIV/0!</v>
      </c>
      <c r="J52" s="446"/>
      <c r="K52" s="54"/>
    </row>
    <row r="53" spans="1:13" x14ac:dyDescent="0.2">
      <c r="A53" s="52"/>
      <c r="B53" s="52"/>
      <c r="C53" s="54"/>
      <c r="D53" s="54"/>
      <c r="E53" s="56"/>
      <c r="F53" s="54"/>
      <c r="G53" s="54"/>
      <c r="H53" s="54"/>
      <c r="I53" s="54"/>
      <c r="J53" s="54"/>
      <c r="K53" s="54"/>
    </row>
    <row r="54" spans="1:13" ht="18.75" customHeight="1" x14ac:dyDescent="0.2">
      <c r="A54" s="52"/>
      <c r="B54" s="61" t="s">
        <v>141</v>
      </c>
      <c r="C54" s="416" t="s">
        <v>25</v>
      </c>
      <c r="D54" s="416"/>
      <c r="E54" s="417">
        <f>+'A.2.2. Promedio diarios (T y P)'!D41</f>
        <v>0</v>
      </c>
      <c r="F54" s="417"/>
      <c r="G54" s="416" t="s">
        <v>26</v>
      </c>
      <c r="H54" s="416"/>
      <c r="I54" s="417">
        <f>+'A.2.2. Promedio diarios (T y P)'!G41</f>
        <v>0</v>
      </c>
      <c r="J54" s="418"/>
      <c r="K54" s="54"/>
    </row>
    <row r="55" spans="1:13" ht="6" customHeight="1" x14ac:dyDescent="0.2">
      <c r="A55" s="52"/>
      <c r="B55" s="64"/>
      <c r="C55" s="64"/>
      <c r="D55" s="64"/>
      <c r="E55" s="64"/>
      <c r="F55" s="64"/>
      <c r="G55" s="64"/>
      <c r="H55" s="64"/>
      <c r="I55" s="64"/>
      <c r="J55" s="64"/>
      <c r="K55" s="54"/>
    </row>
    <row r="56" spans="1:13" x14ac:dyDescent="0.2">
      <c r="A56" s="52"/>
      <c r="B56" s="414" t="s">
        <v>21</v>
      </c>
      <c r="C56" s="415"/>
      <c r="D56" s="66">
        <v>21.6</v>
      </c>
      <c r="E56" s="67" t="s">
        <v>62</v>
      </c>
      <c r="F56" s="68"/>
      <c r="G56" s="414" t="s">
        <v>22</v>
      </c>
      <c r="H56" s="415"/>
      <c r="I56" s="80">
        <v>22.3</v>
      </c>
      <c r="J56" s="67" t="s">
        <v>62</v>
      </c>
      <c r="K56" s="54"/>
      <c r="M56" s="232">
        <f>I56-D56</f>
        <v>0.69999999999999929</v>
      </c>
    </row>
    <row r="57" spans="1:13" x14ac:dyDescent="0.2">
      <c r="A57" s="52"/>
      <c r="B57" s="54"/>
      <c r="C57" s="54"/>
      <c r="D57" s="54"/>
      <c r="E57" s="56"/>
      <c r="F57" s="54"/>
      <c r="G57" s="54"/>
      <c r="H57" s="54"/>
      <c r="I57" s="54"/>
      <c r="J57" s="71"/>
      <c r="K57" s="54"/>
    </row>
    <row r="58" spans="1:13" ht="26.25" customHeight="1" x14ac:dyDescent="0.2">
      <c r="A58" s="52"/>
      <c r="B58" s="431" t="s">
        <v>177</v>
      </c>
      <c r="C58" s="431"/>
      <c r="D58" s="431"/>
      <c r="E58" s="431"/>
      <c r="F58" s="431" t="s">
        <v>19</v>
      </c>
      <c r="G58" s="72" t="s">
        <v>1</v>
      </c>
      <c r="H58" s="73" t="s">
        <v>0</v>
      </c>
      <c r="I58" s="431" t="s">
        <v>179</v>
      </c>
      <c r="J58" s="431"/>
      <c r="K58" s="54"/>
    </row>
    <row r="59" spans="1:13" ht="27.75" customHeight="1" x14ac:dyDescent="0.2">
      <c r="A59" s="52"/>
      <c r="B59" s="72" t="s">
        <v>23</v>
      </c>
      <c r="C59" s="72" t="s">
        <v>63</v>
      </c>
      <c r="D59" s="72" t="s">
        <v>64</v>
      </c>
      <c r="E59" s="72" t="s">
        <v>20</v>
      </c>
      <c r="F59" s="431"/>
      <c r="G59" s="74" t="e">
        <f>+H59-2</f>
        <v>#DIV/0!</v>
      </c>
      <c r="H59" s="75" t="e">
        <f>EVEN(F60)</f>
        <v>#DIV/0!</v>
      </c>
      <c r="I59" s="431"/>
      <c r="J59" s="431"/>
      <c r="K59" s="54"/>
    </row>
    <row r="60" spans="1:13" x14ac:dyDescent="0.2">
      <c r="A60" s="52"/>
      <c r="B60" s="76">
        <f>AVERAGE(D56,I56)</f>
        <v>21.950000000000003</v>
      </c>
      <c r="C60" s="76">
        <f>25.4*B60/13.61</f>
        <v>40.964731814842033</v>
      </c>
      <c r="D60" s="76" t="e">
        <f>+'A.2.2. Promedio diarios (T y P)'!H45</f>
        <v>#DIV/0!</v>
      </c>
      <c r="E60" s="77" t="e">
        <f>1-(C60/D60)</f>
        <v>#DIV/0!</v>
      </c>
      <c r="F60" s="76" t="e">
        <f>+'A.2.2. Promedio diarios (T y P)'!E45</f>
        <v>#DIV/0!</v>
      </c>
      <c r="G60" s="81">
        <v>1.1459999999999999</v>
      </c>
      <c r="H60" s="82">
        <v>1.149</v>
      </c>
      <c r="I60" s="446" t="e">
        <f>-(H60-G60)/(H59-G59)*(H59-F60)+H60</f>
        <v>#DIV/0!</v>
      </c>
      <c r="J60" s="446"/>
      <c r="K60" s="54"/>
    </row>
    <row r="61" spans="1:13" x14ac:dyDescent="0.2">
      <c r="A61" s="52"/>
      <c r="B61" s="52"/>
      <c r="C61" s="54"/>
      <c r="D61" s="54"/>
      <c r="E61" s="56"/>
      <c r="F61" s="54"/>
      <c r="G61" s="54"/>
      <c r="H61" s="54"/>
      <c r="I61" s="54"/>
      <c r="J61" s="54"/>
      <c r="K61" s="54"/>
    </row>
    <row r="62" spans="1:13" ht="18" hidden="1" x14ac:dyDescent="0.2">
      <c r="A62" s="52"/>
      <c r="B62" s="61" t="s">
        <v>142</v>
      </c>
      <c r="C62" s="416" t="s">
        <v>25</v>
      </c>
      <c r="D62" s="416"/>
      <c r="E62" s="417" t="e">
        <f>+'A.2.2. Promedio diarios (T y P)'!#REF!</f>
        <v>#REF!</v>
      </c>
      <c r="F62" s="417"/>
      <c r="G62" s="416" t="s">
        <v>26</v>
      </c>
      <c r="H62" s="416"/>
      <c r="I62" s="417" t="e">
        <f>+'A.2.2. Promedio diarios (T y P)'!#REF!</f>
        <v>#REF!</v>
      </c>
      <c r="J62" s="418"/>
      <c r="K62" s="62"/>
    </row>
    <row r="63" spans="1:13" s="11" customFormat="1" ht="6" hidden="1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5"/>
    </row>
    <row r="64" spans="1:13" hidden="1" x14ac:dyDescent="0.2">
      <c r="A64" s="52"/>
      <c r="B64" s="414" t="s">
        <v>21</v>
      </c>
      <c r="C64" s="415"/>
      <c r="D64" s="66"/>
      <c r="E64" s="67" t="s">
        <v>62</v>
      </c>
      <c r="F64" s="68"/>
      <c r="G64" s="414" t="s">
        <v>22</v>
      </c>
      <c r="H64" s="415"/>
      <c r="I64" s="80"/>
      <c r="J64" s="67" t="s">
        <v>62</v>
      </c>
      <c r="K64" s="54"/>
    </row>
    <row r="65" spans="1:11" hidden="1" x14ac:dyDescent="0.2">
      <c r="A65" s="52"/>
      <c r="B65" s="54"/>
      <c r="C65" s="54"/>
      <c r="D65" s="54"/>
      <c r="E65" s="56"/>
      <c r="F65" s="54"/>
      <c r="G65" s="54"/>
      <c r="H65" s="54"/>
      <c r="I65" s="54"/>
      <c r="J65" s="71"/>
      <c r="K65" s="54"/>
    </row>
    <row r="66" spans="1:11" ht="24" hidden="1" customHeight="1" x14ac:dyDescent="0.2">
      <c r="A66" s="52"/>
      <c r="B66" s="431" t="s">
        <v>177</v>
      </c>
      <c r="C66" s="431"/>
      <c r="D66" s="431"/>
      <c r="E66" s="431"/>
      <c r="F66" s="431" t="s">
        <v>19</v>
      </c>
      <c r="G66" s="72" t="s">
        <v>1</v>
      </c>
      <c r="H66" s="72" t="s">
        <v>0</v>
      </c>
      <c r="I66" s="431" t="s">
        <v>179</v>
      </c>
      <c r="J66" s="431"/>
      <c r="K66" s="54"/>
    </row>
    <row r="67" spans="1:11" ht="26.25" hidden="1" customHeight="1" x14ac:dyDescent="0.2">
      <c r="A67" s="52"/>
      <c r="B67" s="72" t="s">
        <v>23</v>
      </c>
      <c r="C67" s="72" t="s">
        <v>63</v>
      </c>
      <c r="D67" s="72" t="s">
        <v>64</v>
      </c>
      <c r="E67" s="72" t="s">
        <v>20</v>
      </c>
      <c r="F67" s="431"/>
      <c r="G67" s="74" t="e">
        <f>+H67-2</f>
        <v>#REF!</v>
      </c>
      <c r="H67" s="74" t="e">
        <f>EVEN(F68)</f>
        <v>#REF!</v>
      </c>
      <c r="I67" s="431"/>
      <c r="J67" s="431"/>
      <c r="K67" s="54"/>
    </row>
    <row r="68" spans="1:11" hidden="1" x14ac:dyDescent="0.2">
      <c r="A68" s="52"/>
      <c r="B68" s="76" t="e">
        <f>AVERAGE(D64,I64)</f>
        <v>#DIV/0!</v>
      </c>
      <c r="C68" s="76" t="e">
        <f>25.4*B68/13.61</f>
        <v>#DIV/0!</v>
      </c>
      <c r="D68" s="76" t="e">
        <f>+'A.2.2. Promedio diarios (T y P)'!#REF!</f>
        <v>#REF!</v>
      </c>
      <c r="E68" s="77" t="e">
        <f>1-(C68/D68)</f>
        <v>#DIV/0!</v>
      </c>
      <c r="F68" s="76" t="e">
        <f>+'A.2.2. Promedio diarios (T y P)'!#REF!</f>
        <v>#REF!</v>
      </c>
      <c r="G68" s="81"/>
      <c r="H68" s="79"/>
      <c r="I68" s="433" t="e">
        <f>-(H68-G68)/(H67-G67)*(H67-F68)+H68</f>
        <v>#REF!</v>
      </c>
      <c r="J68" s="434"/>
      <c r="K68" s="54"/>
    </row>
    <row r="69" spans="1:11" hidden="1" x14ac:dyDescent="0.2">
      <c r="A69" s="52"/>
      <c r="B69" s="52"/>
      <c r="C69" s="54"/>
      <c r="D69" s="54"/>
      <c r="E69" s="56"/>
      <c r="F69" s="54"/>
      <c r="G69" s="54"/>
      <c r="H69" s="54"/>
      <c r="I69" s="54"/>
      <c r="J69" s="71"/>
      <c r="K69" s="54"/>
    </row>
    <row r="70" spans="1:11" ht="18" hidden="1" x14ac:dyDescent="0.2">
      <c r="A70" s="52"/>
      <c r="B70" s="61" t="s">
        <v>143</v>
      </c>
      <c r="C70" s="416" t="s">
        <v>25</v>
      </c>
      <c r="D70" s="416"/>
      <c r="E70" s="417" t="e">
        <f>+'A.2.2. Promedio diarios (T y P)'!#REF!</f>
        <v>#REF!</v>
      </c>
      <c r="F70" s="417"/>
      <c r="G70" s="416" t="s">
        <v>26</v>
      </c>
      <c r="H70" s="416"/>
      <c r="I70" s="417" t="e">
        <f>+'A.2.2. Promedio diarios (T y P)'!#REF!</f>
        <v>#REF!</v>
      </c>
      <c r="J70" s="432"/>
      <c r="K70" s="62"/>
    </row>
    <row r="71" spans="1:11" s="11" customFormat="1" ht="6" hidden="1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 hidden="1" x14ac:dyDescent="0.2">
      <c r="A72" s="52"/>
      <c r="B72" s="414" t="s">
        <v>21</v>
      </c>
      <c r="C72" s="415"/>
      <c r="D72" s="66"/>
      <c r="E72" s="67" t="s">
        <v>62</v>
      </c>
      <c r="F72" s="68"/>
      <c r="G72" s="414" t="s">
        <v>22</v>
      </c>
      <c r="H72" s="415"/>
      <c r="I72" s="80"/>
      <c r="J72" s="67" t="s">
        <v>62</v>
      </c>
      <c r="K72" s="54"/>
    </row>
    <row r="73" spans="1:11" hidden="1" x14ac:dyDescent="0.2">
      <c r="A73" s="52"/>
      <c r="B73" s="54"/>
      <c r="C73" s="54"/>
      <c r="D73" s="54"/>
      <c r="E73" s="56"/>
      <c r="F73" s="54"/>
      <c r="G73" s="54"/>
      <c r="H73" s="54"/>
      <c r="I73" s="54"/>
      <c r="J73" s="71"/>
      <c r="K73" s="54"/>
    </row>
    <row r="74" spans="1:11" ht="24" hidden="1" customHeight="1" x14ac:dyDescent="0.2">
      <c r="A74" s="52"/>
      <c r="B74" s="435" t="s">
        <v>177</v>
      </c>
      <c r="C74" s="436"/>
      <c r="D74" s="436"/>
      <c r="E74" s="437"/>
      <c r="F74" s="438" t="s">
        <v>19</v>
      </c>
      <c r="G74" s="72" t="s">
        <v>1</v>
      </c>
      <c r="H74" s="73" t="s">
        <v>0</v>
      </c>
      <c r="I74" s="440" t="s">
        <v>179</v>
      </c>
      <c r="J74" s="441"/>
      <c r="K74" s="54"/>
    </row>
    <row r="75" spans="1:11" ht="26.25" hidden="1" customHeight="1" x14ac:dyDescent="0.2">
      <c r="A75" s="52"/>
      <c r="B75" s="72" t="s">
        <v>23</v>
      </c>
      <c r="C75" s="72" t="s">
        <v>63</v>
      </c>
      <c r="D75" s="72" t="s">
        <v>64</v>
      </c>
      <c r="E75" s="72" t="s">
        <v>20</v>
      </c>
      <c r="F75" s="439"/>
      <c r="G75" s="74" t="e">
        <f>+H75-2</f>
        <v>#REF!</v>
      </c>
      <c r="H75" s="75" t="e">
        <f>EVEN(F76)</f>
        <v>#REF!</v>
      </c>
      <c r="I75" s="442"/>
      <c r="J75" s="443"/>
      <c r="K75" s="54"/>
    </row>
    <row r="76" spans="1:11" hidden="1" x14ac:dyDescent="0.2">
      <c r="A76" s="52"/>
      <c r="B76" s="76" t="e">
        <f>AVERAGE(D72,I72)</f>
        <v>#DIV/0!</v>
      </c>
      <c r="C76" s="76" t="e">
        <f>25.4*B76/13.61</f>
        <v>#DIV/0!</v>
      </c>
      <c r="D76" s="76" t="e">
        <f>+'A.2.2. Promedio diarios (T y P)'!#REF!</f>
        <v>#REF!</v>
      </c>
      <c r="E76" s="77" t="e">
        <f>1-(C76/D76)</f>
        <v>#DIV/0!</v>
      </c>
      <c r="F76" s="76" t="e">
        <f>+'A.2.2. Promedio diarios (T y P)'!#REF!</f>
        <v>#REF!</v>
      </c>
      <c r="G76" s="81"/>
      <c r="H76" s="82"/>
      <c r="I76" s="444" t="e">
        <f>-(H76-G76)/(H75-G75)*(H75-F76)+H76</f>
        <v>#REF!</v>
      </c>
      <c r="J76" s="445"/>
      <c r="K76" s="54"/>
    </row>
    <row r="77" spans="1:11" hidden="1" x14ac:dyDescent="0.2">
      <c r="A77" s="52"/>
      <c r="B77" s="52"/>
      <c r="C77" s="54"/>
      <c r="D77" s="54"/>
      <c r="E77" s="56"/>
      <c r="F77" s="54"/>
      <c r="G77" s="54"/>
      <c r="H77" s="54"/>
      <c r="I77" s="54"/>
      <c r="J77" s="71"/>
      <c r="K77" s="54"/>
    </row>
    <row r="78" spans="1:11" ht="18" hidden="1" x14ac:dyDescent="0.2">
      <c r="A78" s="52"/>
      <c r="B78" s="61" t="s">
        <v>144</v>
      </c>
      <c r="C78" s="416" t="s">
        <v>25</v>
      </c>
      <c r="D78" s="416"/>
      <c r="E78" s="417" t="e">
        <f>+'A.2.2. Promedio diarios (T y P)'!#REF!</f>
        <v>#REF!</v>
      </c>
      <c r="F78" s="417"/>
      <c r="G78" s="416" t="s">
        <v>26</v>
      </c>
      <c r="H78" s="416"/>
      <c r="I78" s="417" t="e">
        <f>+'A.2.2. Promedio diarios (T y P)'!#REF!</f>
        <v>#REF!</v>
      </c>
      <c r="J78" s="432"/>
      <c r="K78" s="62"/>
    </row>
    <row r="79" spans="1:11" s="11" customFormat="1" ht="6" hidden="1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hidden="1" x14ac:dyDescent="0.2">
      <c r="A80" s="52"/>
      <c r="B80" s="414" t="s">
        <v>21</v>
      </c>
      <c r="C80" s="415"/>
      <c r="D80" s="66"/>
      <c r="E80" s="67" t="s">
        <v>62</v>
      </c>
      <c r="F80" s="68"/>
      <c r="G80" s="414" t="s">
        <v>22</v>
      </c>
      <c r="H80" s="415"/>
      <c r="I80" s="80"/>
      <c r="J80" s="67" t="s">
        <v>62</v>
      </c>
      <c r="K80" s="54"/>
    </row>
    <row r="81" spans="1:11" hidden="1" x14ac:dyDescent="0.2">
      <c r="A81" s="52"/>
      <c r="B81" s="54"/>
      <c r="C81" s="54"/>
      <c r="D81" s="54"/>
      <c r="E81" s="56"/>
      <c r="F81" s="54"/>
      <c r="G81" s="54"/>
      <c r="H81" s="54"/>
      <c r="I81" s="54"/>
      <c r="J81" s="71"/>
      <c r="K81" s="54"/>
    </row>
    <row r="82" spans="1:11" ht="24" hidden="1" customHeight="1" x14ac:dyDescent="0.2">
      <c r="A82" s="52"/>
      <c r="B82" s="435" t="s">
        <v>177</v>
      </c>
      <c r="C82" s="436"/>
      <c r="D82" s="436"/>
      <c r="E82" s="437"/>
      <c r="F82" s="438" t="s">
        <v>19</v>
      </c>
      <c r="G82" s="72" t="s">
        <v>1</v>
      </c>
      <c r="H82" s="73" t="s">
        <v>0</v>
      </c>
      <c r="I82" s="440" t="s">
        <v>34</v>
      </c>
      <c r="J82" s="441"/>
      <c r="K82" s="54"/>
    </row>
    <row r="83" spans="1:11" ht="26.25" hidden="1" customHeight="1" x14ac:dyDescent="0.2">
      <c r="A83" s="52"/>
      <c r="B83" s="72" t="s">
        <v>23</v>
      </c>
      <c r="C83" s="72" t="s">
        <v>63</v>
      </c>
      <c r="D83" s="72" t="s">
        <v>64</v>
      </c>
      <c r="E83" s="72" t="s">
        <v>20</v>
      </c>
      <c r="F83" s="439"/>
      <c r="G83" s="74" t="e">
        <f>+H83-2</f>
        <v>#REF!</v>
      </c>
      <c r="H83" s="75" t="e">
        <f>EVEN(F84)</f>
        <v>#REF!</v>
      </c>
      <c r="I83" s="442"/>
      <c r="J83" s="443"/>
      <c r="K83" s="54"/>
    </row>
    <row r="84" spans="1:11" hidden="1" x14ac:dyDescent="0.2">
      <c r="A84" s="52"/>
      <c r="B84" s="76" t="e">
        <f>AVERAGE(D80,I80)</f>
        <v>#DIV/0!</v>
      </c>
      <c r="C84" s="76" t="e">
        <f>25.4*B84/13.61</f>
        <v>#DIV/0!</v>
      </c>
      <c r="D84" s="76" t="e">
        <f>+'A.2.2. Promedio diarios (T y P)'!#REF!</f>
        <v>#REF!</v>
      </c>
      <c r="E84" s="77" t="e">
        <f>1-(C84/D84)</f>
        <v>#DIV/0!</v>
      </c>
      <c r="F84" s="76" t="e">
        <f>+'A.2.2. Promedio diarios (T y P)'!#REF!</f>
        <v>#REF!</v>
      </c>
      <c r="G84" s="81"/>
      <c r="H84" s="82"/>
      <c r="I84" s="444" t="e">
        <f>-(H84-G84)/(H83-G83)*(H83-F84)+H84</f>
        <v>#REF!</v>
      </c>
      <c r="J84" s="445"/>
      <c r="K84" s="54"/>
    </row>
    <row r="85" spans="1:11" hidden="1" x14ac:dyDescent="0.2">
      <c r="A85" s="52"/>
      <c r="B85" s="52"/>
      <c r="C85" s="54"/>
      <c r="D85" s="54"/>
      <c r="E85" s="56"/>
      <c r="F85" s="54"/>
      <c r="G85" s="54"/>
      <c r="H85" s="54"/>
      <c r="I85" s="54"/>
      <c r="J85" s="71"/>
      <c r="K85" s="54"/>
    </row>
    <row r="86" spans="1:11" ht="18" hidden="1" x14ac:dyDescent="0.2">
      <c r="A86" s="52"/>
      <c r="B86" s="61" t="s">
        <v>155</v>
      </c>
      <c r="C86" s="416" t="s">
        <v>25</v>
      </c>
      <c r="D86" s="416"/>
      <c r="E86" s="417" t="e">
        <f>+'A.2.2. Promedio diarios (T y P)'!#REF!</f>
        <v>#REF!</v>
      </c>
      <c r="F86" s="417"/>
      <c r="G86" s="416" t="s">
        <v>26</v>
      </c>
      <c r="H86" s="416"/>
      <c r="I86" s="417" t="e">
        <f>+'A.2.2. Promedio diarios (T y P)'!#REF!</f>
        <v>#REF!</v>
      </c>
      <c r="J86" s="432"/>
      <c r="K86" s="62"/>
    </row>
    <row r="87" spans="1:11" s="11" customFormat="1" ht="6" hidden="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</row>
    <row r="88" spans="1:11" hidden="1" x14ac:dyDescent="0.2">
      <c r="A88" s="52"/>
      <c r="B88" s="414" t="s">
        <v>21</v>
      </c>
      <c r="C88" s="415"/>
      <c r="D88" s="66"/>
      <c r="E88" s="67" t="s">
        <v>62</v>
      </c>
      <c r="F88" s="68"/>
      <c r="G88" s="414" t="s">
        <v>22</v>
      </c>
      <c r="H88" s="415"/>
      <c r="I88" s="80"/>
      <c r="J88" s="67" t="s">
        <v>62</v>
      </c>
      <c r="K88" s="54"/>
    </row>
    <row r="89" spans="1:11" hidden="1" x14ac:dyDescent="0.2">
      <c r="A89" s="52"/>
      <c r="B89" s="54"/>
      <c r="C89" s="54"/>
      <c r="D89" s="54"/>
      <c r="E89" s="56"/>
      <c r="F89" s="54"/>
      <c r="G89" s="54"/>
      <c r="H89" s="54"/>
      <c r="I89" s="54"/>
      <c r="J89" s="71"/>
      <c r="K89" s="54"/>
    </row>
    <row r="90" spans="1:11" ht="24" hidden="1" customHeight="1" x14ac:dyDescent="0.2">
      <c r="A90" s="52"/>
      <c r="B90" s="435" t="s">
        <v>177</v>
      </c>
      <c r="C90" s="436"/>
      <c r="D90" s="436"/>
      <c r="E90" s="437"/>
      <c r="F90" s="438" t="s">
        <v>19</v>
      </c>
      <c r="G90" s="72" t="s">
        <v>1</v>
      </c>
      <c r="H90" s="73" t="s">
        <v>0</v>
      </c>
      <c r="I90" s="440" t="s">
        <v>34</v>
      </c>
      <c r="J90" s="441"/>
      <c r="K90" s="54"/>
    </row>
    <row r="91" spans="1:11" ht="26.25" hidden="1" customHeight="1" x14ac:dyDescent="0.2">
      <c r="A91" s="52"/>
      <c r="B91" s="72" t="s">
        <v>23</v>
      </c>
      <c r="C91" s="72" t="s">
        <v>63</v>
      </c>
      <c r="D91" s="72" t="s">
        <v>64</v>
      </c>
      <c r="E91" s="72" t="s">
        <v>20</v>
      </c>
      <c r="F91" s="439"/>
      <c r="G91" s="74" t="e">
        <f>+H91-2</f>
        <v>#REF!</v>
      </c>
      <c r="H91" s="75" t="e">
        <f>EVEN(F92)</f>
        <v>#REF!</v>
      </c>
      <c r="I91" s="442"/>
      <c r="J91" s="443"/>
      <c r="K91" s="54"/>
    </row>
    <row r="92" spans="1:11" hidden="1" x14ac:dyDescent="0.2">
      <c r="A92" s="52"/>
      <c r="B92" s="76" t="e">
        <f>AVERAGE(D88,I88)</f>
        <v>#DIV/0!</v>
      </c>
      <c r="C92" s="76" t="e">
        <f>25.4*B92/13.61</f>
        <v>#DIV/0!</v>
      </c>
      <c r="D92" s="76" t="e">
        <f>+'A.2.2. Promedio diarios (T y P)'!#REF!</f>
        <v>#REF!</v>
      </c>
      <c r="E92" s="77" t="e">
        <f>1-(C92/D92)</f>
        <v>#DIV/0!</v>
      </c>
      <c r="F92" s="76" t="e">
        <f>+'A.2.2. Promedio diarios (T y P)'!#REF!</f>
        <v>#REF!</v>
      </c>
      <c r="G92" s="81"/>
      <c r="H92" s="82"/>
      <c r="I92" s="444" t="e">
        <f>-(H92-G92)/(H91-G91)*(H91-F92)+H92</f>
        <v>#REF!</v>
      </c>
      <c r="J92" s="445"/>
      <c r="K92" s="54"/>
    </row>
    <row r="93" spans="1:11" hidden="1" x14ac:dyDescent="0.2">
      <c r="A93" s="52"/>
      <c r="B93" s="52"/>
      <c r="C93" s="54"/>
      <c r="D93" s="54"/>
      <c r="E93" s="56"/>
      <c r="F93" s="54"/>
      <c r="G93" s="54"/>
      <c r="H93" s="54"/>
      <c r="I93" s="54"/>
      <c r="J93" s="71"/>
      <c r="K93" s="54"/>
    </row>
    <row r="94" spans="1:11" ht="18" hidden="1" x14ac:dyDescent="0.2">
      <c r="A94" s="52"/>
      <c r="B94" s="61" t="s">
        <v>156</v>
      </c>
      <c r="C94" s="416" t="s">
        <v>25</v>
      </c>
      <c r="D94" s="416"/>
      <c r="E94" s="417" t="e">
        <f>+'A.2.2. Promedio diarios (T y P)'!#REF!</f>
        <v>#REF!</v>
      </c>
      <c r="F94" s="417"/>
      <c r="G94" s="416" t="s">
        <v>26</v>
      </c>
      <c r="H94" s="416"/>
      <c r="I94" s="417" t="e">
        <f>+'A.2.2. Promedio diarios (T y P)'!#REF!</f>
        <v>#REF!</v>
      </c>
      <c r="J94" s="432"/>
      <c r="K94" s="62"/>
    </row>
    <row r="95" spans="1:11" s="11" customFormat="1" ht="6" hidden="1" customHeight="1" x14ac:dyDescent="0.2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5"/>
    </row>
    <row r="96" spans="1:11" hidden="1" x14ac:dyDescent="0.2">
      <c r="A96" s="52"/>
      <c r="B96" s="414" t="s">
        <v>21</v>
      </c>
      <c r="C96" s="415"/>
      <c r="D96" s="66"/>
      <c r="E96" s="67" t="s">
        <v>62</v>
      </c>
      <c r="F96" s="68"/>
      <c r="G96" s="414" t="s">
        <v>22</v>
      </c>
      <c r="H96" s="415"/>
      <c r="I96" s="80"/>
      <c r="J96" s="67" t="s">
        <v>62</v>
      </c>
      <c r="K96" s="54"/>
    </row>
    <row r="97" spans="1:11" hidden="1" x14ac:dyDescent="0.2">
      <c r="A97" s="52"/>
      <c r="B97" s="54"/>
      <c r="C97" s="54"/>
      <c r="D97" s="54"/>
      <c r="E97" s="56"/>
      <c r="F97" s="54"/>
      <c r="G97" s="54"/>
      <c r="H97" s="54"/>
      <c r="I97" s="54"/>
      <c r="J97" s="71"/>
      <c r="K97" s="54"/>
    </row>
    <row r="98" spans="1:11" ht="24" hidden="1" customHeight="1" x14ac:dyDescent="0.2">
      <c r="A98" s="52"/>
      <c r="B98" s="435" t="s">
        <v>177</v>
      </c>
      <c r="C98" s="436"/>
      <c r="D98" s="436"/>
      <c r="E98" s="437"/>
      <c r="F98" s="438" t="s">
        <v>19</v>
      </c>
      <c r="G98" s="72" t="s">
        <v>1</v>
      </c>
      <c r="H98" s="73" t="s">
        <v>0</v>
      </c>
      <c r="I98" s="440" t="s">
        <v>34</v>
      </c>
      <c r="J98" s="441"/>
      <c r="K98" s="54"/>
    </row>
    <row r="99" spans="1:11" ht="26.25" hidden="1" customHeight="1" x14ac:dyDescent="0.2">
      <c r="A99" s="52"/>
      <c r="B99" s="72" t="s">
        <v>23</v>
      </c>
      <c r="C99" s="72" t="s">
        <v>63</v>
      </c>
      <c r="D99" s="72" t="s">
        <v>64</v>
      </c>
      <c r="E99" s="72" t="s">
        <v>20</v>
      </c>
      <c r="F99" s="439"/>
      <c r="G99" s="74" t="e">
        <f>+H99-2</f>
        <v>#REF!</v>
      </c>
      <c r="H99" s="75" t="e">
        <f>EVEN(F100)</f>
        <v>#REF!</v>
      </c>
      <c r="I99" s="442"/>
      <c r="J99" s="443"/>
      <c r="K99" s="54"/>
    </row>
    <row r="100" spans="1:11" hidden="1" x14ac:dyDescent="0.2">
      <c r="A100" s="52"/>
      <c r="B100" s="76" t="e">
        <f>AVERAGE(D96,I96)</f>
        <v>#DIV/0!</v>
      </c>
      <c r="C100" s="76" t="e">
        <f>25.4*B100/13.61</f>
        <v>#DIV/0!</v>
      </c>
      <c r="D100" s="76" t="e">
        <f>+'A.2.2. Promedio diarios (T y P)'!#REF!</f>
        <v>#REF!</v>
      </c>
      <c r="E100" s="77" t="e">
        <f>1-(C100/D100)</f>
        <v>#DIV/0!</v>
      </c>
      <c r="F100" s="76" t="e">
        <f>+'A.2.2. Promedio diarios (T y P)'!#REF!</f>
        <v>#REF!</v>
      </c>
      <c r="G100" s="81"/>
      <c r="H100" s="82"/>
      <c r="I100" s="444" t="e">
        <f>-(H100-G100)/(H99-G99)*(H99-F100)+H100</f>
        <v>#REF!</v>
      </c>
      <c r="J100" s="445"/>
      <c r="K100" s="54"/>
    </row>
    <row r="101" spans="1:11" hidden="1" x14ac:dyDescent="0.2">
      <c r="A101" s="52"/>
      <c r="B101" s="52"/>
      <c r="C101" s="54"/>
      <c r="D101" s="54"/>
      <c r="E101" s="56"/>
      <c r="F101" s="54"/>
      <c r="G101" s="54"/>
      <c r="H101" s="54"/>
      <c r="I101" s="54"/>
      <c r="J101" s="71"/>
      <c r="K101" s="54"/>
    </row>
    <row r="102" spans="1:11" ht="18" hidden="1" x14ac:dyDescent="0.2">
      <c r="A102" s="52"/>
      <c r="B102" s="61" t="s">
        <v>157</v>
      </c>
      <c r="C102" s="416" t="s">
        <v>25</v>
      </c>
      <c r="D102" s="416"/>
      <c r="E102" s="417" t="e">
        <f>+'A.2.2. Promedio diarios (T y P)'!#REF!</f>
        <v>#REF!</v>
      </c>
      <c r="F102" s="417"/>
      <c r="G102" s="416" t="s">
        <v>26</v>
      </c>
      <c r="H102" s="416"/>
      <c r="I102" s="417" t="e">
        <f>+'A.2.2. Promedio diarios (T y P)'!#REF!</f>
        <v>#REF!</v>
      </c>
      <c r="J102" s="432"/>
      <c r="K102" s="62"/>
    </row>
    <row r="103" spans="1:11" s="11" customFormat="1" ht="6" hidden="1" customHeight="1" x14ac:dyDescent="0.2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5"/>
    </row>
    <row r="104" spans="1:11" hidden="1" x14ac:dyDescent="0.2">
      <c r="A104" s="52"/>
      <c r="B104" s="414" t="s">
        <v>21</v>
      </c>
      <c r="C104" s="415"/>
      <c r="D104" s="66"/>
      <c r="E104" s="67" t="s">
        <v>62</v>
      </c>
      <c r="F104" s="68"/>
      <c r="G104" s="414" t="s">
        <v>22</v>
      </c>
      <c r="H104" s="415"/>
      <c r="I104" s="80"/>
      <c r="J104" s="67" t="s">
        <v>62</v>
      </c>
      <c r="K104" s="54"/>
    </row>
    <row r="105" spans="1:11" hidden="1" x14ac:dyDescent="0.2">
      <c r="A105" s="52"/>
      <c r="B105" s="54"/>
      <c r="C105" s="54"/>
      <c r="D105" s="54"/>
      <c r="E105" s="56"/>
      <c r="F105" s="54"/>
      <c r="G105" s="54"/>
      <c r="H105" s="54"/>
      <c r="I105" s="54"/>
      <c r="J105" s="71"/>
      <c r="K105" s="54"/>
    </row>
    <row r="106" spans="1:11" ht="24" hidden="1" customHeight="1" x14ac:dyDescent="0.2">
      <c r="A106" s="52"/>
      <c r="B106" s="435" t="s">
        <v>177</v>
      </c>
      <c r="C106" s="436"/>
      <c r="D106" s="436"/>
      <c r="E106" s="437"/>
      <c r="F106" s="438" t="s">
        <v>19</v>
      </c>
      <c r="G106" s="72" t="s">
        <v>1</v>
      </c>
      <c r="H106" s="73" t="s">
        <v>0</v>
      </c>
      <c r="I106" s="440" t="s">
        <v>34</v>
      </c>
      <c r="J106" s="441"/>
      <c r="K106" s="54"/>
    </row>
    <row r="107" spans="1:11" ht="26.25" hidden="1" customHeight="1" x14ac:dyDescent="0.2">
      <c r="A107" s="52"/>
      <c r="B107" s="72" t="s">
        <v>23</v>
      </c>
      <c r="C107" s="72" t="s">
        <v>63</v>
      </c>
      <c r="D107" s="72" t="s">
        <v>64</v>
      </c>
      <c r="E107" s="72" t="s">
        <v>20</v>
      </c>
      <c r="F107" s="439"/>
      <c r="G107" s="74" t="e">
        <f>+H107-2</f>
        <v>#REF!</v>
      </c>
      <c r="H107" s="75" t="e">
        <f>EVEN(F108)</f>
        <v>#REF!</v>
      </c>
      <c r="I107" s="442"/>
      <c r="J107" s="443"/>
      <c r="K107" s="54"/>
    </row>
    <row r="108" spans="1:11" hidden="1" x14ac:dyDescent="0.2">
      <c r="A108" s="52"/>
      <c r="B108" s="76" t="e">
        <f>AVERAGE(D104,I104)</f>
        <v>#DIV/0!</v>
      </c>
      <c r="C108" s="76" t="e">
        <f>25.4*B108/13.61</f>
        <v>#DIV/0!</v>
      </c>
      <c r="D108" s="76" t="e">
        <f>+'A.2.2. Promedio diarios (T y P)'!#REF!</f>
        <v>#REF!</v>
      </c>
      <c r="E108" s="77" t="e">
        <f>1-(C108/D108)</f>
        <v>#DIV/0!</v>
      </c>
      <c r="F108" s="76" t="e">
        <f>+'A.2.2. Promedio diarios (T y P)'!#REF!</f>
        <v>#REF!</v>
      </c>
      <c r="G108" s="81"/>
      <c r="H108" s="82"/>
      <c r="I108" s="444" t="e">
        <f>-(H108-G108)/(H107-G107)*(H107-F108)+H108</f>
        <v>#REF!</v>
      </c>
      <c r="J108" s="445"/>
      <c r="K108" s="54"/>
    </row>
    <row r="109" spans="1:11" hidden="1" x14ac:dyDescent="0.2">
      <c r="A109" s="52"/>
      <c r="B109" s="52"/>
      <c r="C109" s="54"/>
      <c r="D109" s="54"/>
      <c r="E109" s="56"/>
      <c r="F109" s="54"/>
      <c r="G109" s="54"/>
      <c r="H109" s="54"/>
      <c r="I109" s="54"/>
      <c r="J109" s="71"/>
      <c r="K109" s="54"/>
    </row>
    <row r="110" spans="1:11" ht="18" hidden="1" x14ac:dyDescent="0.2">
      <c r="A110" s="52"/>
      <c r="B110" s="61" t="s">
        <v>158</v>
      </c>
      <c r="C110" s="416" t="s">
        <v>25</v>
      </c>
      <c r="D110" s="416"/>
      <c r="E110" s="417" t="e">
        <f>+'A.2.2. Promedio diarios (T y P)'!#REF!</f>
        <v>#REF!</v>
      </c>
      <c r="F110" s="417"/>
      <c r="G110" s="416" t="s">
        <v>26</v>
      </c>
      <c r="H110" s="416"/>
      <c r="I110" s="417" t="e">
        <f>+'A.2.2. Promedio diarios (T y P)'!#REF!</f>
        <v>#REF!</v>
      </c>
      <c r="J110" s="432"/>
      <c r="K110" s="62"/>
    </row>
    <row r="111" spans="1:11" s="11" customFormat="1" ht="6" hidden="1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idden="1" x14ac:dyDescent="0.2">
      <c r="A112" s="52"/>
      <c r="B112" s="414" t="s">
        <v>21</v>
      </c>
      <c r="C112" s="415"/>
      <c r="D112" s="66"/>
      <c r="E112" s="67" t="s">
        <v>62</v>
      </c>
      <c r="F112" s="68"/>
      <c r="G112" s="414" t="s">
        <v>22</v>
      </c>
      <c r="H112" s="415"/>
      <c r="I112" s="80"/>
      <c r="J112" s="67" t="s">
        <v>62</v>
      </c>
      <c r="K112" s="54"/>
    </row>
    <row r="113" spans="1:11" hidden="1" x14ac:dyDescent="0.2">
      <c r="A113" s="52"/>
      <c r="B113" s="54"/>
      <c r="C113" s="54"/>
      <c r="D113" s="54"/>
      <c r="E113" s="56"/>
      <c r="F113" s="54"/>
      <c r="G113" s="54"/>
      <c r="H113" s="54"/>
      <c r="I113" s="54"/>
      <c r="J113" s="71"/>
      <c r="K113" s="54"/>
    </row>
    <row r="114" spans="1:11" ht="24" hidden="1" customHeight="1" x14ac:dyDescent="0.2">
      <c r="A114" s="52"/>
      <c r="B114" s="435" t="s">
        <v>177</v>
      </c>
      <c r="C114" s="436"/>
      <c r="D114" s="436"/>
      <c r="E114" s="437"/>
      <c r="F114" s="438" t="s">
        <v>19</v>
      </c>
      <c r="G114" s="72" t="s">
        <v>1</v>
      </c>
      <c r="H114" s="73" t="s">
        <v>0</v>
      </c>
      <c r="I114" s="440" t="s">
        <v>34</v>
      </c>
      <c r="J114" s="441"/>
      <c r="K114" s="54"/>
    </row>
    <row r="115" spans="1:11" ht="26.25" hidden="1" customHeight="1" x14ac:dyDescent="0.2">
      <c r="A115" s="52"/>
      <c r="B115" s="72" t="s">
        <v>23</v>
      </c>
      <c r="C115" s="72" t="s">
        <v>63</v>
      </c>
      <c r="D115" s="72" t="s">
        <v>64</v>
      </c>
      <c r="E115" s="72" t="s">
        <v>20</v>
      </c>
      <c r="F115" s="439"/>
      <c r="G115" s="74" t="e">
        <f>+H115-2</f>
        <v>#REF!</v>
      </c>
      <c r="H115" s="75" t="e">
        <f>EVEN(F116)</f>
        <v>#REF!</v>
      </c>
      <c r="I115" s="442"/>
      <c r="J115" s="443"/>
      <c r="K115" s="54"/>
    </row>
    <row r="116" spans="1:11" hidden="1" x14ac:dyDescent="0.2">
      <c r="A116" s="52"/>
      <c r="B116" s="76" t="e">
        <f>AVERAGE(D112,I112)</f>
        <v>#DIV/0!</v>
      </c>
      <c r="C116" s="76" t="e">
        <f>25.4*B116/13.61</f>
        <v>#DIV/0!</v>
      </c>
      <c r="D116" s="76" t="e">
        <f>+'A.2.2. Promedio diarios (T y P)'!#REF!</f>
        <v>#REF!</v>
      </c>
      <c r="E116" s="77" t="e">
        <f>1-(C116/D116)</f>
        <v>#DIV/0!</v>
      </c>
      <c r="F116" s="76" t="e">
        <f>+'A.2.2. Promedio diarios (T y P)'!#REF!</f>
        <v>#REF!</v>
      </c>
      <c r="G116" s="81"/>
      <c r="H116" s="82"/>
      <c r="I116" s="444" t="e">
        <f>-(H116-G116)/(H115-G115)*(H115-F116)+H116</f>
        <v>#REF!</v>
      </c>
      <c r="J116" s="445"/>
      <c r="K116" s="54"/>
    </row>
    <row r="117" spans="1:11" hidden="1" x14ac:dyDescent="0.2">
      <c r="A117" s="52"/>
      <c r="B117" s="52"/>
      <c r="C117" s="54"/>
      <c r="D117" s="54"/>
      <c r="E117" s="56"/>
      <c r="F117" s="54"/>
      <c r="G117" s="54"/>
      <c r="H117" s="54"/>
      <c r="I117" s="54"/>
      <c r="J117" s="71"/>
      <c r="K117" s="54"/>
    </row>
    <row r="118" spans="1:11" ht="18" hidden="1" x14ac:dyDescent="0.2">
      <c r="A118" s="52"/>
      <c r="B118" s="61" t="s">
        <v>159</v>
      </c>
      <c r="C118" s="416" t="s">
        <v>25</v>
      </c>
      <c r="D118" s="416"/>
      <c r="E118" s="417" t="e">
        <f>+'A.2.2. Promedio diarios (T y P)'!#REF!</f>
        <v>#REF!</v>
      </c>
      <c r="F118" s="417"/>
      <c r="G118" s="416" t="s">
        <v>26</v>
      </c>
      <c r="H118" s="416"/>
      <c r="I118" s="417" t="e">
        <f>+'A.2.2. Promedio diarios (T y P)'!#REF!</f>
        <v>#REF!</v>
      </c>
      <c r="J118" s="432"/>
      <c r="K118" s="62"/>
    </row>
    <row r="119" spans="1:11" s="11" customFormat="1" ht="6" hidden="1" customHeight="1" x14ac:dyDescent="0.2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5"/>
    </row>
    <row r="120" spans="1:11" hidden="1" x14ac:dyDescent="0.2">
      <c r="A120" s="52"/>
      <c r="B120" s="414" t="s">
        <v>21</v>
      </c>
      <c r="C120" s="415"/>
      <c r="D120" s="66"/>
      <c r="E120" s="67" t="s">
        <v>62</v>
      </c>
      <c r="F120" s="68"/>
      <c r="G120" s="414" t="s">
        <v>22</v>
      </c>
      <c r="H120" s="415"/>
      <c r="I120" s="80"/>
      <c r="J120" s="67" t="s">
        <v>62</v>
      </c>
      <c r="K120" s="54"/>
    </row>
    <row r="121" spans="1:11" hidden="1" x14ac:dyDescent="0.2">
      <c r="A121" s="52"/>
      <c r="B121" s="54"/>
      <c r="C121" s="54"/>
      <c r="D121" s="54"/>
      <c r="E121" s="56"/>
      <c r="F121" s="54"/>
      <c r="G121" s="54"/>
      <c r="H121" s="54"/>
      <c r="I121" s="54"/>
      <c r="J121" s="71"/>
      <c r="K121" s="54"/>
    </row>
    <row r="122" spans="1:11" ht="24" hidden="1" customHeight="1" x14ac:dyDescent="0.2">
      <c r="A122" s="52"/>
      <c r="B122" s="435" t="s">
        <v>177</v>
      </c>
      <c r="C122" s="436"/>
      <c r="D122" s="436"/>
      <c r="E122" s="437"/>
      <c r="F122" s="438" t="s">
        <v>19</v>
      </c>
      <c r="G122" s="72" t="s">
        <v>1</v>
      </c>
      <c r="H122" s="73" t="s">
        <v>0</v>
      </c>
      <c r="I122" s="440" t="s">
        <v>34</v>
      </c>
      <c r="J122" s="441"/>
      <c r="K122" s="54"/>
    </row>
    <row r="123" spans="1:11" ht="26.25" hidden="1" customHeight="1" x14ac:dyDescent="0.2">
      <c r="A123" s="52"/>
      <c r="B123" s="72" t="s">
        <v>23</v>
      </c>
      <c r="C123" s="72" t="s">
        <v>63</v>
      </c>
      <c r="D123" s="72" t="s">
        <v>64</v>
      </c>
      <c r="E123" s="72" t="s">
        <v>20</v>
      </c>
      <c r="F123" s="439"/>
      <c r="G123" s="74" t="e">
        <f>+H123-2</f>
        <v>#REF!</v>
      </c>
      <c r="H123" s="75" t="e">
        <f>EVEN(F124)</f>
        <v>#REF!</v>
      </c>
      <c r="I123" s="442"/>
      <c r="J123" s="443"/>
      <c r="K123" s="54"/>
    </row>
    <row r="124" spans="1:11" hidden="1" x14ac:dyDescent="0.2">
      <c r="A124" s="52"/>
      <c r="B124" s="76" t="e">
        <f>AVERAGE(D120,I120)</f>
        <v>#DIV/0!</v>
      </c>
      <c r="C124" s="76" t="e">
        <f>25.4*B124/13.61</f>
        <v>#DIV/0!</v>
      </c>
      <c r="D124" s="76" t="e">
        <f>+'A.2.2. Promedio diarios (T y P)'!#REF!</f>
        <v>#REF!</v>
      </c>
      <c r="E124" s="77" t="e">
        <f>1-(C124/D124)</f>
        <v>#DIV/0!</v>
      </c>
      <c r="F124" s="76" t="e">
        <f>+'A.2.2. Promedio diarios (T y P)'!#REF!</f>
        <v>#REF!</v>
      </c>
      <c r="G124" s="81"/>
      <c r="H124" s="82"/>
      <c r="I124" s="444" t="e">
        <f>-(H124-G124)/(H123-G123)*(H123-F124)+H124</f>
        <v>#REF!</v>
      </c>
      <c r="J124" s="445"/>
      <c r="K124" s="54"/>
    </row>
    <row r="125" spans="1:11" hidden="1" x14ac:dyDescent="0.2">
      <c r="A125" s="52"/>
      <c r="B125" s="52"/>
      <c r="C125" s="54"/>
      <c r="D125" s="54"/>
      <c r="E125" s="56"/>
      <c r="F125" s="54"/>
      <c r="G125" s="54"/>
      <c r="H125" s="54"/>
      <c r="I125" s="54"/>
      <c r="J125" s="71"/>
      <c r="K125" s="54"/>
    </row>
    <row r="126" spans="1:11" ht="18" hidden="1" x14ac:dyDescent="0.2">
      <c r="A126" s="52"/>
      <c r="B126" s="61" t="s">
        <v>160</v>
      </c>
      <c r="C126" s="416" t="s">
        <v>25</v>
      </c>
      <c r="D126" s="416"/>
      <c r="E126" s="417" t="e">
        <f>+'A.2.2. Promedio diarios (T y P)'!#REF!</f>
        <v>#REF!</v>
      </c>
      <c r="F126" s="417"/>
      <c r="G126" s="416" t="s">
        <v>26</v>
      </c>
      <c r="H126" s="416"/>
      <c r="I126" s="417" t="e">
        <f>+'A.2.2. Promedio diarios (T y P)'!#REF!</f>
        <v>#REF!</v>
      </c>
      <c r="J126" s="432"/>
      <c r="K126" s="62"/>
    </row>
    <row r="127" spans="1:11" s="11" customFormat="1" ht="6" hidden="1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5"/>
    </row>
    <row r="128" spans="1:11" hidden="1" x14ac:dyDescent="0.2">
      <c r="A128" s="52"/>
      <c r="B128" s="414" t="s">
        <v>21</v>
      </c>
      <c r="C128" s="415"/>
      <c r="D128" s="66"/>
      <c r="E128" s="67" t="s">
        <v>62</v>
      </c>
      <c r="F128" s="68"/>
      <c r="G128" s="414" t="s">
        <v>22</v>
      </c>
      <c r="H128" s="415"/>
      <c r="I128" s="80"/>
      <c r="J128" s="67" t="s">
        <v>62</v>
      </c>
      <c r="K128" s="54"/>
    </row>
    <row r="129" spans="1:11" hidden="1" x14ac:dyDescent="0.2">
      <c r="A129" s="52"/>
      <c r="B129" s="54"/>
      <c r="C129" s="54"/>
      <c r="D129" s="54"/>
      <c r="E129" s="56"/>
      <c r="F129" s="54"/>
      <c r="G129" s="54"/>
      <c r="H129" s="54"/>
      <c r="I129" s="54"/>
      <c r="J129" s="71"/>
      <c r="K129" s="54"/>
    </row>
    <row r="130" spans="1:11" ht="24" hidden="1" customHeight="1" x14ac:dyDescent="0.2">
      <c r="A130" s="52"/>
      <c r="B130" s="435" t="s">
        <v>177</v>
      </c>
      <c r="C130" s="436"/>
      <c r="D130" s="436"/>
      <c r="E130" s="437"/>
      <c r="F130" s="438" t="s">
        <v>19</v>
      </c>
      <c r="G130" s="72" t="s">
        <v>1</v>
      </c>
      <c r="H130" s="73" t="s">
        <v>0</v>
      </c>
      <c r="I130" s="440" t="s">
        <v>34</v>
      </c>
      <c r="J130" s="441"/>
      <c r="K130" s="54"/>
    </row>
    <row r="131" spans="1:11" ht="26.25" hidden="1" customHeight="1" x14ac:dyDescent="0.2">
      <c r="A131" s="52"/>
      <c r="B131" s="72" t="s">
        <v>23</v>
      </c>
      <c r="C131" s="72" t="s">
        <v>63</v>
      </c>
      <c r="D131" s="72" t="s">
        <v>64</v>
      </c>
      <c r="E131" s="72" t="s">
        <v>20</v>
      </c>
      <c r="F131" s="439"/>
      <c r="G131" s="74" t="e">
        <f>+H131-2</f>
        <v>#REF!</v>
      </c>
      <c r="H131" s="75" t="e">
        <f>EVEN(F132)</f>
        <v>#REF!</v>
      </c>
      <c r="I131" s="442"/>
      <c r="J131" s="443"/>
      <c r="K131" s="54"/>
    </row>
    <row r="132" spans="1:11" hidden="1" x14ac:dyDescent="0.2">
      <c r="A132" s="52"/>
      <c r="B132" s="76" t="e">
        <f>AVERAGE(D128,I128)</f>
        <v>#DIV/0!</v>
      </c>
      <c r="C132" s="76" t="e">
        <f>25.4*B132/13.61</f>
        <v>#DIV/0!</v>
      </c>
      <c r="D132" s="76" t="e">
        <f>+'A.2.2. Promedio diarios (T y P)'!#REF!</f>
        <v>#REF!</v>
      </c>
      <c r="E132" s="77" t="e">
        <f>1-(C132/D132)</f>
        <v>#DIV/0!</v>
      </c>
      <c r="F132" s="76" t="e">
        <f>+'A.2.2. Promedio diarios (T y P)'!#REF!</f>
        <v>#REF!</v>
      </c>
      <c r="G132" s="81"/>
      <c r="H132" s="82"/>
      <c r="I132" s="444" t="e">
        <f>-(H132-G132)/(H131-G131)*(H131-F132)+H132</f>
        <v>#REF!</v>
      </c>
      <c r="J132" s="445"/>
      <c r="K132" s="54"/>
    </row>
    <row r="133" spans="1:11" hidden="1" x14ac:dyDescent="0.2">
      <c r="A133" s="52"/>
      <c r="B133" s="52"/>
      <c r="C133" s="54"/>
      <c r="D133" s="54"/>
      <c r="E133" s="56"/>
      <c r="F133" s="54"/>
      <c r="G133" s="54"/>
      <c r="H133" s="54"/>
      <c r="I133" s="54"/>
      <c r="J133" s="71"/>
      <c r="K133" s="54"/>
    </row>
    <row r="134" spans="1:11" ht="18" hidden="1" x14ac:dyDescent="0.2">
      <c r="A134" s="52"/>
      <c r="B134" s="61" t="s">
        <v>161</v>
      </c>
      <c r="C134" s="416" t="s">
        <v>25</v>
      </c>
      <c r="D134" s="416"/>
      <c r="E134" s="417" t="e">
        <f>+'A.2.2. Promedio diarios (T y P)'!#REF!</f>
        <v>#REF!</v>
      </c>
      <c r="F134" s="417"/>
      <c r="G134" s="416" t="s">
        <v>26</v>
      </c>
      <c r="H134" s="416"/>
      <c r="I134" s="417" t="e">
        <f>+'A.2.2. Promedio diarios (T y P)'!#REF!</f>
        <v>#REF!</v>
      </c>
      <c r="J134" s="432"/>
      <c r="K134" s="62"/>
    </row>
    <row r="135" spans="1:11" s="11" customFormat="1" ht="6" hidden="1" customHeight="1" x14ac:dyDescent="0.2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5"/>
    </row>
    <row r="136" spans="1:11" hidden="1" x14ac:dyDescent="0.2">
      <c r="A136" s="52"/>
      <c r="B136" s="414" t="s">
        <v>21</v>
      </c>
      <c r="C136" s="415"/>
      <c r="D136" s="66"/>
      <c r="E136" s="67" t="s">
        <v>62</v>
      </c>
      <c r="F136" s="68"/>
      <c r="G136" s="414" t="s">
        <v>22</v>
      </c>
      <c r="H136" s="415"/>
      <c r="I136" s="80"/>
      <c r="J136" s="67" t="s">
        <v>62</v>
      </c>
      <c r="K136" s="54"/>
    </row>
    <row r="137" spans="1:11" hidden="1" x14ac:dyDescent="0.2">
      <c r="A137" s="52"/>
      <c r="B137" s="54"/>
      <c r="C137" s="54"/>
      <c r="D137" s="54"/>
      <c r="E137" s="56"/>
      <c r="F137" s="54"/>
      <c r="G137" s="54"/>
      <c r="H137" s="54"/>
      <c r="I137" s="54"/>
      <c r="J137" s="71"/>
      <c r="K137" s="54"/>
    </row>
    <row r="138" spans="1:11" ht="24" hidden="1" customHeight="1" x14ac:dyDescent="0.2">
      <c r="A138" s="52"/>
      <c r="B138" s="435" t="s">
        <v>177</v>
      </c>
      <c r="C138" s="436"/>
      <c r="D138" s="436"/>
      <c r="E138" s="437"/>
      <c r="F138" s="438" t="s">
        <v>19</v>
      </c>
      <c r="G138" s="72" t="s">
        <v>1</v>
      </c>
      <c r="H138" s="73" t="s">
        <v>0</v>
      </c>
      <c r="I138" s="440" t="s">
        <v>34</v>
      </c>
      <c r="J138" s="441"/>
      <c r="K138" s="54"/>
    </row>
    <row r="139" spans="1:11" ht="26.25" hidden="1" customHeight="1" x14ac:dyDescent="0.2">
      <c r="A139" s="52"/>
      <c r="B139" s="72" t="s">
        <v>23</v>
      </c>
      <c r="C139" s="72" t="s">
        <v>63</v>
      </c>
      <c r="D139" s="72" t="s">
        <v>64</v>
      </c>
      <c r="E139" s="72" t="s">
        <v>20</v>
      </c>
      <c r="F139" s="439"/>
      <c r="G139" s="74" t="e">
        <f>+H139-2</f>
        <v>#REF!</v>
      </c>
      <c r="H139" s="75" t="e">
        <f>EVEN(F140)</f>
        <v>#REF!</v>
      </c>
      <c r="I139" s="442"/>
      <c r="J139" s="443"/>
      <c r="K139" s="54"/>
    </row>
    <row r="140" spans="1:11" hidden="1" x14ac:dyDescent="0.2">
      <c r="A140" s="52"/>
      <c r="B140" s="76" t="e">
        <f>AVERAGE(D136,I136)</f>
        <v>#DIV/0!</v>
      </c>
      <c r="C140" s="76" t="e">
        <f>25.4*B140/13.61</f>
        <v>#DIV/0!</v>
      </c>
      <c r="D140" s="76" t="e">
        <f>+'A.2.2. Promedio diarios (T y P)'!#REF!</f>
        <v>#REF!</v>
      </c>
      <c r="E140" s="77" t="e">
        <f>1-(C140/D140)</f>
        <v>#DIV/0!</v>
      </c>
      <c r="F140" s="76" t="e">
        <f>+'A.2.2. Promedio diarios (T y P)'!#REF!</f>
        <v>#REF!</v>
      </c>
      <c r="G140" s="81"/>
      <c r="H140" s="82"/>
      <c r="I140" s="444" t="e">
        <f>-(H140-G140)/(H139-G139)*(H139-F140)+H140</f>
        <v>#REF!</v>
      </c>
      <c r="J140" s="445"/>
      <c r="K140" s="54"/>
    </row>
    <row r="141" spans="1:11" hidden="1" x14ac:dyDescent="0.2">
      <c r="A141" s="52"/>
      <c r="B141" s="52"/>
      <c r="C141" s="54"/>
      <c r="D141" s="54"/>
      <c r="E141" s="56"/>
      <c r="F141" s="54"/>
      <c r="G141" s="54"/>
      <c r="H141" s="54"/>
      <c r="I141" s="54"/>
      <c r="J141" s="54"/>
      <c r="K141" s="54"/>
    </row>
    <row r="142" spans="1:11" x14ac:dyDescent="0.2">
      <c r="A142" s="52"/>
      <c r="B142" s="410" t="s">
        <v>13</v>
      </c>
      <c r="C142" s="410"/>
      <c r="D142" s="410"/>
      <c r="E142" s="410"/>
      <c r="F142" s="410"/>
      <c r="G142" s="410"/>
      <c r="H142" s="410"/>
      <c r="I142" s="410"/>
      <c r="J142" s="410"/>
      <c r="K142" s="54"/>
    </row>
    <row r="143" spans="1:11" ht="35.25" customHeight="1" x14ac:dyDescent="0.2">
      <c r="A143" s="52"/>
      <c r="B143" s="411" t="s">
        <v>173</v>
      </c>
      <c r="C143" s="411"/>
      <c r="D143" s="411"/>
      <c r="E143" s="411"/>
      <c r="F143" s="411"/>
      <c r="G143" s="411"/>
      <c r="H143" s="411"/>
      <c r="I143" s="411"/>
      <c r="J143" s="411"/>
      <c r="K143" s="54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7" customFormat="1" x14ac:dyDescent="0.2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4" s="7" customFormat="1" ht="12.75" customHeight="1" x14ac:dyDescent="0.2">
      <c r="A2" s="83"/>
      <c r="B2" s="456"/>
      <c r="C2" s="457"/>
      <c r="D2" s="458"/>
      <c r="E2" s="465" t="s">
        <v>220</v>
      </c>
      <c r="F2" s="466"/>
      <c r="G2" s="466"/>
      <c r="H2" s="466"/>
      <c r="I2" s="466"/>
      <c r="J2" s="466"/>
      <c r="K2" s="466"/>
      <c r="L2" s="466"/>
      <c r="M2" s="467"/>
      <c r="N2" s="96"/>
    </row>
    <row r="3" spans="1:14" s="7" customFormat="1" ht="12.75" customHeight="1" x14ac:dyDescent="0.2">
      <c r="A3" s="83"/>
      <c r="B3" s="459"/>
      <c r="C3" s="460"/>
      <c r="D3" s="461"/>
      <c r="E3" s="468"/>
      <c r="F3" s="469"/>
      <c r="G3" s="469"/>
      <c r="H3" s="469"/>
      <c r="I3" s="469"/>
      <c r="J3" s="469"/>
      <c r="K3" s="469"/>
      <c r="L3" s="469"/>
      <c r="M3" s="470"/>
      <c r="N3" s="96"/>
    </row>
    <row r="4" spans="1:14" s="7" customFormat="1" ht="12.75" customHeight="1" x14ac:dyDescent="0.2">
      <c r="A4" s="83"/>
      <c r="B4" s="459"/>
      <c r="C4" s="460"/>
      <c r="D4" s="461"/>
      <c r="E4" s="468"/>
      <c r="F4" s="469"/>
      <c r="G4" s="469"/>
      <c r="H4" s="469"/>
      <c r="I4" s="469"/>
      <c r="J4" s="469"/>
      <c r="K4" s="469"/>
      <c r="L4" s="469"/>
      <c r="M4" s="470"/>
      <c r="N4" s="96"/>
    </row>
    <row r="5" spans="1:14" s="7" customFormat="1" ht="13.5" customHeight="1" x14ac:dyDescent="0.2">
      <c r="A5" s="83"/>
      <c r="B5" s="462"/>
      <c r="C5" s="463"/>
      <c r="D5" s="464"/>
      <c r="E5" s="471"/>
      <c r="F5" s="472"/>
      <c r="G5" s="472"/>
      <c r="H5" s="472"/>
      <c r="I5" s="472"/>
      <c r="J5" s="472"/>
      <c r="K5" s="472"/>
      <c r="L5" s="472"/>
      <c r="M5" s="473"/>
      <c r="N5" s="96"/>
    </row>
    <row r="6" spans="1:14" s="7" customFormat="1" x14ac:dyDescent="0.2">
      <c r="A6" s="83"/>
      <c r="B6" s="83"/>
      <c r="C6" s="83"/>
      <c r="D6" s="83"/>
      <c r="E6" s="168"/>
      <c r="F6" s="84"/>
      <c r="G6" s="83"/>
      <c r="H6" s="83"/>
      <c r="I6" s="83"/>
      <c r="J6" s="168"/>
      <c r="K6" s="83"/>
      <c r="L6" s="83"/>
      <c r="M6" s="83"/>
      <c r="N6" s="96"/>
    </row>
    <row r="7" spans="1:14" s="4" customFormat="1" ht="30.6" customHeight="1" x14ac:dyDescent="0.2">
      <c r="A7" s="116"/>
      <c r="B7" s="405" t="s">
        <v>188</v>
      </c>
      <c r="C7" s="405"/>
      <c r="D7" s="405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68"/>
    </row>
    <row r="8" spans="1:14" s="155" customFormat="1" ht="9.6" customHeight="1" x14ac:dyDescent="0.2">
      <c r="A8" s="68"/>
      <c r="B8" s="156"/>
      <c r="C8" s="15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68"/>
    </row>
    <row r="9" spans="1:14" s="4" customFormat="1" ht="15.6" customHeight="1" x14ac:dyDescent="0.2">
      <c r="A9" s="116"/>
      <c r="B9" s="405" t="s">
        <v>236</v>
      </c>
      <c r="C9" s="405"/>
      <c r="D9" s="405"/>
      <c r="E9" s="397" t="str">
        <f>'A.2.1. Promedio meteorologia'!E8</f>
        <v>CA-VMP-6</v>
      </c>
      <c r="F9" s="397"/>
      <c r="G9" s="154"/>
      <c r="H9" s="405" t="s">
        <v>189</v>
      </c>
      <c r="I9" s="405"/>
      <c r="J9" s="474" t="str">
        <f>'A.2.1. Promedio meteorologia'!G8</f>
        <v>0001-7-2020-411</v>
      </c>
      <c r="K9" s="474"/>
      <c r="L9" s="474"/>
      <c r="M9" s="474"/>
      <c r="N9" s="68"/>
    </row>
    <row r="10" spans="1:14" ht="13.15" customHeight="1" thickBot="1" x14ac:dyDescent="0.25">
      <c r="A10" s="85"/>
      <c r="B10" s="85"/>
      <c r="C10" s="85"/>
      <c r="D10" s="85"/>
      <c r="E10" s="85"/>
      <c r="F10" s="85"/>
      <c r="G10" s="86"/>
      <c r="H10" s="86"/>
      <c r="I10" s="85"/>
      <c r="J10" s="85"/>
      <c r="K10" s="85"/>
      <c r="L10" s="85"/>
      <c r="M10" s="85"/>
      <c r="N10" s="87"/>
    </row>
    <row r="11" spans="1:14" ht="55.5" customHeight="1" thickBot="1" x14ac:dyDescent="0.25">
      <c r="A11" s="87"/>
      <c r="B11" s="194" t="s">
        <v>24</v>
      </c>
      <c r="C11" s="195" t="s">
        <v>2</v>
      </c>
      <c r="D11" s="195" t="s">
        <v>31</v>
      </c>
      <c r="E11" s="195" t="s">
        <v>27</v>
      </c>
      <c r="F11" s="195" t="s">
        <v>28</v>
      </c>
      <c r="G11" s="478" t="s">
        <v>178</v>
      </c>
      <c r="H11" s="479"/>
      <c r="I11" s="478" t="s">
        <v>238</v>
      </c>
      <c r="J11" s="479"/>
      <c r="K11" s="195" t="s">
        <v>186</v>
      </c>
      <c r="L11" s="195" t="s">
        <v>183</v>
      </c>
      <c r="M11" s="196" t="s">
        <v>30</v>
      </c>
      <c r="N11" s="87"/>
    </row>
    <row r="12" spans="1:14" x14ac:dyDescent="0.2">
      <c r="A12" s="87"/>
      <c r="B12" s="88">
        <v>1</v>
      </c>
      <c r="C12" s="475" t="s">
        <v>162</v>
      </c>
      <c r="D12" s="89">
        <v>431014</v>
      </c>
      <c r="E12" s="90">
        <f>+'A.2.2. Promedio diarios (T y P)'!D13</f>
        <v>0</v>
      </c>
      <c r="F12" s="90">
        <f>+'A.2.2. Promedio diarios (T y P)'!G13</f>
        <v>0</v>
      </c>
      <c r="G12" s="480">
        <f>+'A.2.2. Promedio diarios (T y P)'!M13</f>
        <v>0</v>
      </c>
      <c r="H12" s="481"/>
      <c r="I12" s="492" t="e">
        <f>+'A.2.3. Flujo promedio'!I28</f>
        <v>#DIV/0!</v>
      </c>
      <c r="J12" s="493"/>
      <c r="K12" s="91" t="e">
        <f t="shared" ref="K12:K26" si="0">+I12*G12</f>
        <v>#DIV/0!</v>
      </c>
      <c r="L12" s="275">
        <v>97400</v>
      </c>
      <c r="M12" s="224" t="e">
        <f>IF(L12="","",L12/K12)</f>
        <v>#DIV/0!</v>
      </c>
      <c r="N12" s="87"/>
    </row>
    <row r="13" spans="1:14" x14ac:dyDescent="0.2">
      <c r="A13" s="87"/>
      <c r="B13" s="92">
        <v>2</v>
      </c>
      <c r="C13" s="476"/>
      <c r="D13" s="78">
        <v>431015</v>
      </c>
      <c r="E13" s="93">
        <f>+'A.2.2. Promedio diarios (T y P)'!D20</f>
        <v>0</v>
      </c>
      <c r="F13" s="93">
        <f>+'A.2.2. Promedio diarios (T y P)'!G20</f>
        <v>0</v>
      </c>
      <c r="G13" s="482">
        <f>+'A.2.2. Promedio diarios (T y P)'!M20</f>
        <v>0</v>
      </c>
      <c r="H13" s="483"/>
      <c r="I13" s="490" t="e">
        <f>'A.2.3. Flujo promedio'!I36:J36</f>
        <v>#DIV/0!</v>
      </c>
      <c r="J13" s="491"/>
      <c r="K13" s="94" t="e">
        <f t="shared" si="0"/>
        <v>#DIV/0!</v>
      </c>
      <c r="L13" s="274">
        <v>76000</v>
      </c>
      <c r="M13" s="225" t="e">
        <f t="shared" ref="M13:M26" si="1">IF(L13="","",L13/K13)</f>
        <v>#DIV/0!</v>
      </c>
      <c r="N13" s="87"/>
    </row>
    <row r="14" spans="1:14" x14ac:dyDescent="0.2">
      <c r="A14" s="87"/>
      <c r="B14" s="92">
        <v>3</v>
      </c>
      <c r="C14" s="476"/>
      <c r="D14" s="78">
        <v>431016</v>
      </c>
      <c r="E14" s="93">
        <f>+'A.2.2. Promedio diarios (T y P)'!D27</f>
        <v>0</v>
      </c>
      <c r="F14" s="93">
        <f>+'A.2.2. Promedio diarios (T y P)'!G27</f>
        <v>0</v>
      </c>
      <c r="G14" s="482">
        <f>+'A.2.2. Promedio diarios (T y P)'!M27</f>
        <v>0</v>
      </c>
      <c r="H14" s="483"/>
      <c r="I14" s="490" t="e">
        <f>'A.2.3. Flujo promedio'!I44:J44</f>
        <v>#DIV/0!</v>
      </c>
      <c r="J14" s="491"/>
      <c r="K14" s="94" t="e">
        <f t="shared" si="0"/>
        <v>#DIV/0!</v>
      </c>
      <c r="L14" s="274">
        <v>92300</v>
      </c>
      <c r="M14" s="225" t="e">
        <f t="shared" si="1"/>
        <v>#DIV/0!</v>
      </c>
      <c r="N14" s="87"/>
    </row>
    <row r="15" spans="1:14" x14ac:dyDescent="0.2">
      <c r="A15" s="87"/>
      <c r="B15" s="92">
        <v>4</v>
      </c>
      <c r="C15" s="476"/>
      <c r="D15" s="78">
        <v>431017</v>
      </c>
      <c r="E15" s="93">
        <f>+'A.2.2. Promedio diarios (T y P)'!D34</f>
        <v>0</v>
      </c>
      <c r="F15" s="93">
        <f>+'A.2.2. Promedio diarios (T y P)'!G34</f>
        <v>0</v>
      </c>
      <c r="G15" s="482">
        <f>+'A.2.2. Promedio diarios (T y P)'!M34</f>
        <v>0</v>
      </c>
      <c r="H15" s="483"/>
      <c r="I15" s="490" t="e">
        <f>'A.2.3. Flujo promedio'!I52:J52</f>
        <v>#DIV/0!</v>
      </c>
      <c r="J15" s="491"/>
      <c r="K15" s="94" t="e">
        <f t="shared" si="0"/>
        <v>#DIV/0!</v>
      </c>
      <c r="L15" s="274">
        <v>118200</v>
      </c>
      <c r="M15" s="225" t="e">
        <f t="shared" si="1"/>
        <v>#DIV/0!</v>
      </c>
      <c r="N15" s="87"/>
    </row>
    <row r="16" spans="1:14" ht="13.5" thickBot="1" x14ac:dyDescent="0.25">
      <c r="A16" s="87"/>
      <c r="B16" s="162">
        <v>5</v>
      </c>
      <c r="C16" s="476"/>
      <c r="D16" s="78">
        <v>431018</v>
      </c>
      <c r="E16" s="164">
        <f>+'A.2.2. Promedio diarios (T y P)'!D41</f>
        <v>0</v>
      </c>
      <c r="F16" s="164">
        <f>+'A.2.2. Promedio diarios (T y P)'!G41</f>
        <v>0</v>
      </c>
      <c r="G16" s="484">
        <f>+'A.2.2. Promedio diarios (T y P)'!M41</f>
        <v>0</v>
      </c>
      <c r="H16" s="485"/>
      <c r="I16" s="490" t="e">
        <f>'A.2.3. Flujo promedio'!I60:J60</f>
        <v>#DIV/0!</v>
      </c>
      <c r="J16" s="491"/>
      <c r="K16" s="165" t="e">
        <f t="shared" si="0"/>
        <v>#DIV/0!</v>
      </c>
      <c r="L16" s="276">
        <v>122400</v>
      </c>
      <c r="M16" s="225" t="e">
        <f t="shared" si="1"/>
        <v>#DIV/0!</v>
      </c>
      <c r="N16" s="87"/>
    </row>
    <row r="17" spans="1:14" hidden="1" x14ac:dyDescent="0.2">
      <c r="A17" s="87"/>
      <c r="B17" s="202">
        <v>6</v>
      </c>
      <c r="C17" s="476"/>
      <c r="D17" s="78"/>
      <c r="E17" s="200" t="e">
        <f>+'A.2.2. Promedio diarios (T y P)'!#REF!</f>
        <v>#REF!</v>
      </c>
      <c r="F17" s="200" t="e">
        <f>+'A.2.2. Promedio diarios (T y P)'!#REF!</f>
        <v>#REF!</v>
      </c>
      <c r="G17" s="496" t="e">
        <f>+'A.2.2. Promedio diarios (T y P)'!#REF!</f>
        <v>#REF!</v>
      </c>
      <c r="H17" s="497"/>
      <c r="I17" s="490" t="e">
        <f>+#REF!</f>
        <v>#REF!</v>
      </c>
      <c r="J17" s="491"/>
      <c r="K17" s="199" t="e">
        <f t="shared" si="0"/>
        <v>#REF!</v>
      </c>
      <c r="L17" s="198"/>
      <c r="M17" s="101" t="str">
        <f t="shared" si="1"/>
        <v/>
      </c>
      <c r="N17" s="87"/>
    </row>
    <row r="18" spans="1:14" hidden="1" x14ac:dyDescent="0.2">
      <c r="A18" s="87"/>
      <c r="B18" s="92">
        <v>7</v>
      </c>
      <c r="C18" s="476"/>
      <c r="D18" s="78"/>
      <c r="E18" s="93" t="e">
        <f>+'A.2.2. Promedio diarios (T y P)'!#REF!</f>
        <v>#REF!</v>
      </c>
      <c r="F18" s="93" t="e">
        <f>+'A.2.2. Promedio diarios (T y P)'!#REF!</f>
        <v>#REF!</v>
      </c>
      <c r="G18" s="482" t="e">
        <f>+'A.2.2. Promedio diarios (T y P)'!#REF!</f>
        <v>#REF!</v>
      </c>
      <c r="H18" s="483"/>
      <c r="I18" s="490" t="e">
        <f>+#REF!</f>
        <v>#REF!</v>
      </c>
      <c r="J18" s="491"/>
      <c r="K18" s="94" t="e">
        <f t="shared" si="0"/>
        <v>#REF!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476"/>
      <c r="D19" s="78"/>
      <c r="E19" s="93" t="e">
        <f>+'A.2.2. Promedio diarios (T y P)'!#REF!</f>
        <v>#REF!</v>
      </c>
      <c r="F19" s="93" t="e">
        <f>+'A.2.2. Promedio diarios (T y P)'!#REF!</f>
        <v>#REF!</v>
      </c>
      <c r="G19" s="482" t="e">
        <f>+'A.2.2. Promedio diarios (T y P)'!#REF!</f>
        <v>#REF!</v>
      </c>
      <c r="H19" s="483"/>
      <c r="I19" s="490" t="e">
        <f>+#REF!</f>
        <v>#REF!</v>
      </c>
      <c r="J19" s="491"/>
      <c r="K19" s="94" t="e">
        <f t="shared" si="0"/>
        <v>#REF!</v>
      </c>
      <c r="L19" s="95"/>
      <c r="M19" s="101" t="str">
        <f t="shared" si="1"/>
        <v/>
      </c>
      <c r="N19" s="87"/>
    </row>
    <row r="20" spans="1:14" ht="13.15" hidden="1" customHeight="1" x14ac:dyDescent="0.2">
      <c r="A20" s="87"/>
      <c r="B20" s="92">
        <v>9</v>
      </c>
      <c r="C20" s="476"/>
      <c r="D20" s="78"/>
      <c r="E20" s="93" t="e">
        <f>+'A.2.2. Promedio diarios (T y P)'!#REF!</f>
        <v>#REF!</v>
      </c>
      <c r="F20" s="93" t="e">
        <f>+'A.2.2. Promedio diarios (T y P)'!#REF!</f>
        <v>#REF!</v>
      </c>
      <c r="G20" s="494" t="e">
        <f>+'A.2.2. Promedio diarios (T y P)'!#REF!</f>
        <v>#REF!</v>
      </c>
      <c r="H20" s="495"/>
      <c r="I20" s="490" t="e">
        <f>+#REF!</f>
        <v>#REF!</v>
      </c>
      <c r="J20" s="491"/>
      <c r="K20" s="94" t="e">
        <f t="shared" si="0"/>
        <v>#REF!</v>
      </c>
      <c r="L20" s="95"/>
      <c r="M20" s="101" t="str">
        <f t="shared" si="1"/>
        <v/>
      </c>
      <c r="N20" s="87"/>
    </row>
    <row r="21" spans="1:14" hidden="1" x14ac:dyDescent="0.2">
      <c r="A21" s="87"/>
      <c r="B21" s="92">
        <v>10</v>
      </c>
      <c r="C21" s="476"/>
      <c r="D21" s="78"/>
      <c r="E21" s="93" t="e">
        <f>+'A.2.2. Promedio diarios (T y P)'!#REF!</f>
        <v>#REF!</v>
      </c>
      <c r="F21" s="93">
        <f>+'A.2.2. Promedio diarios (T y P)'!G9</f>
        <v>0</v>
      </c>
      <c r="G21" s="494" t="e">
        <f>+'A.2.2. Promedio diarios (T y P)'!#REF!</f>
        <v>#REF!</v>
      </c>
      <c r="H21" s="495"/>
      <c r="I21" s="490" t="e">
        <f>+#REF!</f>
        <v>#REF!</v>
      </c>
      <c r="J21" s="491"/>
      <c r="K21" s="94" t="e">
        <f t="shared" si="0"/>
        <v>#REF!</v>
      </c>
      <c r="L21" s="95"/>
      <c r="M21" s="101" t="str">
        <f t="shared" si="1"/>
        <v/>
      </c>
      <c r="N21" s="87"/>
    </row>
    <row r="22" spans="1:14" hidden="1" x14ac:dyDescent="0.2">
      <c r="A22" s="87"/>
      <c r="B22" s="92">
        <v>11</v>
      </c>
      <c r="C22" s="476"/>
      <c r="D22" s="78"/>
      <c r="E22" s="93" t="e">
        <f>+'A.2.2. Promedio diarios (T y P)'!#REF!</f>
        <v>#REF!</v>
      </c>
      <c r="F22" s="93" t="e">
        <f>+'A.2.2. Promedio diarios (T y P)'!#REF!</f>
        <v>#REF!</v>
      </c>
      <c r="G22" s="494" t="e">
        <f>+'A.2.2. Promedio diarios (T y P)'!#REF!</f>
        <v>#REF!</v>
      </c>
      <c r="H22" s="495"/>
      <c r="I22" s="490" t="e">
        <f>+#REF!</f>
        <v>#REF!</v>
      </c>
      <c r="J22" s="491"/>
      <c r="K22" s="94" t="e">
        <f t="shared" si="0"/>
        <v>#REF!</v>
      </c>
      <c r="L22" s="95"/>
      <c r="M22" s="101" t="str">
        <f t="shared" si="1"/>
        <v/>
      </c>
      <c r="N22" s="87"/>
    </row>
    <row r="23" spans="1:14" hidden="1" x14ac:dyDescent="0.2">
      <c r="A23" s="87"/>
      <c r="B23" s="92">
        <v>12</v>
      </c>
      <c r="C23" s="476"/>
      <c r="D23" s="78"/>
      <c r="E23" s="93" t="e">
        <f>+'A.2.2. Promedio diarios (T y P)'!#REF!</f>
        <v>#REF!</v>
      </c>
      <c r="F23" s="93" t="e">
        <f>+'A.2.2. Promedio diarios (T y P)'!#REF!</f>
        <v>#REF!</v>
      </c>
      <c r="G23" s="494" t="e">
        <f>+'A.2.2. Promedio diarios (T y P)'!#REF!</f>
        <v>#REF!</v>
      </c>
      <c r="H23" s="495"/>
      <c r="I23" s="490" t="e">
        <f>+#REF!</f>
        <v>#REF!</v>
      </c>
      <c r="J23" s="491"/>
      <c r="K23" s="94" t="e">
        <f t="shared" si="0"/>
        <v>#REF!</v>
      </c>
      <c r="L23" s="95"/>
      <c r="M23" s="101" t="str">
        <f t="shared" si="1"/>
        <v/>
      </c>
      <c r="N23" s="87"/>
    </row>
    <row r="24" spans="1:14" hidden="1" x14ac:dyDescent="0.2">
      <c r="A24" s="87"/>
      <c r="B24" s="92">
        <v>13</v>
      </c>
      <c r="C24" s="476"/>
      <c r="D24" s="78"/>
      <c r="E24" s="93" t="e">
        <f>+'A.2.2. Promedio diarios (T y P)'!#REF!</f>
        <v>#REF!</v>
      </c>
      <c r="F24" s="93" t="e">
        <f>+'A.2.2. Promedio diarios (T y P)'!#REF!</f>
        <v>#REF!</v>
      </c>
      <c r="G24" s="494" t="e">
        <f>+'A.2.2. Promedio diarios (T y P)'!#REF!</f>
        <v>#REF!</v>
      </c>
      <c r="H24" s="495"/>
      <c r="I24" s="490" t="e">
        <f>+#REF!</f>
        <v>#REF!</v>
      </c>
      <c r="J24" s="491"/>
      <c r="K24" s="94" t="e">
        <f t="shared" si="0"/>
        <v>#REF!</v>
      </c>
      <c r="L24" s="95"/>
      <c r="M24" s="101" t="str">
        <f t="shared" si="1"/>
        <v/>
      </c>
      <c r="N24" s="87"/>
    </row>
    <row r="25" spans="1:14" hidden="1" x14ac:dyDescent="0.2">
      <c r="A25" s="87"/>
      <c r="B25" s="92">
        <v>14</v>
      </c>
      <c r="C25" s="476"/>
      <c r="D25" s="78"/>
      <c r="E25" s="93" t="e">
        <f>+'A.2.2. Promedio diarios (T y P)'!#REF!</f>
        <v>#REF!</v>
      </c>
      <c r="F25" s="93" t="e">
        <f>+'A.2.2. Promedio diarios (T y P)'!#REF!</f>
        <v>#REF!</v>
      </c>
      <c r="G25" s="494" t="e">
        <f>+'A.2.2. Promedio diarios (T y P)'!#REF!</f>
        <v>#REF!</v>
      </c>
      <c r="H25" s="495"/>
      <c r="I25" s="490" t="e">
        <f>+#REF!</f>
        <v>#REF!</v>
      </c>
      <c r="J25" s="491"/>
      <c r="K25" s="94" t="e">
        <f t="shared" si="0"/>
        <v>#REF!</v>
      </c>
      <c r="L25" s="95"/>
      <c r="M25" s="101" t="str">
        <f t="shared" si="1"/>
        <v/>
      </c>
      <c r="N25" s="87"/>
    </row>
    <row r="26" spans="1:14" ht="13.5" hidden="1" thickBot="1" x14ac:dyDescent="0.25">
      <c r="A26" s="87"/>
      <c r="B26" s="162">
        <v>15</v>
      </c>
      <c r="C26" s="477"/>
      <c r="D26" s="163"/>
      <c r="E26" s="164" t="e">
        <f>+'A.2.2. Promedio diarios (T y P)'!#REF!</f>
        <v>#REF!</v>
      </c>
      <c r="F26" s="164" t="e">
        <f>+'A.2.2. Promedio diarios (T y P)'!#REF!</f>
        <v>#REF!</v>
      </c>
      <c r="G26" s="486" t="e">
        <f>+'A.2.2. Promedio diarios (T y P)'!#REF!</f>
        <v>#REF!</v>
      </c>
      <c r="H26" s="487"/>
      <c r="I26" s="488" t="e">
        <f>+#REF!</f>
        <v>#REF!</v>
      </c>
      <c r="J26" s="489"/>
      <c r="K26" s="165" t="e">
        <f t="shared" si="0"/>
        <v>#REF!</v>
      </c>
      <c r="L26" s="166"/>
      <c r="M26" s="167" t="str">
        <f t="shared" si="1"/>
        <v/>
      </c>
      <c r="N26" s="87"/>
    </row>
    <row r="27" spans="1:14" ht="13.5" thickBot="1" x14ac:dyDescent="0.25">
      <c r="A27" s="85"/>
      <c r="B27" s="85"/>
      <c r="C27" s="197"/>
      <c r="D27" s="201"/>
      <c r="E27" s="85"/>
      <c r="F27" s="85"/>
      <c r="G27" s="85"/>
      <c r="H27" s="197"/>
      <c r="I27" s="197"/>
      <c r="J27" s="197"/>
      <c r="K27" s="85"/>
      <c r="L27" s="85"/>
      <c r="M27" s="197"/>
      <c r="N27" s="87"/>
    </row>
    <row r="28" spans="1:14" s="3" customFormat="1" x14ac:dyDescent="0.2">
      <c r="A28" s="52"/>
      <c r="B28" s="182" t="s">
        <v>13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54"/>
    </row>
    <row r="29" spans="1:14" s="3" customFormat="1" ht="67.5" customHeight="1" thickBot="1" x14ac:dyDescent="0.25">
      <c r="A29" s="52"/>
      <c r="B29" s="453" t="s">
        <v>234</v>
      </c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5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01"/>
      <c r="C2" s="502"/>
      <c r="D2" s="502"/>
      <c r="E2" s="506" t="s">
        <v>223</v>
      </c>
      <c r="F2" s="507"/>
      <c r="G2" s="507"/>
      <c r="H2" s="507"/>
      <c r="I2" s="507"/>
      <c r="J2" s="507"/>
      <c r="K2" s="507"/>
      <c r="L2" s="507"/>
      <c r="M2" s="508"/>
      <c r="N2" s="96"/>
    </row>
    <row r="3" spans="1:16" s="7" customFormat="1" ht="12.75" customHeight="1" x14ac:dyDescent="0.2">
      <c r="A3" s="83"/>
      <c r="B3" s="503"/>
      <c r="C3" s="460"/>
      <c r="D3" s="460"/>
      <c r="E3" s="509"/>
      <c r="F3" s="469"/>
      <c r="G3" s="469"/>
      <c r="H3" s="469"/>
      <c r="I3" s="469"/>
      <c r="J3" s="469"/>
      <c r="K3" s="469"/>
      <c r="L3" s="469"/>
      <c r="M3" s="510"/>
      <c r="N3" s="96"/>
    </row>
    <row r="4" spans="1:16" s="7" customFormat="1" ht="12.75" customHeight="1" x14ac:dyDescent="0.2">
      <c r="A4" s="83"/>
      <c r="B4" s="503"/>
      <c r="C4" s="460"/>
      <c r="D4" s="460"/>
      <c r="E4" s="509"/>
      <c r="F4" s="469"/>
      <c r="G4" s="469"/>
      <c r="H4" s="469"/>
      <c r="I4" s="469"/>
      <c r="J4" s="469"/>
      <c r="K4" s="469"/>
      <c r="L4" s="469"/>
      <c r="M4" s="510"/>
      <c r="N4" s="96"/>
    </row>
    <row r="5" spans="1:16" s="7" customFormat="1" ht="13.5" customHeight="1" thickBot="1" x14ac:dyDescent="0.25">
      <c r="A5" s="83"/>
      <c r="B5" s="504"/>
      <c r="C5" s="505"/>
      <c r="D5" s="505"/>
      <c r="E5" s="511"/>
      <c r="F5" s="512"/>
      <c r="G5" s="512"/>
      <c r="H5" s="512"/>
      <c r="I5" s="512"/>
      <c r="J5" s="512"/>
      <c r="K5" s="512"/>
      <c r="L5" s="512"/>
      <c r="M5" s="513"/>
      <c r="N5" s="96"/>
    </row>
    <row r="6" spans="1:16" s="7" customFormat="1" ht="9.6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06" t="s">
        <v>32</v>
      </c>
      <c r="C7" s="106"/>
      <c r="D7" s="106"/>
      <c r="E7" s="52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6"/>
      <c r="G7" s="526"/>
      <c r="H7" s="526"/>
      <c r="I7" s="526"/>
      <c r="J7" s="526"/>
      <c r="K7" s="526"/>
      <c r="L7" s="526"/>
      <c r="M7" s="526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05" t="s">
        <v>236</v>
      </c>
      <c r="C9" s="405"/>
      <c r="D9" s="405"/>
      <c r="E9" s="397" t="str">
        <f>+'A.2.4. Cálculo PM10 y VM'!E9:F9</f>
        <v>CA-VMP-6</v>
      </c>
      <c r="F9" s="397"/>
      <c r="G9" s="154"/>
      <c r="H9" s="405" t="s">
        <v>189</v>
      </c>
      <c r="I9" s="405"/>
      <c r="J9" s="397" t="str">
        <f>+'A.2.3. Flujo promedio'!H9</f>
        <v>0001-7-2020-411</v>
      </c>
      <c r="K9" s="397"/>
      <c r="L9" s="397"/>
      <c r="M9" s="397"/>
      <c r="N9" s="68"/>
    </row>
    <row r="10" spans="1:16" ht="13.9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98" t="s">
        <v>31</v>
      </c>
      <c r="E11" s="98" t="s">
        <v>27</v>
      </c>
      <c r="F11" s="98" t="s">
        <v>28</v>
      </c>
      <c r="G11" s="514" t="s">
        <v>178</v>
      </c>
      <c r="H11" s="515"/>
      <c r="I11" s="98" t="s">
        <v>185</v>
      </c>
      <c r="J11" s="514" t="s">
        <v>184</v>
      </c>
      <c r="K11" s="515"/>
      <c r="L11" s="98" t="s">
        <v>183</v>
      </c>
      <c r="M11" s="99" t="s">
        <v>30</v>
      </c>
      <c r="N11" s="87"/>
    </row>
    <row r="12" spans="1:16" x14ac:dyDescent="0.2">
      <c r="A12" s="87"/>
      <c r="B12" s="92">
        <v>1</v>
      </c>
      <c r="C12" s="520" t="s">
        <v>149</v>
      </c>
      <c r="D12" s="78" t="s">
        <v>131</v>
      </c>
      <c r="E12" s="93" t="s">
        <v>131</v>
      </c>
      <c r="F12" s="93" t="s">
        <v>131</v>
      </c>
      <c r="G12" s="482" t="s">
        <v>131</v>
      </c>
      <c r="H12" s="483"/>
      <c r="I12" s="100" t="s">
        <v>131</v>
      </c>
      <c r="J12" s="516" t="s">
        <v>131</v>
      </c>
      <c r="K12" s="517"/>
      <c r="L12" s="95" t="s">
        <v>131</v>
      </c>
      <c r="M12" s="101" t="s">
        <v>131</v>
      </c>
      <c r="N12" s="87"/>
      <c r="P12" s="207"/>
    </row>
    <row r="13" spans="1:16" x14ac:dyDescent="0.2">
      <c r="A13" s="87"/>
      <c r="B13" s="92">
        <v>2</v>
      </c>
      <c r="C13" s="521"/>
      <c r="D13" s="78" t="s">
        <v>131</v>
      </c>
      <c r="E13" s="93" t="s">
        <v>131</v>
      </c>
      <c r="F13" s="93" t="s">
        <v>131</v>
      </c>
      <c r="G13" s="482" t="s">
        <v>131</v>
      </c>
      <c r="H13" s="483"/>
      <c r="I13" s="100" t="s">
        <v>131</v>
      </c>
      <c r="J13" s="516" t="s">
        <v>131</v>
      </c>
      <c r="K13" s="517"/>
      <c r="L13" s="95" t="s">
        <v>131</v>
      </c>
      <c r="M13" s="101" t="s">
        <v>131</v>
      </c>
      <c r="N13" s="87"/>
      <c r="P13" s="207"/>
    </row>
    <row r="14" spans="1:16" x14ac:dyDescent="0.2">
      <c r="A14" s="87"/>
      <c r="B14" s="92">
        <v>3</v>
      </c>
      <c r="C14" s="521"/>
      <c r="D14" s="78" t="s">
        <v>131</v>
      </c>
      <c r="E14" s="93" t="s">
        <v>131</v>
      </c>
      <c r="F14" s="93" t="s">
        <v>131</v>
      </c>
      <c r="G14" s="482" t="s">
        <v>131</v>
      </c>
      <c r="H14" s="483"/>
      <c r="I14" s="100" t="s">
        <v>131</v>
      </c>
      <c r="J14" s="516" t="s">
        <v>131</v>
      </c>
      <c r="K14" s="517"/>
      <c r="L14" s="95" t="s">
        <v>131</v>
      </c>
      <c r="M14" s="101" t="s">
        <v>131</v>
      </c>
      <c r="N14" s="87"/>
      <c r="P14" s="207"/>
    </row>
    <row r="15" spans="1:16" x14ac:dyDescent="0.2">
      <c r="A15" s="87"/>
      <c r="B15" s="92">
        <v>4</v>
      </c>
      <c r="C15" s="521"/>
      <c r="D15" s="78" t="s">
        <v>131</v>
      </c>
      <c r="E15" s="93" t="s">
        <v>131</v>
      </c>
      <c r="F15" s="93" t="s">
        <v>131</v>
      </c>
      <c r="G15" s="482" t="s">
        <v>131</v>
      </c>
      <c r="H15" s="483"/>
      <c r="I15" s="100" t="s">
        <v>131</v>
      </c>
      <c r="J15" s="516" t="s">
        <v>131</v>
      </c>
      <c r="K15" s="517"/>
      <c r="L15" s="95" t="s">
        <v>131</v>
      </c>
      <c r="M15" s="101" t="s">
        <v>131</v>
      </c>
      <c r="N15" s="87"/>
      <c r="P15" s="207"/>
    </row>
    <row r="16" spans="1:16" ht="13.5" thickBot="1" x14ac:dyDescent="0.25">
      <c r="A16" s="87"/>
      <c r="B16" s="92">
        <v>5</v>
      </c>
      <c r="C16" s="521"/>
      <c r="D16" s="78" t="s">
        <v>131</v>
      </c>
      <c r="E16" s="93" t="s">
        <v>131</v>
      </c>
      <c r="F16" s="93" t="s">
        <v>131</v>
      </c>
      <c r="G16" s="484" t="s">
        <v>131</v>
      </c>
      <c r="H16" s="485"/>
      <c r="I16" s="100" t="s">
        <v>131</v>
      </c>
      <c r="J16" s="516" t="s">
        <v>131</v>
      </c>
      <c r="K16" s="517"/>
      <c r="L16" s="166" t="s">
        <v>131</v>
      </c>
      <c r="M16" s="101" t="s">
        <v>131</v>
      </c>
      <c r="N16" s="87"/>
      <c r="P16" s="207"/>
    </row>
    <row r="17" spans="1:14" hidden="1" x14ac:dyDescent="0.2">
      <c r="A17" s="87"/>
      <c r="B17" s="92">
        <v>6</v>
      </c>
      <c r="C17" s="521"/>
      <c r="D17" s="78"/>
      <c r="E17" s="93"/>
      <c r="F17" s="93"/>
      <c r="G17" s="496">
        <f t="shared" ref="G17:G26" si="0">(F17-E17)*60*24</f>
        <v>0</v>
      </c>
      <c r="H17" s="497"/>
      <c r="I17" s="102"/>
      <c r="J17" s="516"/>
      <c r="K17" s="517">
        <v>23.51</v>
      </c>
      <c r="L17" s="198"/>
      <c r="M17" s="101" t="str">
        <f t="shared" ref="M17:M19" si="1">IF(L17="","",L17/K17)</f>
        <v/>
      </c>
      <c r="N17" s="87"/>
    </row>
    <row r="18" spans="1:14" hidden="1" x14ac:dyDescent="0.2">
      <c r="A18" s="87"/>
      <c r="B18" s="92">
        <v>7</v>
      </c>
      <c r="C18" s="521"/>
      <c r="D18" s="78"/>
      <c r="E18" s="93"/>
      <c r="F18" s="93"/>
      <c r="G18" s="482">
        <f t="shared" si="0"/>
        <v>0</v>
      </c>
      <c r="H18" s="483"/>
      <c r="I18" s="102"/>
      <c r="J18" s="516"/>
      <c r="K18" s="517">
        <v>23.51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521"/>
      <c r="D19" s="78"/>
      <c r="E19" s="93"/>
      <c r="F19" s="93"/>
      <c r="G19" s="482">
        <f t="shared" si="0"/>
        <v>0</v>
      </c>
      <c r="H19" s="483"/>
      <c r="I19" s="102"/>
      <c r="J19" s="516"/>
      <c r="K19" s="517">
        <v>23.52</v>
      </c>
      <c r="L19" s="95"/>
      <c r="M19" s="101" t="str">
        <f t="shared" si="1"/>
        <v/>
      </c>
      <c r="N19" s="87"/>
    </row>
    <row r="20" spans="1:14" hidden="1" x14ac:dyDescent="0.2">
      <c r="A20" s="87"/>
      <c r="B20" s="92">
        <v>9</v>
      </c>
      <c r="C20" s="521"/>
      <c r="D20" s="78"/>
      <c r="E20" s="93"/>
      <c r="F20" s="93"/>
      <c r="G20" s="482">
        <f t="shared" si="0"/>
        <v>0</v>
      </c>
      <c r="H20" s="483"/>
      <c r="I20" s="102"/>
      <c r="J20" s="516"/>
      <c r="K20" s="517"/>
      <c r="L20" s="95"/>
      <c r="M20" s="101" t="str">
        <f t="shared" ref="M20:M26" si="2">IF(L20="","",L20/K20)</f>
        <v/>
      </c>
      <c r="N20" s="87"/>
    </row>
    <row r="21" spans="1:14" hidden="1" x14ac:dyDescent="0.2">
      <c r="A21" s="87"/>
      <c r="B21" s="92">
        <v>10</v>
      </c>
      <c r="C21" s="521"/>
      <c r="D21" s="78"/>
      <c r="E21" s="93"/>
      <c r="F21" s="93"/>
      <c r="G21" s="482">
        <f t="shared" si="0"/>
        <v>0</v>
      </c>
      <c r="H21" s="483"/>
      <c r="I21" s="102"/>
      <c r="J21" s="516"/>
      <c r="K21" s="517"/>
      <c r="L21" s="95"/>
      <c r="M21" s="101" t="str">
        <f t="shared" si="2"/>
        <v/>
      </c>
      <c r="N21" s="87"/>
    </row>
    <row r="22" spans="1:14" hidden="1" x14ac:dyDescent="0.2">
      <c r="A22" s="87"/>
      <c r="B22" s="92">
        <v>11</v>
      </c>
      <c r="C22" s="521"/>
      <c r="D22" s="78"/>
      <c r="E22" s="93"/>
      <c r="F22" s="93"/>
      <c r="G22" s="482">
        <f t="shared" si="0"/>
        <v>0</v>
      </c>
      <c r="H22" s="483"/>
      <c r="I22" s="102"/>
      <c r="J22" s="516"/>
      <c r="K22" s="517"/>
      <c r="L22" s="95"/>
      <c r="M22" s="101" t="str">
        <f t="shared" si="2"/>
        <v/>
      </c>
      <c r="N22" s="87"/>
    </row>
    <row r="23" spans="1:14" hidden="1" x14ac:dyDescent="0.2">
      <c r="A23" s="87"/>
      <c r="B23" s="92">
        <v>12</v>
      </c>
      <c r="C23" s="521"/>
      <c r="D23" s="78"/>
      <c r="E23" s="93"/>
      <c r="F23" s="93"/>
      <c r="G23" s="482">
        <f t="shared" si="0"/>
        <v>0</v>
      </c>
      <c r="H23" s="483"/>
      <c r="I23" s="102"/>
      <c r="J23" s="516"/>
      <c r="K23" s="517"/>
      <c r="L23" s="95"/>
      <c r="M23" s="101" t="str">
        <f t="shared" si="2"/>
        <v/>
      </c>
      <c r="N23" s="87"/>
    </row>
    <row r="24" spans="1:14" hidden="1" x14ac:dyDescent="0.2">
      <c r="A24" s="87"/>
      <c r="B24" s="92">
        <v>13</v>
      </c>
      <c r="C24" s="521"/>
      <c r="D24" s="78"/>
      <c r="E24" s="93"/>
      <c r="F24" s="93"/>
      <c r="G24" s="482">
        <f t="shared" si="0"/>
        <v>0</v>
      </c>
      <c r="H24" s="483"/>
      <c r="I24" s="102"/>
      <c r="J24" s="516"/>
      <c r="K24" s="517"/>
      <c r="L24" s="95"/>
      <c r="M24" s="101" t="str">
        <f t="shared" si="2"/>
        <v/>
      </c>
      <c r="N24" s="87"/>
    </row>
    <row r="25" spans="1:14" hidden="1" x14ac:dyDescent="0.2">
      <c r="A25" s="87"/>
      <c r="B25" s="92">
        <v>14</v>
      </c>
      <c r="C25" s="521"/>
      <c r="D25" s="78"/>
      <c r="E25" s="93"/>
      <c r="F25" s="93"/>
      <c r="G25" s="482">
        <f t="shared" si="0"/>
        <v>0</v>
      </c>
      <c r="H25" s="483"/>
      <c r="I25" s="102"/>
      <c r="J25" s="516"/>
      <c r="K25" s="517"/>
      <c r="L25" s="95"/>
      <c r="M25" s="101" t="str">
        <f t="shared" si="2"/>
        <v/>
      </c>
      <c r="N25" s="87"/>
    </row>
    <row r="26" spans="1:14" ht="13.5" hidden="1" thickBot="1" x14ac:dyDescent="0.25">
      <c r="A26" s="87"/>
      <c r="B26" s="162">
        <v>15</v>
      </c>
      <c r="C26" s="522"/>
      <c r="D26" s="163"/>
      <c r="E26" s="164"/>
      <c r="F26" s="164"/>
      <c r="G26" s="484">
        <f t="shared" si="0"/>
        <v>0</v>
      </c>
      <c r="H26" s="485"/>
      <c r="I26" s="169"/>
      <c r="J26" s="518"/>
      <c r="K26" s="519"/>
      <c r="L26" s="166"/>
      <c r="M26" s="167" t="str">
        <f t="shared" si="2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85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23" t="s">
        <v>13</v>
      </c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5"/>
      <c r="N28" s="54"/>
    </row>
    <row r="29" spans="1:14" s="3" customFormat="1" ht="48" customHeight="1" thickBot="1" x14ac:dyDescent="0.25">
      <c r="A29" s="52"/>
      <c r="B29" s="498" t="s">
        <v>206</v>
      </c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500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1" width="5.5703125" style="12" customWidth="1"/>
    <col min="22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27" t="s">
        <v>221</v>
      </c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9"/>
      <c r="T2" s="23"/>
    </row>
    <row r="3" spans="1:20" s="15" customFormat="1" ht="12" customHeight="1" x14ac:dyDescent="0.2">
      <c r="A3" s="23"/>
      <c r="B3" s="26"/>
      <c r="C3" s="27"/>
      <c r="D3" s="27"/>
      <c r="E3" s="530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531"/>
      <c r="T3" s="23"/>
    </row>
    <row r="4" spans="1:20" s="15" customFormat="1" ht="12" customHeight="1" x14ac:dyDescent="0.2">
      <c r="A4" s="23"/>
      <c r="B4" s="26"/>
      <c r="C4" s="27"/>
      <c r="D4" s="27"/>
      <c r="E4" s="530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531"/>
      <c r="T4" s="23"/>
    </row>
    <row r="5" spans="1:20" s="15" customFormat="1" ht="12" customHeight="1" thickBot="1" x14ac:dyDescent="0.25">
      <c r="A5" s="23"/>
      <c r="B5" s="28"/>
      <c r="C5" s="29"/>
      <c r="D5" s="29"/>
      <c r="E5" s="532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4"/>
      <c r="T5" s="23"/>
    </row>
    <row r="6" spans="1:20" s="18" customFormat="1" ht="9.6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41" t="s">
        <v>188</v>
      </c>
      <c r="C7" s="541"/>
      <c r="D7" s="541"/>
      <c r="E7" s="53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05" t="s">
        <v>236</v>
      </c>
      <c r="C9" s="405"/>
      <c r="D9" s="405"/>
      <c r="E9" s="105" t="str">
        <f>+'A.2.1. Promedio meteorologia'!E8</f>
        <v>CA-VMP-6</v>
      </c>
      <c r="F9" s="154"/>
      <c r="G9" s="405" t="s">
        <v>189</v>
      </c>
      <c r="H9" s="405"/>
      <c r="I9" s="188" t="str">
        <f>'A.2.1. Promedio meteorologia'!G8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9.6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45" t="s">
        <v>105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7"/>
      <c r="T11" s="203"/>
    </row>
    <row r="12" spans="1:20" s="16" customFormat="1" ht="12.6" customHeight="1" x14ac:dyDescent="0.2">
      <c r="A12" s="36"/>
      <c r="B12" s="542" t="s">
        <v>190</v>
      </c>
      <c r="C12" s="539"/>
      <c r="D12" s="543" t="s">
        <v>104</v>
      </c>
      <c r="E12" s="539" t="s">
        <v>151</v>
      </c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40"/>
      <c r="T12" s="204"/>
    </row>
    <row r="13" spans="1:20" ht="12.75" customHeight="1" x14ac:dyDescent="0.2">
      <c r="A13" s="20"/>
      <c r="B13" s="542"/>
      <c r="C13" s="539"/>
      <c r="D13" s="543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/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26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26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6" ht="12.6" customHeight="1" x14ac:dyDescent="0.2">
      <c r="A51" s="20"/>
      <c r="B51" s="536" t="s">
        <v>196</v>
      </c>
      <c r="C51" s="537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8"/>
      <c r="T51" s="203"/>
    </row>
    <row r="52" spans="1:26" s="16" customFormat="1" ht="12.6" customHeight="1" x14ac:dyDescent="0.2">
      <c r="A52" s="36"/>
      <c r="B52" s="542" t="s">
        <v>190</v>
      </c>
      <c r="C52" s="539"/>
      <c r="D52" s="543" t="s">
        <v>104</v>
      </c>
      <c r="E52" s="539" t="str">
        <f>E12</f>
        <v>Fecha</v>
      </c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40"/>
      <c r="T52" s="204"/>
    </row>
    <row r="53" spans="1:26" ht="12.75" customHeight="1" x14ac:dyDescent="0.2">
      <c r="A53" s="20"/>
      <c r="B53" s="542"/>
      <c r="C53" s="539"/>
      <c r="D53" s="543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26" s="16" customFormat="1" ht="13.5" x14ac:dyDescent="0.2">
      <c r="A54" s="36"/>
      <c r="B54" s="544" t="s">
        <v>187</v>
      </c>
      <c r="C54" s="543"/>
      <c r="D54" s="543"/>
      <c r="E54" s="47" t="e">
        <f>'A.2.4. Cálculo PM10 y VM'!K12</f>
        <v>#DIV/0!</v>
      </c>
      <c r="F54" s="47" t="e">
        <f>'A.2.4. Cálculo PM10 y VM'!K13</f>
        <v>#DIV/0!</v>
      </c>
      <c r="G54" s="47" t="e">
        <f>'A.2.4. Cálculo PM10 y VM'!K14</f>
        <v>#DIV/0!</v>
      </c>
      <c r="H54" s="47" t="e">
        <f>'A.2.4. Cálculo PM10 y VM'!K15</f>
        <v>#DIV/0!</v>
      </c>
      <c r="I54" s="47" t="e">
        <f>'A.2.4. Cálculo PM10 y VM'!K16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V54" s="216" t="s">
        <v>231</v>
      </c>
      <c r="W54" s="216" t="s">
        <v>215</v>
      </c>
      <c r="X54" s="216" t="s">
        <v>232</v>
      </c>
      <c r="Y54" s="216" t="s">
        <v>233</v>
      </c>
    </row>
    <row r="55" spans="1:26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>IF(ISNUMBER(FIND("&lt;",E14)),"N.D.",PRODUCT(E14,1/E$54))</f>
        <v>#DIV/0!</v>
      </c>
      <c r="F55" s="48" t="e">
        <f t="shared" ref="F55:I55" si="0">IF(ISNUMBER(FIND("&lt;",F14)),"N.D.",PRODUCT(F14,1/F$54))</f>
        <v>#DIV/0!</v>
      </c>
      <c r="G55" s="48" t="e">
        <f t="shared" si="0"/>
        <v>#DIV/0!</v>
      </c>
      <c r="H55" s="48" t="e">
        <f t="shared" si="0"/>
        <v>#DIV/0!</v>
      </c>
      <c r="I55" s="48" t="e">
        <f t="shared" si="0"/>
        <v>#DIV/0!</v>
      </c>
      <c r="J55" s="48" t="e">
        <f t="shared" ref="J55:S55" si="1">IF(ISNUMBER(FIND("&lt;",J14)),"N.D.",PRODUCT(J14,1/J$54))</f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V55" s="233"/>
      <c r="W55" s="233"/>
      <c r="X55" s="233"/>
    </row>
    <row r="56" spans="1:26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ref="E56:I56" si="2">IF(ISNUMBER(FIND("&lt;",E15)),"N.D.",PRODUCT(E15,1/E$54))</f>
        <v>#DIV/0!</v>
      </c>
      <c r="F56" s="48" t="e">
        <f t="shared" si="2"/>
        <v>#DIV/0!</v>
      </c>
      <c r="G56" s="48" t="e">
        <f t="shared" si="2"/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ref="J56:S56" si="3">IF(ISNUMBER(FIND("&lt;",J15)),"N.D.",PRODUCT(J15,1/J$54))</f>
        <v>#REF!</v>
      </c>
      <c r="K56" s="48" t="e">
        <f t="shared" si="3"/>
        <v>#REF!</v>
      </c>
      <c r="L56" s="48" t="e">
        <f t="shared" si="3"/>
        <v>#REF!</v>
      </c>
      <c r="M56" s="48" t="e">
        <f t="shared" si="3"/>
        <v>#REF!</v>
      </c>
      <c r="N56" s="48" t="e">
        <f t="shared" si="3"/>
        <v>#REF!</v>
      </c>
      <c r="O56" s="48" t="e">
        <f t="shared" si="3"/>
        <v>#REF!</v>
      </c>
      <c r="P56" s="48" t="e">
        <f t="shared" si="3"/>
        <v>#REF!</v>
      </c>
      <c r="Q56" s="48" t="e">
        <f t="shared" si="3"/>
        <v>#REF!</v>
      </c>
      <c r="R56" s="48" t="e">
        <f t="shared" si="3"/>
        <v>#REF!</v>
      </c>
      <c r="S56" s="179" t="e">
        <f t="shared" si="3"/>
        <v>#REF!</v>
      </c>
      <c r="T56" s="203"/>
      <c r="V56" s="233"/>
      <c r="W56" s="233"/>
      <c r="X56" s="233"/>
    </row>
    <row r="57" spans="1:26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ref="E57:I57" si="4">IF(ISNUMBER(FIND("&lt;",E16)),"N.D.",PRODUCT(E16,1/E$54))</f>
        <v>#DIV/0!</v>
      </c>
      <c r="F57" s="48" t="e">
        <f t="shared" si="4"/>
        <v>#DIV/0!</v>
      </c>
      <c r="G57" s="48" t="e">
        <f t="shared" si="4"/>
        <v>#DIV/0!</v>
      </c>
      <c r="H57" s="48" t="e">
        <f t="shared" si="4"/>
        <v>#DIV/0!</v>
      </c>
      <c r="I57" s="48" t="e">
        <f t="shared" si="4"/>
        <v>#DIV/0!</v>
      </c>
      <c r="J57" s="48" t="e">
        <f t="shared" ref="J57:S57" si="5">IF(ISNUMBER(FIND("&lt;",J16)),"N.D.",PRODUCT(J16,1/J$54))</f>
        <v>#REF!</v>
      </c>
      <c r="K57" s="48" t="e">
        <f t="shared" si="5"/>
        <v>#REF!</v>
      </c>
      <c r="L57" s="48" t="e">
        <f t="shared" si="5"/>
        <v>#REF!</v>
      </c>
      <c r="M57" s="48" t="e">
        <f t="shared" si="5"/>
        <v>#REF!</v>
      </c>
      <c r="N57" s="48" t="e">
        <f t="shared" si="5"/>
        <v>#REF!</v>
      </c>
      <c r="O57" s="48" t="e">
        <f t="shared" si="5"/>
        <v>#REF!</v>
      </c>
      <c r="P57" s="48" t="e">
        <f t="shared" si="5"/>
        <v>#REF!</v>
      </c>
      <c r="Q57" s="48" t="e">
        <f t="shared" si="5"/>
        <v>#REF!</v>
      </c>
      <c r="R57" s="48" t="e">
        <f t="shared" si="5"/>
        <v>#REF!</v>
      </c>
      <c r="S57" s="179" t="e">
        <f t="shared" si="5"/>
        <v>#REF!</v>
      </c>
      <c r="T57" s="203"/>
      <c r="V57" s="233"/>
      <c r="W57" s="233"/>
      <c r="X57" s="233"/>
    </row>
    <row r="58" spans="1:26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ref="E58:I58" si="6">IF(ISNUMBER(FIND("&lt;",E17)),"N.D.",PRODUCT(E17,1/E$54))</f>
        <v>#DIV/0!</v>
      </c>
      <c r="F58" s="48" t="e">
        <f t="shared" si="6"/>
        <v>#DIV/0!</v>
      </c>
      <c r="G58" s="48" t="e">
        <f t="shared" si="6"/>
        <v>#DIV/0!</v>
      </c>
      <c r="H58" s="48" t="e">
        <f t="shared" si="6"/>
        <v>#DIV/0!</v>
      </c>
      <c r="I58" s="48" t="e">
        <f t="shared" si="6"/>
        <v>#DIV/0!</v>
      </c>
      <c r="J58" s="48" t="e">
        <f t="shared" ref="J58:S58" si="7">IF(ISNUMBER(FIND("&lt;",J17)),"N.D.",PRODUCT(J17,1/J$54))</f>
        <v>#REF!</v>
      </c>
      <c r="K58" s="48" t="e">
        <f t="shared" si="7"/>
        <v>#REF!</v>
      </c>
      <c r="L58" s="48" t="e">
        <f t="shared" si="7"/>
        <v>#REF!</v>
      </c>
      <c r="M58" s="48" t="e">
        <f t="shared" si="7"/>
        <v>#REF!</v>
      </c>
      <c r="N58" s="48" t="e">
        <f t="shared" si="7"/>
        <v>#REF!</v>
      </c>
      <c r="O58" s="48" t="e">
        <f t="shared" si="7"/>
        <v>#REF!</v>
      </c>
      <c r="P58" s="48" t="e">
        <f t="shared" si="7"/>
        <v>#REF!</v>
      </c>
      <c r="Q58" s="48" t="e">
        <f t="shared" si="7"/>
        <v>#REF!</v>
      </c>
      <c r="R58" s="48" t="e">
        <f t="shared" si="7"/>
        <v>#REF!</v>
      </c>
      <c r="S58" s="179" t="e">
        <f t="shared" si="7"/>
        <v>#REF!</v>
      </c>
      <c r="T58" s="203"/>
      <c r="V58" s="233"/>
      <c r="W58" s="233"/>
      <c r="X58" s="233"/>
    </row>
    <row r="59" spans="1:26" ht="13.5" x14ac:dyDescent="0.2">
      <c r="A59" s="20"/>
      <c r="B59" s="171" t="s">
        <v>96</v>
      </c>
      <c r="C59" s="38" t="s">
        <v>95</v>
      </c>
      <c r="D59" s="39" t="s">
        <v>135</v>
      </c>
      <c r="E59" s="48" t="str">
        <f t="shared" ref="E59:I59" si="8">IF(ISNUMBER(FIND("&lt;",E18)),"N.D.",PRODUCT(E18,1/E$54))</f>
        <v>N.D.</v>
      </c>
      <c r="F59" s="48" t="str">
        <f t="shared" si="8"/>
        <v>N.D.</v>
      </c>
      <c r="G59" s="48" t="str">
        <f t="shared" si="8"/>
        <v>N.D.</v>
      </c>
      <c r="H59" s="48" t="str">
        <f t="shared" si="8"/>
        <v>N.D.</v>
      </c>
      <c r="I59" s="48" t="str">
        <f t="shared" si="8"/>
        <v>N.D.</v>
      </c>
      <c r="J59" s="48" t="e">
        <f t="shared" ref="J59:S59" si="9">IF(ISNUMBER(FIND("&lt;",J18)),"N.D.",PRODUCT(J18,1/J$54))</f>
        <v>#REF!</v>
      </c>
      <c r="K59" s="48" t="e">
        <f t="shared" si="9"/>
        <v>#REF!</v>
      </c>
      <c r="L59" s="48" t="e">
        <f t="shared" si="9"/>
        <v>#REF!</v>
      </c>
      <c r="M59" s="48" t="e">
        <f t="shared" si="9"/>
        <v>#REF!</v>
      </c>
      <c r="N59" s="48" t="e">
        <f t="shared" si="9"/>
        <v>#REF!</v>
      </c>
      <c r="O59" s="48" t="e">
        <f t="shared" si="9"/>
        <v>#REF!</v>
      </c>
      <c r="P59" s="48" t="e">
        <f t="shared" si="9"/>
        <v>#REF!</v>
      </c>
      <c r="Q59" s="48" t="e">
        <f t="shared" si="9"/>
        <v>#REF!</v>
      </c>
      <c r="R59" s="48" t="e">
        <f t="shared" si="9"/>
        <v>#REF!</v>
      </c>
      <c r="S59" s="179" t="e">
        <f t="shared" si="9"/>
        <v>#REF!</v>
      </c>
      <c r="T59" s="203"/>
      <c r="V59" s="233"/>
      <c r="W59" s="233"/>
      <c r="X59" s="233"/>
    </row>
    <row r="60" spans="1:26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ref="E60:I60" si="10">IF(ISNUMBER(FIND("&lt;",E19)),"N.D.",PRODUCT(E19,1/E$54))</f>
        <v>#DIV/0!</v>
      </c>
      <c r="F60" s="48" t="e">
        <f t="shared" si="10"/>
        <v>#DIV/0!</v>
      </c>
      <c r="G60" s="48" t="e">
        <f t="shared" si="10"/>
        <v>#DIV/0!</v>
      </c>
      <c r="H60" s="48" t="e">
        <f t="shared" si="10"/>
        <v>#DIV/0!</v>
      </c>
      <c r="I60" s="48" t="e">
        <f t="shared" si="10"/>
        <v>#DIV/0!</v>
      </c>
      <c r="J60" s="48" t="e">
        <f t="shared" ref="J60:S60" si="11">IF(ISNUMBER(FIND("&lt;",J19)),"N.D.",PRODUCT(J19,1/J$54))</f>
        <v>#REF!</v>
      </c>
      <c r="K60" s="48" t="e">
        <f t="shared" si="11"/>
        <v>#REF!</v>
      </c>
      <c r="L60" s="48" t="e">
        <f t="shared" si="11"/>
        <v>#REF!</v>
      </c>
      <c r="M60" s="48" t="e">
        <f t="shared" si="11"/>
        <v>#REF!</v>
      </c>
      <c r="N60" s="48" t="e">
        <f t="shared" si="11"/>
        <v>#REF!</v>
      </c>
      <c r="O60" s="48" t="e">
        <f t="shared" si="11"/>
        <v>#REF!</v>
      </c>
      <c r="P60" s="48" t="e">
        <f t="shared" si="11"/>
        <v>#REF!</v>
      </c>
      <c r="Q60" s="48" t="e">
        <f t="shared" si="11"/>
        <v>#REF!</v>
      </c>
      <c r="R60" s="48" t="e">
        <f t="shared" si="11"/>
        <v>#REF!</v>
      </c>
      <c r="S60" s="179" t="e">
        <f t="shared" si="11"/>
        <v>#REF!</v>
      </c>
      <c r="T60" s="203"/>
      <c r="V60" s="233"/>
      <c r="W60" s="233"/>
      <c r="X60" s="233"/>
    </row>
    <row r="61" spans="1:26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ref="E61:I61" si="12">IF(ISNUMBER(FIND("&lt;",E20)),"N.D.",PRODUCT(E20,1/E$54))</f>
        <v>#DIV/0!</v>
      </c>
      <c r="F61" s="48" t="e">
        <f t="shared" si="12"/>
        <v>#DIV/0!</v>
      </c>
      <c r="G61" s="48" t="e">
        <f t="shared" si="12"/>
        <v>#DIV/0!</v>
      </c>
      <c r="H61" s="48" t="e">
        <f t="shared" si="12"/>
        <v>#DIV/0!</v>
      </c>
      <c r="I61" s="48" t="e">
        <f t="shared" si="12"/>
        <v>#DIV/0!</v>
      </c>
      <c r="J61" s="48" t="e">
        <f t="shared" ref="J61:S61" si="13">IF(ISNUMBER(FIND("&lt;",J20)),"N.D.",PRODUCT(J20,1/J$54))</f>
        <v>#REF!</v>
      </c>
      <c r="K61" s="48" t="e">
        <f t="shared" si="13"/>
        <v>#REF!</v>
      </c>
      <c r="L61" s="48" t="e">
        <f t="shared" si="13"/>
        <v>#REF!</v>
      </c>
      <c r="M61" s="48" t="e">
        <f t="shared" si="13"/>
        <v>#REF!</v>
      </c>
      <c r="N61" s="48" t="e">
        <f t="shared" si="13"/>
        <v>#REF!</v>
      </c>
      <c r="O61" s="48" t="e">
        <f t="shared" si="13"/>
        <v>#REF!</v>
      </c>
      <c r="P61" s="48" t="e">
        <f t="shared" si="13"/>
        <v>#REF!</v>
      </c>
      <c r="Q61" s="48" t="e">
        <f t="shared" si="13"/>
        <v>#REF!</v>
      </c>
      <c r="R61" s="48" t="e">
        <f t="shared" si="13"/>
        <v>#REF!</v>
      </c>
      <c r="S61" s="179" t="e">
        <f t="shared" si="13"/>
        <v>#REF!</v>
      </c>
      <c r="T61" s="203"/>
      <c r="V61" s="233"/>
      <c r="W61" s="233"/>
      <c r="X61" s="233"/>
    </row>
    <row r="62" spans="1:26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ref="E62:I62" si="14">IF(ISNUMBER(FIND("&lt;",E21)),"N.D.",PRODUCT(E21,1/E$54))</f>
        <v>#DIV/0!</v>
      </c>
      <c r="F62" s="48" t="e">
        <f t="shared" si="14"/>
        <v>#DIV/0!</v>
      </c>
      <c r="G62" s="48" t="e">
        <f t="shared" si="14"/>
        <v>#DIV/0!</v>
      </c>
      <c r="H62" s="48" t="e">
        <f t="shared" si="14"/>
        <v>#DIV/0!</v>
      </c>
      <c r="I62" s="48" t="e">
        <f t="shared" si="14"/>
        <v>#DIV/0!</v>
      </c>
      <c r="J62" s="48" t="e">
        <f t="shared" ref="J62:S62" si="15">IF(ISNUMBER(FIND("&lt;",J21)),"N.D.",PRODUCT(J21,1/J$54))</f>
        <v>#REF!</v>
      </c>
      <c r="K62" s="48" t="e">
        <f t="shared" si="15"/>
        <v>#REF!</v>
      </c>
      <c r="L62" s="48" t="e">
        <f t="shared" si="15"/>
        <v>#REF!</v>
      </c>
      <c r="M62" s="48" t="e">
        <f t="shared" si="15"/>
        <v>#REF!</v>
      </c>
      <c r="N62" s="48" t="e">
        <f t="shared" si="15"/>
        <v>#REF!</v>
      </c>
      <c r="O62" s="48" t="e">
        <f t="shared" si="15"/>
        <v>#REF!</v>
      </c>
      <c r="P62" s="48" t="e">
        <f t="shared" si="15"/>
        <v>#REF!</v>
      </c>
      <c r="Q62" s="48" t="e">
        <f t="shared" si="15"/>
        <v>#REF!</v>
      </c>
      <c r="R62" s="48" t="e">
        <f t="shared" si="15"/>
        <v>#REF!</v>
      </c>
      <c r="S62" s="179" t="e">
        <f t="shared" si="15"/>
        <v>#REF!</v>
      </c>
      <c r="T62" s="203"/>
      <c r="V62" s="233">
        <v>0.05</v>
      </c>
      <c r="W62" s="234" t="e">
        <f>AVERAGE(E62:I62)</f>
        <v>#DIV/0!</v>
      </c>
      <c r="X62" s="12" t="e">
        <f t="shared" ref="X62" si="16">IF(W62&gt;V62,"Supera","No Supera")</f>
        <v>#DIV/0!</v>
      </c>
      <c r="Y62" s="14">
        <f>COUNTIF(E62:J62,"&gt;0,05")</f>
        <v>0</v>
      </c>
      <c r="Z62" s="236" t="e">
        <f>W62/V62</f>
        <v>#DIV/0!</v>
      </c>
    </row>
    <row r="63" spans="1:26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ref="E63:I63" si="17">IF(ISNUMBER(FIND("&lt;",E22)),"N.D.",PRODUCT(E22,1/E$54))</f>
        <v>#DIV/0!</v>
      </c>
      <c r="F63" s="48" t="e">
        <f t="shared" si="17"/>
        <v>#DIV/0!</v>
      </c>
      <c r="G63" s="48" t="e">
        <f t="shared" si="17"/>
        <v>#DIV/0!</v>
      </c>
      <c r="H63" s="48" t="e">
        <f t="shared" si="17"/>
        <v>#DIV/0!</v>
      </c>
      <c r="I63" s="48" t="e">
        <f t="shared" si="17"/>
        <v>#DIV/0!</v>
      </c>
      <c r="J63" s="48" t="e">
        <f t="shared" ref="J63:S63" si="18">IF(ISNUMBER(FIND("&lt;",J22)),"N.D.",PRODUCT(J22,1/J$54))</f>
        <v>#REF!</v>
      </c>
      <c r="K63" s="48" t="e">
        <f t="shared" si="18"/>
        <v>#REF!</v>
      </c>
      <c r="L63" s="48" t="e">
        <f t="shared" si="18"/>
        <v>#REF!</v>
      </c>
      <c r="M63" s="48" t="e">
        <f t="shared" si="18"/>
        <v>#REF!</v>
      </c>
      <c r="N63" s="48" t="e">
        <f t="shared" si="18"/>
        <v>#REF!</v>
      </c>
      <c r="O63" s="48" t="e">
        <f t="shared" si="18"/>
        <v>#REF!</v>
      </c>
      <c r="P63" s="48" t="e">
        <f t="shared" si="18"/>
        <v>#REF!</v>
      </c>
      <c r="Q63" s="48" t="e">
        <f t="shared" si="18"/>
        <v>#REF!</v>
      </c>
      <c r="R63" s="48" t="e">
        <f t="shared" si="18"/>
        <v>#REF!</v>
      </c>
      <c r="S63" s="179" t="e">
        <f t="shared" si="18"/>
        <v>#REF!</v>
      </c>
      <c r="T63" s="203"/>
      <c r="V63" s="233"/>
      <c r="W63" s="234"/>
      <c r="X63" s="233"/>
    </row>
    <row r="64" spans="1:26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ref="E64:I64" si="19">IF(ISNUMBER(FIND("&lt;",E23)),"N.D.",PRODUCT(E23,1/E$54))</f>
        <v>#DIV/0!</v>
      </c>
      <c r="F64" s="48" t="e">
        <f t="shared" si="19"/>
        <v>#DIV/0!</v>
      </c>
      <c r="G64" s="48" t="e">
        <f t="shared" si="19"/>
        <v>#DIV/0!</v>
      </c>
      <c r="H64" s="48" t="e">
        <f t="shared" si="19"/>
        <v>#DIV/0!</v>
      </c>
      <c r="I64" s="48" t="e">
        <f t="shared" si="19"/>
        <v>#DIV/0!</v>
      </c>
      <c r="J64" s="48" t="e">
        <f t="shared" ref="J64:S64" si="20">IF(ISNUMBER(FIND("&lt;",J23)),"N.D.",PRODUCT(J23,1/J$54))</f>
        <v>#REF!</v>
      </c>
      <c r="K64" s="48" t="e">
        <f t="shared" si="20"/>
        <v>#REF!</v>
      </c>
      <c r="L64" s="48" t="e">
        <f t="shared" si="20"/>
        <v>#REF!</v>
      </c>
      <c r="M64" s="48" t="e">
        <f t="shared" si="20"/>
        <v>#REF!</v>
      </c>
      <c r="N64" s="48" t="e">
        <f t="shared" si="20"/>
        <v>#REF!</v>
      </c>
      <c r="O64" s="48" t="e">
        <f t="shared" si="20"/>
        <v>#REF!</v>
      </c>
      <c r="P64" s="48" t="e">
        <f t="shared" si="20"/>
        <v>#REF!</v>
      </c>
      <c r="Q64" s="48" t="e">
        <f t="shared" si="20"/>
        <v>#REF!</v>
      </c>
      <c r="R64" s="48" t="e">
        <f t="shared" si="20"/>
        <v>#REF!</v>
      </c>
      <c r="S64" s="179" t="e">
        <f t="shared" si="20"/>
        <v>#REF!</v>
      </c>
      <c r="T64" s="203"/>
      <c r="V64" s="233"/>
      <c r="W64" s="233"/>
      <c r="X64" s="233"/>
    </row>
    <row r="65" spans="1:26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ref="E65:I65" si="21">IF(ISNUMBER(FIND("&lt;",E24)),"N.D.",PRODUCT(E24,1/E$54))</f>
        <v>#DIV/0!</v>
      </c>
      <c r="F65" s="48" t="e">
        <f t="shared" si="21"/>
        <v>#DIV/0!</v>
      </c>
      <c r="G65" s="48" t="e">
        <f t="shared" si="21"/>
        <v>#DIV/0!</v>
      </c>
      <c r="H65" s="48" t="e">
        <f t="shared" si="21"/>
        <v>#DIV/0!</v>
      </c>
      <c r="I65" s="48" t="e">
        <f t="shared" si="21"/>
        <v>#DIV/0!</v>
      </c>
      <c r="J65" s="48" t="e">
        <f t="shared" ref="J65:S65" si="22">IF(ISNUMBER(FIND("&lt;",J24)),"N.D.",PRODUCT(J24,1/J$54))</f>
        <v>#REF!</v>
      </c>
      <c r="K65" s="48" t="e">
        <f t="shared" si="22"/>
        <v>#REF!</v>
      </c>
      <c r="L65" s="48" t="e">
        <f t="shared" si="22"/>
        <v>#REF!</v>
      </c>
      <c r="M65" s="48" t="e">
        <f t="shared" si="22"/>
        <v>#REF!</v>
      </c>
      <c r="N65" s="48" t="e">
        <f t="shared" si="22"/>
        <v>#REF!</v>
      </c>
      <c r="O65" s="48" t="e">
        <f t="shared" si="22"/>
        <v>#REF!</v>
      </c>
      <c r="P65" s="48" t="e">
        <f t="shared" si="22"/>
        <v>#REF!</v>
      </c>
      <c r="Q65" s="48" t="e">
        <f t="shared" si="22"/>
        <v>#REF!</v>
      </c>
      <c r="R65" s="48" t="e">
        <f t="shared" si="22"/>
        <v>#REF!</v>
      </c>
      <c r="S65" s="179" t="e">
        <f t="shared" si="22"/>
        <v>#REF!</v>
      </c>
      <c r="T65" s="203"/>
      <c r="V65" s="233"/>
      <c r="W65" s="233"/>
      <c r="X65" s="233"/>
    </row>
    <row r="66" spans="1:26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ref="E66:I66" si="23">IF(ISNUMBER(FIND("&lt;",E25)),"N.D.",PRODUCT(E25,1/E$54))</f>
        <v>N.D.</v>
      </c>
      <c r="F66" s="48" t="str">
        <f t="shared" si="23"/>
        <v>N.D.</v>
      </c>
      <c r="G66" s="48" t="str">
        <f t="shared" si="23"/>
        <v>N.D.</v>
      </c>
      <c r="H66" s="48" t="str">
        <f t="shared" si="23"/>
        <v>N.D.</v>
      </c>
      <c r="I66" s="48" t="str">
        <f t="shared" si="23"/>
        <v>N.D.</v>
      </c>
      <c r="J66" s="48" t="e">
        <f t="shared" ref="J66:S66" si="24">IF(ISNUMBER(FIND("&lt;",J25)),"N.D.",PRODUCT(J25,1/J$54))</f>
        <v>#REF!</v>
      </c>
      <c r="K66" s="48" t="e">
        <f t="shared" si="24"/>
        <v>#REF!</v>
      </c>
      <c r="L66" s="48" t="e">
        <f t="shared" si="24"/>
        <v>#REF!</v>
      </c>
      <c r="M66" s="48" t="e">
        <f t="shared" si="24"/>
        <v>#REF!</v>
      </c>
      <c r="N66" s="48" t="e">
        <f t="shared" si="24"/>
        <v>#REF!</v>
      </c>
      <c r="O66" s="48" t="e">
        <f t="shared" si="24"/>
        <v>#REF!</v>
      </c>
      <c r="P66" s="48" t="e">
        <f t="shared" si="24"/>
        <v>#REF!</v>
      </c>
      <c r="Q66" s="48" t="e">
        <f t="shared" si="24"/>
        <v>#REF!</v>
      </c>
      <c r="R66" s="48" t="e">
        <f t="shared" si="24"/>
        <v>#REF!</v>
      </c>
      <c r="S66" s="179" t="e">
        <f t="shared" si="24"/>
        <v>#REF!</v>
      </c>
      <c r="T66" s="203"/>
      <c r="V66" s="233"/>
      <c r="W66" s="233"/>
      <c r="X66" s="233"/>
    </row>
    <row r="67" spans="1:26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ref="E67:I67" si="25">IF(ISNUMBER(FIND("&lt;",E26)),"N.D.",PRODUCT(E26,1/E$54))</f>
        <v>#DIV/0!</v>
      </c>
      <c r="F67" s="48" t="e">
        <f t="shared" si="25"/>
        <v>#DIV/0!</v>
      </c>
      <c r="G67" s="48" t="e">
        <f t="shared" si="25"/>
        <v>#DIV/0!</v>
      </c>
      <c r="H67" s="48" t="e">
        <f t="shared" si="25"/>
        <v>#DIV/0!</v>
      </c>
      <c r="I67" s="48" t="e">
        <f t="shared" si="25"/>
        <v>#DIV/0!</v>
      </c>
      <c r="J67" s="48" t="e">
        <f t="shared" ref="J67:S67" si="26">IF(ISNUMBER(FIND("&lt;",J26)),"N.D.",PRODUCT(J26,1/J$54))</f>
        <v>#REF!</v>
      </c>
      <c r="K67" s="48" t="e">
        <f t="shared" si="26"/>
        <v>#REF!</v>
      </c>
      <c r="L67" s="48" t="e">
        <f t="shared" si="26"/>
        <v>#REF!</v>
      </c>
      <c r="M67" s="48" t="e">
        <f t="shared" si="26"/>
        <v>#REF!</v>
      </c>
      <c r="N67" s="48" t="e">
        <f t="shared" si="26"/>
        <v>#REF!</v>
      </c>
      <c r="O67" s="48" t="e">
        <f t="shared" si="26"/>
        <v>#REF!</v>
      </c>
      <c r="P67" s="48" t="e">
        <f t="shared" si="26"/>
        <v>#REF!</v>
      </c>
      <c r="Q67" s="48" t="e">
        <f t="shared" si="26"/>
        <v>#REF!</v>
      </c>
      <c r="R67" s="48" t="e">
        <f t="shared" si="26"/>
        <v>#REF!</v>
      </c>
      <c r="S67" s="179" t="e">
        <f t="shared" si="26"/>
        <v>#REF!</v>
      </c>
      <c r="T67" s="203"/>
      <c r="V67" s="235"/>
      <c r="W67" s="235"/>
      <c r="X67" s="235"/>
    </row>
    <row r="68" spans="1:26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ref="E68:I68" si="27">IF(ISNUMBER(FIND("&lt;",E27)),"N.D.",PRODUCT(E27,1/E$54))</f>
        <v>#DIV/0!</v>
      </c>
      <c r="F68" s="48" t="e">
        <f t="shared" si="27"/>
        <v>#DIV/0!</v>
      </c>
      <c r="G68" s="48" t="e">
        <f t="shared" si="27"/>
        <v>#DIV/0!</v>
      </c>
      <c r="H68" s="48" t="e">
        <f t="shared" si="27"/>
        <v>#DIV/0!</v>
      </c>
      <c r="I68" s="48" t="e">
        <f t="shared" si="27"/>
        <v>#DIV/0!</v>
      </c>
      <c r="J68" s="48" t="e">
        <f t="shared" ref="J68:S68" si="28">IF(ISNUMBER(FIND("&lt;",J27)),"N.D.",PRODUCT(J27,1/J$54))</f>
        <v>#REF!</v>
      </c>
      <c r="K68" s="48" t="e">
        <f t="shared" si="28"/>
        <v>#REF!</v>
      </c>
      <c r="L68" s="48" t="e">
        <f t="shared" si="28"/>
        <v>#REF!</v>
      </c>
      <c r="M68" s="48" t="e">
        <f t="shared" si="28"/>
        <v>#REF!</v>
      </c>
      <c r="N68" s="48" t="e">
        <f t="shared" si="28"/>
        <v>#REF!</v>
      </c>
      <c r="O68" s="48" t="e">
        <f t="shared" si="28"/>
        <v>#REF!</v>
      </c>
      <c r="P68" s="48" t="e">
        <f t="shared" si="28"/>
        <v>#REF!</v>
      </c>
      <c r="Q68" s="48" t="e">
        <f t="shared" si="28"/>
        <v>#REF!</v>
      </c>
      <c r="R68" s="48" t="e">
        <f t="shared" si="28"/>
        <v>#REF!</v>
      </c>
      <c r="S68" s="179" t="e">
        <f t="shared" si="28"/>
        <v>#REF!</v>
      </c>
      <c r="T68" s="203"/>
      <c r="V68" s="233"/>
      <c r="W68" s="233"/>
      <c r="X68" s="233"/>
    </row>
    <row r="69" spans="1:26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ref="E69:I69" si="29">IF(ISNUMBER(FIND("&lt;",E28)),"N.D.",PRODUCT(E28,1/E$54))</f>
        <v>#DIV/0!</v>
      </c>
      <c r="F69" s="48" t="e">
        <f t="shared" si="29"/>
        <v>#DIV/0!</v>
      </c>
      <c r="G69" s="48" t="e">
        <f t="shared" si="29"/>
        <v>#DIV/0!</v>
      </c>
      <c r="H69" s="48" t="e">
        <f t="shared" si="29"/>
        <v>#DIV/0!</v>
      </c>
      <c r="I69" s="48" t="e">
        <f t="shared" si="29"/>
        <v>#DIV/0!</v>
      </c>
      <c r="J69" s="48" t="e">
        <f t="shared" ref="J69:S69" si="30">IF(ISNUMBER(FIND("&lt;",J28)),"N.D.",PRODUCT(J28,1/J$54))</f>
        <v>#REF!</v>
      </c>
      <c r="K69" s="48" t="e">
        <f t="shared" si="30"/>
        <v>#REF!</v>
      </c>
      <c r="L69" s="48" t="e">
        <f t="shared" si="30"/>
        <v>#REF!</v>
      </c>
      <c r="M69" s="48" t="e">
        <f t="shared" si="30"/>
        <v>#REF!</v>
      </c>
      <c r="N69" s="48" t="e">
        <f t="shared" si="30"/>
        <v>#REF!</v>
      </c>
      <c r="O69" s="48" t="e">
        <f t="shared" si="30"/>
        <v>#REF!</v>
      </c>
      <c r="P69" s="48" t="e">
        <f t="shared" si="30"/>
        <v>#REF!</v>
      </c>
      <c r="Q69" s="48" t="e">
        <f t="shared" si="30"/>
        <v>#REF!</v>
      </c>
      <c r="R69" s="48" t="e">
        <f t="shared" si="30"/>
        <v>#REF!</v>
      </c>
      <c r="S69" s="179" t="e">
        <f t="shared" si="30"/>
        <v>#REF!</v>
      </c>
      <c r="T69" s="203"/>
      <c r="V69" s="233"/>
      <c r="W69" s="233"/>
      <c r="X69" s="233"/>
    </row>
    <row r="70" spans="1:26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ref="E70:I70" si="31">IF(ISNUMBER(FIND("&lt;",E29)),"N.D.",PRODUCT(E29,1/E$54))</f>
        <v>#DIV/0!</v>
      </c>
      <c r="F70" s="48" t="e">
        <f t="shared" si="31"/>
        <v>#DIV/0!</v>
      </c>
      <c r="G70" s="48" t="e">
        <f t="shared" si="31"/>
        <v>#DIV/0!</v>
      </c>
      <c r="H70" s="48" t="e">
        <f t="shared" si="31"/>
        <v>#DIV/0!</v>
      </c>
      <c r="I70" s="48" t="e">
        <f t="shared" si="31"/>
        <v>#DIV/0!</v>
      </c>
      <c r="J70" s="48" t="e">
        <f t="shared" ref="J70:S70" si="32">IF(ISNUMBER(FIND("&lt;",J29)),"N.D.",PRODUCT(J29,1/J$54))</f>
        <v>#REF!</v>
      </c>
      <c r="K70" s="48" t="e">
        <f t="shared" si="32"/>
        <v>#REF!</v>
      </c>
      <c r="L70" s="48" t="e">
        <f t="shared" si="32"/>
        <v>#REF!</v>
      </c>
      <c r="M70" s="48" t="e">
        <f t="shared" si="32"/>
        <v>#REF!</v>
      </c>
      <c r="N70" s="48" t="e">
        <f t="shared" si="32"/>
        <v>#REF!</v>
      </c>
      <c r="O70" s="48" t="e">
        <f t="shared" si="32"/>
        <v>#REF!</v>
      </c>
      <c r="P70" s="48" t="e">
        <f t="shared" si="32"/>
        <v>#REF!</v>
      </c>
      <c r="Q70" s="48" t="e">
        <f t="shared" si="32"/>
        <v>#REF!</v>
      </c>
      <c r="R70" s="48" t="e">
        <f t="shared" si="32"/>
        <v>#REF!</v>
      </c>
      <c r="S70" s="179" t="e">
        <f t="shared" si="32"/>
        <v>#REF!</v>
      </c>
      <c r="T70" s="203"/>
      <c r="V70" s="233"/>
      <c r="W70" s="233"/>
      <c r="X70" s="233"/>
    </row>
    <row r="71" spans="1:26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ref="E71:I71" si="33">IF(ISNUMBER(FIND("&lt;",E30)),"N.D.",PRODUCT(E30,1/E$54))</f>
        <v>#DIV/0!</v>
      </c>
      <c r="F71" s="48" t="e">
        <f t="shared" si="33"/>
        <v>#DIV/0!</v>
      </c>
      <c r="G71" s="48" t="e">
        <f t="shared" si="33"/>
        <v>#DIV/0!</v>
      </c>
      <c r="H71" s="48" t="e">
        <f t="shared" si="33"/>
        <v>#DIV/0!</v>
      </c>
      <c r="I71" s="48" t="e">
        <f t="shared" si="33"/>
        <v>#DIV/0!</v>
      </c>
      <c r="J71" s="48" t="e">
        <f t="shared" ref="J71:S71" si="34">IF(ISNUMBER(FIND("&lt;",J30)),"N.D.",PRODUCT(J30,1/J$54))</f>
        <v>#REF!</v>
      </c>
      <c r="K71" s="48" t="e">
        <f t="shared" si="34"/>
        <v>#REF!</v>
      </c>
      <c r="L71" s="48" t="e">
        <f t="shared" si="34"/>
        <v>#REF!</v>
      </c>
      <c r="M71" s="48" t="e">
        <f t="shared" si="34"/>
        <v>#REF!</v>
      </c>
      <c r="N71" s="48" t="e">
        <f t="shared" si="34"/>
        <v>#REF!</v>
      </c>
      <c r="O71" s="48" t="e">
        <f t="shared" si="34"/>
        <v>#REF!</v>
      </c>
      <c r="P71" s="48" t="e">
        <f t="shared" si="34"/>
        <v>#REF!</v>
      </c>
      <c r="Q71" s="48" t="e">
        <f t="shared" si="34"/>
        <v>#REF!</v>
      </c>
      <c r="R71" s="48" t="e">
        <f t="shared" si="34"/>
        <v>#REF!</v>
      </c>
      <c r="S71" s="179" t="e">
        <f t="shared" si="34"/>
        <v>#REF!</v>
      </c>
      <c r="T71" s="203"/>
      <c r="V71" s="233"/>
      <c r="W71" s="233"/>
      <c r="X71" s="233"/>
    </row>
    <row r="72" spans="1:26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ref="E72:I72" si="35">IF(ISNUMBER(FIND("&lt;",E31)),"N.D.",PRODUCT(E31,1/E$54))</f>
        <v>#DIV/0!</v>
      </c>
      <c r="F72" s="48" t="e">
        <f t="shared" si="35"/>
        <v>#DIV/0!</v>
      </c>
      <c r="G72" s="48" t="e">
        <f t="shared" si="35"/>
        <v>#DIV/0!</v>
      </c>
      <c r="H72" s="48" t="e">
        <f t="shared" si="35"/>
        <v>#DIV/0!</v>
      </c>
      <c r="I72" s="48" t="e">
        <f t="shared" si="35"/>
        <v>#DIV/0!</v>
      </c>
      <c r="J72" s="48" t="e">
        <f t="shared" ref="J72:S72" si="36">IF(ISNUMBER(FIND("&lt;",J31)),"N.D.",PRODUCT(J31,1/J$54))</f>
        <v>#REF!</v>
      </c>
      <c r="K72" s="48" t="e">
        <f t="shared" si="36"/>
        <v>#REF!</v>
      </c>
      <c r="L72" s="48" t="e">
        <f t="shared" si="36"/>
        <v>#REF!</v>
      </c>
      <c r="M72" s="48" t="e">
        <f t="shared" si="36"/>
        <v>#REF!</v>
      </c>
      <c r="N72" s="48" t="e">
        <f t="shared" si="36"/>
        <v>#REF!</v>
      </c>
      <c r="O72" s="48" t="e">
        <f t="shared" si="36"/>
        <v>#REF!</v>
      </c>
      <c r="P72" s="48" t="e">
        <f t="shared" si="36"/>
        <v>#REF!</v>
      </c>
      <c r="Q72" s="48" t="e">
        <f t="shared" si="36"/>
        <v>#REF!</v>
      </c>
      <c r="R72" s="48" t="e">
        <f t="shared" si="36"/>
        <v>#REF!</v>
      </c>
      <c r="S72" s="179" t="e">
        <f t="shared" si="36"/>
        <v>#REF!</v>
      </c>
      <c r="T72" s="203"/>
      <c r="V72" s="233"/>
      <c r="W72" s="233"/>
      <c r="X72" s="233"/>
    </row>
    <row r="73" spans="1:26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ref="E73:I73" si="37">IF(ISNUMBER(FIND("&lt;",E32)),"N.D.",PRODUCT(E32,1/E$54))</f>
        <v>#DIV/0!</v>
      </c>
      <c r="F73" s="48" t="e">
        <f t="shared" si="37"/>
        <v>#DIV/0!</v>
      </c>
      <c r="G73" s="48" t="e">
        <f t="shared" si="37"/>
        <v>#DIV/0!</v>
      </c>
      <c r="H73" s="48" t="e">
        <f t="shared" si="37"/>
        <v>#DIV/0!</v>
      </c>
      <c r="I73" s="48" t="e">
        <f t="shared" si="37"/>
        <v>#DIV/0!</v>
      </c>
      <c r="J73" s="48" t="e">
        <f t="shared" ref="J73:S73" si="38">IF(ISNUMBER(FIND("&lt;",J32)),"N.D.",PRODUCT(J32,1/J$54))</f>
        <v>#REF!</v>
      </c>
      <c r="K73" s="48" t="e">
        <f t="shared" si="38"/>
        <v>#REF!</v>
      </c>
      <c r="L73" s="48" t="e">
        <f t="shared" si="38"/>
        <v>#REF!</v>
      </c>
      <c r="M73" s="48" t="e">
        <f t="shared" si="38"/>
        <v>#REF!</v>
      </c>
      <c r="N73" s="48" t="e">
        <f t="shared" si="38"/>
        <v>#REF!</v>
      </c>
      <c r="O73" s="48" t="e">
        <f t="shared" si="38"/>
        <v>#REF!</v>
      </c>
      <c r="P73" s="48" t="e">
        <f t="shared" si="38"/>
        <v>#REF!</v>
      </c>
      <c r="Q73" s="48" t="e">
        <f t="shared" si="38"/>
        <v>#REF!</v>
      </c>
      <c r="R73" s="48" t="e">
        <f t="shared" si="38"/>
        <v>#REF!</v>
      </c>
      <c r="S73" s="179" t="e">
        <f t="shared" si="38"/>
        <v>#REF!</v>
      </c>
      <c r="T73" s="203"/>
      <c r="V73" s="233"/>
      <c r="W73" s="233"/>
      <c r="X73" s="233"/>
    </row>
    <row r="74" spans="1:26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ref="E74:I74" si="39">IF(ISNUMBER(FIND("&lt;",E33)),"N.D.",PRODUCT(E33,1/E$54))</f>
        <v>N.D.</v>
      </c>
      <c r="F74" s="48" t="str">
        <f t="shared" si="39"/>
        <v>N.D.</v>
      </c>
      <c r="G74" s="48" t="e">
        <f t="shared" si="39"/>
        <v>#DIV/0!</v>
      </c>
      <c r="H74" s="48" t="str">
        <f t="shared" si="39"/>
        <v>N.D.</v>
      </c>
      <c r="I74" s="48" t="e">
        <f t="shared" si="39"/>
        <v>#DIV/0!</v>
      </c>
      <c r="J74" s="48" t="e">
        <f t="shared" ref="J74:S74" si="40">IF(ISNUMBER(FIND("&lt;",J33)),"N.D.",PRODUCT(J33,1/J$54))</f>
        <v>#REF!</v>
      </c>
      <c r="K74" s="48" t="e">
        <f t="shared" si="40"/>
        <v>#REF!</v>
      </c>
      <c r="L74" s="48" t="e">
        <f t="shared" si="40"/>
        <v>#REF!</v>
      </c>
      <c r="M74" s="48" t="e">
        <f t="shared" si="40"/>
        <v>#REF!</v>
      </c>
      <c r="N74" s="48" t="e">
        <f t="shared" si="40"/>
        <v>#REF!</v>
      </c>
      <c r="O74" s="48" t="e">
        <f t="shared" si="40"/>
        <v>#REF!</v>
      </c>
      <c r="P74" s="48" t="e">
        <f t="shared" si="40"/>
        <v>#REF!</v>
      </c>
      <c r="Q74" s="48" t="e">
        <f t="shared" si="40"/>
        <v>#REF!</v>
      </c>
      <c r="R74" s="48" t="e">
        <f t="shared" si="40"/>
        <v>#REF!</v>
      </c>
      <c r="S74" s="179" t="e">
        <f t="shared" si="40"/>
        <v>#REF!</v>
      </c>
      <c r="T74" s="203"/>
      <c r="V74" s="233"/>
      <c r="W74" s="233"/>
      <c r="X74" s="233"/>
    </row>
    <row r="75" spans="1:26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ref="E75:I75" si="41">IF(ISNUMBER(FIND("&lt;",E34)),"N.D.",PRODUCT(E34,1/E$54))</f>
        <v>#DIV/0!</v>
      </c>
      <c r="F75" s="48" t="e">
        <f t="shared" si="41"/>
        <v>#DIV/0!</v>
      </c>
      <c r="G75" s="48" t="e">
        <f t="shared" si="41"/>
        <v>#DIV/0!</v>
      </c>
      <c r="H75" s="48" t="e">
        <f t="shared" si="41"/>
        <v>#DIV/0!</v>
      </c>
      <c r="I75" s="48" t="e">
        <f t="shared" si="41"/>
        <v>#DIV/0!</v>
      </c>
      <c r="J75" s="48" t="e">
        <f t="shared" ref="J75:S75" si="42">IF(ISNUMBER(FIND("&lt;",J34)),"N.D.",PRODUCT(J34,1/J$54))</f>
        <v>#REF!</v>
      </c>
      <c r="K75" s="48" t="e">
        <f t="shared" si="42"/>
        <v>#REF!</v>
      </c>
      <c r="L75" s="48" t="e">
        <f t="shared" si="42"/>
        <v>#REF!</v>
      </c>
      <c r="M75" s="48" t="e">
        <f t="shared" si="42"/>
        <v>#REF!</v>
      </c>
      <c r="N75" s="48" t="e">
        <f t="shared" si="42"/>
        <v>#REF!</v>
      </c>
      <c r="O75" s="48" t="e">
        <f t="shared" si="42"/>
        <v>#REF!</v>
      </c>
      <c r="P75" s="48" t="e">
        <f t="shared" si="42"/>
        <v>#REF!</v>
      </c>
      <c r="Q75" s="48" t="e">
        <f t="shared" si="42"/>
        <v>#REF!</v>
      </c>
      <c r="R75" s="48" t="e">
        <f t="shared" si="42"/>
        <v>#REF!</v>
      </c>
      <c r="S75" s="179" t="e">
        <f t="shared" si="42"/>
        <v>#REF!</v>
      </c>
      <c r="T75" s="203"/>
      <c r="V75" s="233"/>
      <c r="W75" s="233"/>
      <c r="X75" s="233"/>
    </row>
    <row r="76" spans="1:26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ref="E76:I76" si="43">IF(ISNUMBER(FIND("&lt;",E35)),"N.D.",PRODUCT(E35,1/E$54))</f>
        <v>#DIV/0!</v>
      </c>
      <c r="F76" s="48" t="e">
        <f t="shared" si="43"/>
        <v>#DIV/0!</v>
      </c>
      <c r="G76" s="48" t="e">
        <f t="shared" si="43"/>
        <v>#DIV/0!</v>
      </c>
      <c r="H76" s="48" t="e">
        <f t="shared" si="43"/>
        <v>#DIV/0!</v>
      </c>
      <c r="I76" s="179" t="e">
        <f t="shared" si="43"/>
        <v>#DIV/0!</v>
      </c>
      <c r="J76" s="205" t="e">
        <f t="shared" ref="J76:S76" si="44">IF(ISNUMBER(FIND("&lt;",J35)),"N.D.",PRODUCT(J35,1/J$54))</f>
        <v>#REF!</v>
      </c>
      <c r="K76" s="48" t="e">
        <f t="shared" si="44"/>
        <v>#REF!</v>
      </c>
      <c r="L76" s="48" t="e">
        <f t="shared" si="44"/>
        <v>#REF!</v>
      </c>
      <c r="M76" s="48" t="e">
        <f t="shared" si="44"/>
        <v>#REF!</v>
      </c>
      <c r="N76" s="48" t="e">
        <f t="shared" si="44"/>
        <v>#REF!</v>
      </c>
      <c r="O76" s="48" t="e">
        <f t="shared" si="44"/>
        <v>#REF!</v>
      </c>
      <c r="P76" s="48" t="e">
        <f t="shared" si="44"/>
        <v>#REF!</v>
      </c>
      <c r="Q76" s="48" t="e">
        <f t="shared" si="44"/>
        <v>#REF!</v>
      </c>
      <c r="R76" s="48" t="e">
        <f t="shared" si="44"/>
        <v>#REF!</v>
      </c>
      <c r="S76" s="179" t="e">
        <f t="shared" si="44"/>
        <v>#REF!</v>
      </c>
      <c r="V76" s="233"/>
      <c r="W76" s="233"/>
      <c r="X76" s="233"/>
    </row>
    <row r="77" spans="1:26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ref="E77:I77" si="45">IF(ISNUMBER(FIND("&lt;",E36)),"N.D.",PRODUCT(E36,1/E$54))</f>
        <v>#DIV/0!</v>
      </c>
      <c r="F77" s="48" t="e">
        <f t="shared" si="45"/>
        <v>#DIV/0!</v>
      </c>
      <c r="G77" s="48" t="e">
        <f t="shared" si="45"/>
        <v>#DIV/0!</v>
      </c>
      <c r="H77" s="48" t="e">
        <f t="shared" si="45"/>
        <v>#DIV/0!</v>
      </c>
      <c r="I77" s="179" t="e">
        <f t="shared" si="45"/>
        <v>#DIV/0!</v>
      </c>
      <c r="J77" s="205" t="e">
        <f t="shared" ref="J77:S77" si="46">IF(ISNUMBER(FIND("&lt;",J36)),"N.D.",PRODUCT(J36,1/J$54))</f>
        <v>#REF!</v>
      </c>
      <c r="K77" s="48" t="e">
        <f t="shared" si="46"/>
        <v>#REF!</v>
      </c>
      <c r="L77" s="48" t="e">
        <f t="shared" si="46"/>
        <v>#REF!</v>
      </c>
      <c r="M77" s="48" t="e">
        <f t="shared" si="46"/>
        <v>#REF!</v>
      </c>
      <c r="N77" s="48" t="e">
        <f t="shared" si="46"/>
        <v>#REF!</v>
      </c>
      <c r="O77" s="48" t="e">
        <f t="shared" si="46"/>
        <v>#REF!</v>
      </c>
      <c r="P77" s="48" t="e">
        <f t="shared" si="46"/>
        <v>#REF!</v>
      </c>
      <c r="Q77" s="48" t="e">
        <f t="shared" si="46"/>
        <v>#REF!</v>
      </c>
      <c r="R77" s="48" t="e">
        <f t="shared" si="46"/>
        <v>#REF!</v>
      </c>
      <c r="S77" s="179" t="e">
        <f t="shared" si="46"/>
        <v>#REF!</v>
      </c>
      <c r="V77" s="233"/>
      <c r="W77" s="234"/>
      <c r="X77" s="233"/>
    </row>
    <row r="78" spans="1:26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ref="E78:I78" si="47">IF(ISNUMBER(FIND("&lt;",E37)),"N.D.",PRODUCT(E37,1/E$54))</f>
        <v>#DIV/0!</v>
      </c>
      <c r="F78" s="48" t="e">
        <f t="shared" si="47"/>
        <v>#DIV/0!</v>
      </c>
      <c r="G78" s="48" t="e">
        <f t="shared" si="47"/>
        <v>#DIV/0!</v>
      </c>
      <c r="H78" s="48" t="e">
        <f t="shared" si="47"/>
        <v>#DIV/0!</v>
      </c>
      <c r="I78" s="179" t="e">
        <f t="shared" si="47"/>
        <v>#DIV/0!</v>
      </c>
      <c r="J78" s="205" t="e">
        <f t="shared" ref="J78:S78" si="48">IF(ISNUMBER(FIND("&lt;",J37)),"N.D.",PRODUCT(J37,1/J$54))</f>
        <v>#REF!</v>
      </c>
      <c r="K78" s="48" t="e">
        <f t="shared" si="48"/>
        <v>#REF!</v>
      </c>
      <c r="L78" s="48" t="e">
        <f t="shared" si="48"/>
        <v>#REF!</v>
      </c>
      <c r="M78" s="48" t="e">
        <f t="shared" si="48"/>
        <v>#REF!</v>
      </c>
      <c r="N78" s="48" t="e">
        <f t="shared" si="48"/>
        <v>#REF!</v>
      </c>
      <c r="O78" s="48" t="e">
        <f t="shared" si="48"/>
        <v>#REF!</v>
      </c>
      <c r="P78" s="48" t="e">
        <f t="shared" si="48"/>
        <v>#REF!</v>
      </c>
      <c r="Q78" s="48" t="e">
        <f t="shared" si="48"/>
        <v>#REF!</v>
      </c>
      <c r="R78" s="48" t="e">
        <f t="shared" si="48"/>
        <v>#REF!</v>
      </c>
      <c r="S78" s="179" t="e">
        <f t="shared" si="48"/>
        <v>#REF!</v>
      </c>
      <c r="V78" s="233">
        <v>1.5</v>
      </c>
      <c r="W78" s="234" t="e">
        <f>AVERAGE(E78:I78)</f>
        <v>#DIV/0!</v>
      </c>
      <c r="X78" s="12" t="e">
        <f t="shared" ref="X78" si="49">IF(W78&gt;V78,"Supera","No Supera")</f>
        <v>#DIV/0!</v>
      </c>
      <c r="Y78" s="14">
        <f>COUNTIF(E78:J78,"&gt;1,5")</f>
        <v>0</v>
      </c>
      <c r="Z78" s="236" t="e">
        <f>W78/V78</f>
        <v>#DIV/0!</v>
      </c>
    </row>
    <row r="79" spans="1:26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ref="E79:I79" si="50">IF(ISNUMBER(FIND("&lt;",E38)),"N.D.",PRODUCT(E38,1/E$54))</f>
        <v>#DIV/0!</v>
      </c>
      <c r="F79" s="48" t="e">
        <f t="shared" si="50"/>
        <v>#DIV/0!</v>
      </c>
      <c r="G79" s="48" t="e">
        <f t="shared" si="50"/>
        <v>#DIV/0!</v>
      </c>
      <c r="H79" s="48" t="e">
        <f t="shared" si="50"/>
        <v>#DIV/0!</v>
      </c>
      <c r="I79" s="179" t="e">
        <f t="shared" si="50"/>
        <v>#DIV/0!</v>
      </c>
      <c r="J79" s="205" t="e">
        <f t="shared" ref="J79:S79" si="51">IF(ISNUMBER(FIND("&lt;",J38)),"N.D.",PRODUCT(J38,1/J$54))</f>
        <v>#REF!</v>
      </c>
      <c r="K79" s="48" t="e">
        <f t="shared" si="51"/>
        <v>#REF!</v>
      </c>
      <c r="L79" s="48" t="e">
        <f t="shared" si="51"/>
        <v>#REF!</v>
      </c>
      <c r="M79" s="48" t="e">
        <f t="shared" si="51"/>
        <v>#REF!</v>
      </c>
      <c r="N79" s="48" t="e">
        <f t="shared" si="51"/>
        <v>#REF!</v>
      </c>
      <c r="O79" s="48" t="e">
        <f t="shared" si="51"/>
        <v>#REF!</v>
      </c>
      <c r="P79" s="48" t="e">
        <f t="shared" si="51"/>
        <v>#REF!</v>
      </c>
      <c r="Q79" s="48" t="e">
        <f t="shared" si="51"/>
        <v>#REF!</v>
      </c>
      <c r="R79" s="48" t="e">
        <f t="shared" si="51"/>
        <v>#REF!</v>
      </c>
      <c r="S79" s="179" t="e">
        <f t="shared" si="51"/>
        <v>#REF!</v>
      </c>
    </row>
    <row r="80" spans="1:26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ref="E80:I80" si="52">IF(ISNUMBER(FIND("&lt;",E39)),"N.D.",PRODUCT(E39,1/E$54))</f>
        <v>#DIV/0!</v>
      </c>
      <c r="F80" s="48" t="e">
        <f t="shared" si="52"/>
        <v>#DIV/0!</v>
      </c>
      <c r="G80" s="48" t="e">
        <f t="shared" si="52"/>
        <v>#DIV/0!</v>
      </c>
      <c r="H80" s="48" t="e">
        <f t="shared" si="52"/>
        <v>#DIV/0!</v>
      </c>
      <c r="I80" s="179" t="e">
        <f t="shared" si="52"/>
        <v>#DIV/0!</v>
      </c>
      <c r="J80" s="205" t="e">
        <f t="shared" ref="J80:S80" si="53">IF(ISNUMBER(FIND("&lt;",J39)),"N.D.",PRODUCT(J39,1/J$54))</f>
        <v>#REF!</v>
      </c>
      <c r="K80" s="48" t="e">
        <f t="shared" si="53"/>
        <v>#REF!</v>
      </c>
      <c r="L80" s="48" t="e">
        <f t="shared" si="53"/>
        <v>#REF!</v>
      </c>
      <c r="M80" s="48" t="e">
        <f t="shared" si="53"/>
        <v>#REF!</v>
      </c>
      <c r="N80" s="48" t="e">
        <f t="shared" si="53"/>
        <v>#REF!</v>
      </c>
      <c r="O80" s="48" t="e">
        <f t="shared" si="53"/>
        <v>#REF!</v>
      </c>
      <c r="P80" s="48" t="e">
        <f t="shared" si="53"/>
        <v>#REF!</v>
      </c>
      <c r="Q80" s="48" t="e">
        <f t="shared" si="53"/>
        <v>#REF!</v>
      </c>
      <c r="R80" s="48" t="e">
        <f t="shared" si="53"/>
        <v>#REF!</v>
      </c>
      <c r="S80" s="179" t="e">
        <f t="shared" si="53"/>
        <v>#REF!</v>
      </c>
    </row>
    <row r="81" spans="1:1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ref="E81:I81" si="54">IF(ISNUMBER(FIND("&lt;",E40)),"N.D.",PRODUCT(E40,1/E$54))</f>
        <v>#DIV/0!</v>
      </c>
      <c r="F81" s="48" t="e">
        <f t="shared" si="54"/>
        <v>#DIV/0!</v>
      </c>
      <c r="G81" s="48" t="e">
        <f t="shared" si="54"/>
        <v>#DIV/0!</v>
      </c>
      <c r="H81" s="48" t="e">
        <f t="shared" si="54"/>
        <v>#DIV/0!</v>
      </c>
      <c r="I81" s="179" t="e">
        <f t="shared" si="54"/>
        <v>#DIV/0!</v>
      </c>
      <c r="J81" s="205" t="e">
        <f t="shared" ref="J81:S81" si="55">IF(ISNUMBER(FIND("&lt;",J40)),"N.D.",PRODUCT(J40,1/J$54))</f>
        <v>#REF!</v>
      </c>
      <c r="K81" s="48" t="e">
        <f t="shared" si="55"/>
        <v>#REF!</v>
      </c>
      <c r="L81" s="48" t="e">
        <f t="shared" si="55"/>
        <v>#REF!</v>
      </c>
      <c r="M81" s="48" t="e">
        <f t="shared" si="55"/>
        <v>#REF!</v>
      </c>
      <c r="N81" s="48" t="e">
        <f t="shared" si="55"/>
        <v>#REF!</v>
      </c>
      <c r="O81" s="48" t="e">
        <f t="shared" si="55"/>
        <v>#REF!</v>
      </c>
      <c r="P81" s="48" t="e">
        <f t="shared" si="55"/>
        <v>#REF!</v>
      </c>
      <c r="Q81" s="48" t="e">
        <f t="shared" si="55"/>
        <v>#REF!</v>
      </c>
      <c r="R81" s="48" t="e">
        <f t="shared" si="55"/>
        <v>#REF!</v>
      </c>
      <c r="S81" s="179" t="e">
        <f t="shared" si="55"/>
        <v>#REF!</v>
      </c>
    </row>
    <row r="82" spans="1:1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ref="E82:I82" si="56">IF(ISNUMBER(FIND("&lt;",E41)),"N.D.",PRODUCT(E41,1/E$54))</f>
        <v>#DIV/0!</v>
      </c>
      <c r="F82" s="48" t="e">
        <f t="shared" si="56"/>
        <v>#DIV/0!</v>
      </c>
      <c r="G82" s="48" t="e">
        <f t="shared" si="56"/>
        <v>#DIV/0!</v>
      </c>
      <c r="H82" s="48" t="e">
        <f t="shared" si="56"/>
        <v>#DIV/0!</v>
      </c>
      <c r="I82" s="179" t="e">
        <f t="shared" si="56"/>
        <v>#DIV/0!</v>
      </c>
      <c r="J82" s="205" t="e">
        <f t="shared" ref="J82:S82" si="57">IF(ISNUMBER(FIND("&lt;",J41)),"N.D.",PRODUCT(J41,1/J$54))</f>
        <v>#REF!</v>
      </c>
      <c r="K82" s="48" t="e">
        <f t="shared" si="57"/>
        <v>#REF!</v>
      </c>
      <c r="L82" s="48" t="e">
        <f t="shared" si="57"/>
        <v>#REF!</v>
      </c>
      <c r="M82" s="48" t="e">
        <f t="shared" si="57"/>
        <v>#REF!</v>
      </c>
      <c r="N82" s="48" t="e">
        <f t="shared" si="57"/>
        <v>#REF!</v>
      </c>
      <c r="O82" s="48" t="e">
        <f t="shared" si="57"/>
        <v>#REF!</v>
      </c>
      <c r="P82" s="48" t="e">
        <f t="shared" si="57"/>
        <v>#REF!</v>
      </c>
      <c r="Q82" s="48" t="e">
        <f t="shared" si="57"/>
        <v>#REF!</v>
      </c>
      <c r="R82" s="48" t="e">
        <f t="shared" si="57"/>
        <v>#REF!</v>
      </c>
      <c r="S82" s="179" t="e">
        <f t="shared" si="57"/>
        <v>#REF!</v>
      </c>
    </row>
    <row r="83" spans="1:1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ref="E83:I83" si="58">IF(ISNUMBER(FIND("&lt;",E42)),"N.D.",PRODUCT(E42,1/E$54))</f>
        <v>#DIV/0!</v>
      </c>
      <c r="F83" s="48" t="str">
        <f t="shared" si="58"/>
        <v>N.D.</v>
      </c>
      <c r="G83" s="48" t="str">
        <f t="shared" si="58"/>
        <v>N.D.</v>
      </c>
      <c r="H83" s="48" t="e">
        <f t="shared" si="58"/>
        <v>#DIV/0!</v>
      </c>
      <c r="I83" s="179" t="e">
        <f t="shared" si="58"/>
        <v>#DIV/0!</v>
      </c>
      <c r="J83" s="205" t="e">
        <f t="shared" ref="J83:S83" si="59">IF(ISNUMBER(FIND("&lt;",J42)),"N.D.",PRODUCT(J42,1/J$54))</f>
        <v>#REF!</v>
      </c>
      <c r="K83" s="48" t="e">
        <f t="shared" si="59"/>
        <v>#REF!</v>
      </c>
      <c r="L83" s="48" t="e">
        <f t="shared" si="59"/>
        <v>#REF!</v>
      </c>
      <c r="M83" s="48" t="e">
        <f t="shared" si="59"/>
        <v>#REF!</v>
      </c>
      <c r="N83" s="48" t="e">
        <f t="shared" si="59"/>
        <v>#REF!</v>
      </c>
      <c r="O83" s="48" t="e">
        <f t="shared" si="59"/>
        <v>#REF!</v>
      </c>
      <c r="P83" s="48" t="e">
        <f t="shared" si="59"/>
        <v>#REF!</v>
      </c>
      <c r="Q83" s="48" t="e">
        <f t="shared" si="59"/>
        <v>#REF!</v>
      </c>
      <c r="R83" s="48" t="e">
        <f t="shared" si="59"/>
        <v>#REF!</v>
      </c>
      <c r="S83" s="179" t="e">
        <f t="shared" si="59"/>
        <v>#REF!</v>
      </c>
    </row>
    <row r="84" spans="1:19" ht="13.5" x14ac:dyDescent="0.2">
      <c r="A84" s="20"/>
      <c r="B84" s="171" t="s">
        <v>117</v>
      </c>
      <c r="C84" s="38" t="s">
        <v>130</v>
      </c>
      <c r="D84" s="39" t="s">
        <v>135</v>
      </c>
      <c r="E84" s="48" t="e">
        <f t="shared" ref="E84:I84" si="60">IF(ISNUMBER(FIND("&lt;",E43)),"N.D.",PRODUCT(E43,1/E$54))</f>
        <v>#DIV/0!</v>
      </c>
      <c r="F84" s="48" t="e">
        <f t="shared" si="60"/>
        <v>#DIV/0!</v>
      </c>
      <c r="G84" s="48" t="e">
        <f t="shared" si="60"/>
        <v>#DIV/0!</v>
      </c>
      <c r="H84" s="48" t="e">
        <f t="shared" si="60"/>
        <v>#DIV/0!</v>
      </c>
      <c r="I84" s="179" t="e">
        <f t="shared" si="60"/>
        <v>#DIV/0!</v>
      </c>
      <c r="J84" s="205" t="e">
        <f t="shared" ref="J84:S84" si="61">IF(ISNUMBER(FIND("&lt;",J43)),"N.D.",PRODUCT(J43,1/J$54))</f>
        <v>#REF!</v>
      </c>
      <c r="K84" s="48" t="e">
        <f t="shared" si="61"/>
        <v>#REF!</v>
      </c>
      <c r="L84" s="48" t="e">
        <f t="shared" si="61"/>
        <v>#REF!</v>
      </c>
      <c r="M84" s="48" t="e">
        <f t="shared" si="61"/>
        <v>#REF!</v>
      </c>
      <c r="N84" s="48" t="e">
        <f t="shared" si="61"/>
        <v>#REF!</v>
      </c>
      <c r="O84" s="48" t="e">
        <f t="shared" si="61"/>
        <v>#REF!</v>
      </c>
      <c r="P84" s="48" t="e">
        <f t="shared" si="61"/>
        <v>#REF!</v>
      </c>
      <c r="Q84" s="48" t="e">
        <f t="shared" si="61"/>
        <v>#REF!</v>
      </c>
      <c r="R84" s="48" t="e">
        <f t="shared" si="61"/>
        <v>#REF!</v>
      </c>
      <c r="S84" s="179" t="e">
        <f t="shared" si="61"/>
        <v>#REF!</v>
      </c>
    </row>
    <row r="85" spans="1:1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ref="E85:I85" si="62">IF(ISNUMBER(FIND("&lt;",E44)),"N.D.",PRODUCT(E44,1/E$54))</f>
        <v>N.D.</v>
      </c>
      <c r="F85" s="48" t="str">
        <f t="shared" si="62"/>
        <v>N.D.</v>
      </c>
      <c r="G85" s="48" t="str">
        <f t="shared" si="62"/>
        <v>N.D.</v>
      </c>
      <c r="H85" s="48" t="str">
        <f t="shared" si="62"/>
        <v>N.D.</v>
      </c>
      <c r="I85" s="179" t="e">
        <f t="shared" si="62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</row>
    <row r="86" spans="1:1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ref="E86:I86" si="63">IF(ISNUMBER(FIND("&lt;",E45)),"N.D.",PRODUCT(E45,1/E$54))</f>
        <v>#DIV/0!</v>
      </c>
      <c r="F86" s="48" t="e">
        <f t="shared" si="63"/>
        <v>#DIV/0!</v>
      </c>
      <c r="G86" s="48" t="e">
        <f t="shared" si="63"/>
        <v>#DIV/0!</v>
      </c>
      <c r="H86" s="48" t="e">
        <f t="shared" si="63"/>
        <v>#DIV/0!</v>
      </c>
      <c r="I86" s="179" t="e">
        <f t="shared" si="63"/>
        <v>#DIV/0!</v>
      </c>
      <c r="J86" s="205" t="e">
        <f t="shared" ref="J86:S86" si="64">IF(ISNUMBER(FIND("&lt;",J45)),"N.D.",PRODUCT(J45,1/J$54))</f>
        <v>#REF!</v>
      </c>
      <c r="K86" s="48" t="e">
        <f t="shared" si="64"/>
        <v>#REF!</v>
      </c>
      <c r="L86" s="48" t="e">
        <f t="shared" si="64"/>
        <v>#REF!</v>
      </c>
      <c r="M86" s="48" t="e">
        <f t="shared" si="64"/>
        <v>#REF!</v>
      </c>
      <c r="N86" s="48" t="e">
        <f t="shared" si="64"/>
        <v>#REF!</v>
      </c>
      <c r="O86" s="48" t="e">
        <f t="shared" si="64"/>
        <v>#REF!</v>
      </c>
      <c r="P86" s="48" t="e">
        <f t="shared" si="64"/>
        <v>#REF!</v>
      </c>
      <c r="Q86" s="48" t="e">
        <f t="shared" si="64"/>
        <v>#REF!</v>
      </c>
      <c r="R86" s="48" t="e">
        <f t="shared" si="64"/>
        <v>#REF!</v>
      </c>
      <c r="S86" s="179" t="e">
        <f t="shared" si="64"/>
        <v>#REF!</v>
      </c>
    </row>
    <row r="87" spans="1:1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ref="E87:I87" si="65">IF(ISNUMBER(FIND("&lt;",E46)),"N.D.",PRODUCT(E46,1/E$54))</f>
        <v>#DIV/0!</v>
      </c>
      <c r="F87" s="180" t="e">
        <f t="shared" si="65"/>
        <v>#DIV/0!</v>
      </c>
      <c r="G87" s="180" t="e">
        <f t="shared" si="65"/>
        <v>#DIV/0!</v>
      </c>
      <c r="H87" s="180" t="e">
        <f t="shared" si="65"/>
        <v>#DIV/0!</v>
      </c>
      <c r="I87" s="181" t="e">
        <f t="shared" si="65"/>
        <v>#DIV/0!</v>
      </c>
      <c r="J87" s="206" t="e">
        <f t="shared" ref="J87:S87" si="66">IF(ISNUMBER(FIND("&lt;",J46)),"N.D.",PRODUCT(J46,1/J$54))</f>
        <v>#REF!</v>
      </c>
      <c r="K87" s="180" t="e">
        <f t="shared" si="66"/>
        <v>#REF!</v>
      </c>
      <c r="L87" s="180" t="e">
        <f t="shared" si="66"/>
        <v>#REF!</v>
      </c>
      <c r="M87" s="180" t="e">
        <f t="shared" si="66"/>
        <v>#REF!</v>
      </c>
      <c r="N87" s="180" t="e">
        <f t="shared" si="66"/>
        <v>#REF!</v>
      </c>
      <c r="O87" s="180" t="e">
        <f t="shared" si="66"/>
        <v>#REF!</v>
      </c>
      <c r="P87" s="180" t="e">
        <f t="shared" si="66"/>
        <v>#REF!</v>
      </c>
      <c r="Q87" s="180" t="e">
        <f t="shared" si="66"/>
        <v>#REF!</v>
      </c>
      <c r="R87" s="180" t="e">
        <f t="shared" si="66"/>
        <v>#REF!</v>
      </c>
      <c r="S87" s="181" t="e">
        <f t="shared" si="66"/>
        <v>#REF!</v>
      </c>
    </row>
    <row r="88" spans="1:19" ht="6.75" customHeight="1" x14ac:dyDescent="0.2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19" x14ac:dyDescent="0.2">
      <c r="A89" s="20"/>
      <c r="B89" s="50" t="s">
        <v>133</v>
      </c>
      <c r="C89" s="20" t="s">
        <v>134</v>
      </c>
      <c r="D89" s="21"/>
      <c r="E89" s="20"/>
      <c r="F89" s="2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x14ac:dyDescent="0.2">
      <c r="A90" s="20"/>
      <c r="B90" s="21"/>
      <c r="C90" s="21"/>
      <c r="D90" s="21"/>
      <c r="E90" s="20"/>
      <c r="F90" s="20"/>
      <c r="G90" s="20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01"/>
      <c r="C2" s="502"/>
      <c r="D2" s="502"/>
      <c r="E2" s="506" t="s">
        <v>222</v>
      </c>
      <c r="F2" s="507"/>
      <c r="G2" s="507"/>
      <c r="H2" s="507"/>
      <c r="I2" s="507"/>
      <c r="J2" s="507"/>
      <c r="K2" s="507"/>
      <c r="L2" s="507"/>
      <c r="M2" s="508"/>
      <c r="N2" s="96"/>
    </row>
    <row r="3" spans="1:16" s="7" customFormat="1" ht="12.75" customHeight="1" x14ac:dyDescent="0.2">
      <c r="A3" s="83"/>
      <c r="B3" s="503"/>
      <c r="C3" s="460"/>
      <c r="D3" s="460"/>
      <c r="E3" s="509"/>
      <c r="F3" s="469"/>
      <c r="G3" s="469"/>
      <c r="H3" s="469"/>
      <c r="I3" s="469"/>
      <c r="J3" s="469"/>
      <c r="K3" s="469"/>
      <c r="L3" s="469"/>
      <c r="M3" s="510"/>
      <c r="N3" s="96"/>
    </row>
    <row r="4" spans="1:16" s="7" customFormat="1" ht="12.75" customHeight="1" x14ac:dyDescent="0.2">
      <c r="A4" s="83"/>
      <c r="B4" s="503"/>
      <c r="C4" s="460"/>
      <c r="D4" s="460"/>
      <c r="E4" s="509"/>
      <c r="F4" s="469"/>
      <c r="G4" s="469"/>
      <c r="H4" s="469"/>
      <c r="I4" s="469"/>
      <c r="J4" s="469"/>
      <c r="K4" s="469"/>
      <c r="L4" s="469"/>
      <c r="M4" s="510"/>
      <c r="N4" s="96"/>
    </row>
    <row r="5" spans="1:16" s="7" customFormat="1" ht="13.5" customHeight="1" thickBot="1" x14ac:dyDescent="0.25">
      <c r="A5" s="83"/>
      <c r="B5" s="504"/>
      <c r="C5" s="505"/>
      <c r="D5" s="505"/>
      <c r="E5" s="511"/>
      <c r="F5" s="512"/>
      <c r="G5" s="512"/>
      <c r="H5" s="512"/>
      <c r="I5" s="512"/>
      <c r="J5" s="512"/>
      <c r="K5" s="512"/>
      <c r="L5" s="512"/>
      <c r="M5" s="513"/>
      <c r="N5" s="96"/>
    </row>
    <row r="6" spans="1:16" s="7" customFormat="1" ht="13.15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89" t="s">
        <v>32</v>
      </c>
      <c r="C7" s="189"/>
      <c r="D7" s="189"/>
      <c r="E7" s="52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6"/>
      <c r="G7" s="526"/>
      <c r="H7" s="526"/>
      <c r="I7" s="526"/>
      <c r="J7" s="526"/>
      <c r="K7" s="526"/>
      <c r="L7" s="526"/>
      <c r="M7" s="526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05" t="s">
        <v>236</v>
      </c>
      <c r="C9" s="405"/>
      <c r="D9" s="405"/>
      <c r="E9" s="397" t="str">
        <f>+'A.2.4. Cálculo PM10 y VM'!E9:F9</f>
        <v>CA-VMP-6</v>
      </c>
      <c r="F9" s="397"/>
      <c r="G9" s="154"/>
      <c r="H9" s="405" t="s">
        <v>189</v>
      </c>
      <c r="I9" s="405"/>
      <c r="J9" s="397" t="str">
        <f>+'A.2.3. Flujo promedio'!H9</f>
        <v>0001-7-2020-411</v>
      </c>
      <c r="K9" s="397"/>
      <c r="L9" s="397"/>
      <c r="M9" s="397"/>
      <c r="N9" s="68"/>
    </row>
    <row r="10" spans="1:16" ht="13.15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195" t="s">
        <v>31</v>
      </c>
      <c r="E11" s="98" t="s">
        <v>27</v>
      </c>
      <c r="F11" s="98" t="s">
        <v>28</v>
      </c>
      <c r="G11" s="192" t="s">
        <v>29</v>
      </c>
      <c r="H11" s="208" t="s">
        <v>197</v>
      </c>
      <c r="I11" s="208" t="s">
        <v>201</v>
      </c>
      <c r="J11" s="208" t="s">
        <v>198</v>
      </c>
      <c r="K11" s="208" t="s">
        <v>199</v>
      </c>
      <c r="L11" s="208" t="s">
        <v>200</v>
      </c>
      <c r="M11" s="209" t="s">
        <v>235</v>
      </c>
      <c r="N11" s="87"/>
    </row>
    <row r="12" spans="1:16" x14ac:dyDescent="0.2">
      <c r="A12" s="87"/>
      <c r="B12" s="92">
        <v>1</v>
      </c>
      <c r="C12" s="548" t="s">
        <v>202</v>
      </c>
      <c r="D12" s="78">
        <f>'A.2.4. Cálculo PM10 y VM'!D12</f>
        <v>431014</v>
      </c>
      <c r="E12" s="217">
        <f>'A.2.4. Cálculo PM10 y VM'!E12</f>
        <v>0</v>
      </c>
      <c r="F12" s="93">
        <f>'A.2.4. Cálculo PM10 y VM'!F12</f>
        <v>0</v>
      </c>
      <c r="G12" s="191">
        <f>(F12-E12)*60*24</f>
        <v>0</v>
      </c>
      <c r="H12" s="100" t="e">
        <f>'A.2.1. Promedio meteorologia'!$F$42</f>
        <v>#DIV/0!</v>
      </c>
      <c r="I12" s="100" t="e">
        <f>'A.2.1. Promedio meteorologia'!$E$42</f>
        <v>#DIV/0!</v>
      </c>
      <c r="J12" s="190" t="e">
        <f>'A.2.3. Flujo promedio'!E28</f>
        <v>#DIV/0!</v>
      </c>
      <c r="K12" s="210" t="e">
        <f>'A.2.3. Flujo promedio'!I28</f>
        <v>#DIV/0!</v>
      </c>
      <c r="L12" s="211" t="e">
        <f>+K12*G12</f>
        <v>#DIV/0!</v>
      </c>
      <c r="M12" s="213" t="e">
        <f>((K12*(I12/760)*(283.15/(H12+273.15))*G12))</f>
        <v>#DIV/0!</v>
      </c>
      <c r="N12" s="87"/>
      <c r="P12" s="207"/>
    </row>
    <row r="13" spans="1:16" x14ac:dyDescent="0.2">
      <c r="A13" s="87"/>
      <c r="B13" s="92">
        <v>2</v>
      </c>
      <c r="C13" s="521"/>
      <c r="D13" s="78">
        <f>'A.2.4. Cálculo PM10 y VM'!D13</f>
        <v>431015</v>
      </c>
      <c r="E13" s="93">
        <f>'A.2.4. Cálculo PM10 y VM'!E13</f>
        <v>0</v>
      </c>
      <c r="F13" s="93">
        <f>'A.2.4. Cálculo PM10 y VM'!F13</f>
        <v>0</v>
      </c>
      <c r="G13" s="191">
        <f t="shared" ref="G13:G26" si="0">(F13-E13)*60*24</f>
        <v>0</v>
      </c>
      <c r="H13" s="100" t="e">
        <f>'A.2.1. Promedio meteorologia'!$F$70</f>
        <v>#DIV/0!</v>
      </c>
      <c r="I13" s="100" t="e">
        <f>'A.2.1. Promedio meteorologia'!$E$70</f>
        <v>#DIV/0!</v>
      </c>
      <c r="J13" s="190" t="e">
        <f>'A.2.3. Flujo promedio'!E36</f>
        <v>#DIV/0!</v>
      </c>
      <c r="K13" s="210" t="e">
        <f>'A.2.3. Flujo promedio'!I36</f>
        <v>#DIV/0!</v>
      </c>
      <c r="L13" s="211" t="e">
        <f t="shared" ref="L13:L15" si="1">+K13*G13</f>
        <v>#DIV/0!</v>
      </c>
      <c r="M13" s="213" t="e">
        <f t="shared" ref="M13:M14" si="2">((K13*(I13/760)*(283.15/(H13+273.15))*G13))</f>
        <v>#DIV/0!</v>
      </c>
      <c r="N13" s="87"/>
      <c r="P13" s="207"/>
    </row>
    <row r="14" spans="1:16" x14ac:dyDescent="0.2">
      <c r="A14" s="87"/>
      <c r="B14" s="92">
        <v>3</v>
      </c>
      <c r="C14" s="521"/>
      <c r="D14" s="78">
        <f>'A.2.4. Cálculo PM10 y VM'!D14</f>
        <v>431016</v>
      </c>
      <c r="E14" s="93">
        <f>'A.2.4. Cálculo PM10 y VM'!E14</f>
        <v>0</v>
      </c>
      <c r="F14" s="93">
        <f>'A.2.4. Cálculo PM10 y VM'!F14</f>
        <v>0</v>
      </c>
      <c r="G14" s="191">
        <f t="shared" si="0"/>
        <v>0</v>
      </c>
      <c r="H14" s="100" t="e">
        <f>'A.2.1. Promedio meteorologia'!$F$98</f>
        <v>#DIV/0!</v>
      </c>
      <c r="I14" s="100" t="e">
        <f>'A.2.1. Promedio meteorologia'!$E$98</f>
        <v>#DIV/0!</v>
      </c>
      <c r="J14" s="190" t="e">
        <f>'A.2.3. Flujo promedio'!E44</f>
        <v>#DIV/0!</v>
      </c>
      <c r="K14" s="210" t="e">
        <f>'A.2.3. Flujo promedio'!I44</f>
        <v>#DIV/0!</v>
      </c>
      <c r="L14" s="211" t="e">
        <f t="shared" si="1"/>
        <v>#DIV/0!</v>
      </c>
      <c r="M14" s="213" t="e">
        <f t="shared" si="2"/>
        <v>#DIV/0!</v>
      </c>
      <c r="N14" s="87"/>
      <c r="P14" s="207"/>
    </row>
    <row r="15" spans="1:16" x14ac:dyDescent="0.2">
      <c r="A15" s="87"/>
      <c r="B15" s="92">
        <v>4</v>
      </c>
      <c r="C15" s="521"/>
      <c r="D15" s="78">
        <f>'A.2.4. Cálculo PM10 y VM'!D15</f>
        <v>431017</v>
      </c>
      <c r="E15" s="93">
        <f>'A.2.4. Cálculo PM10 y VM'!E15</f>
        <v>0</v>
      </c>
      <c r="F15" s="93">
        <f>'A.2.4. Cálculo PM10 y VM'!F15</f>
        <v>0</v>
      </c>
      <c r="G15" s="191">
        <f t="shared" si="0"/>
        <v>0</v>
      </c>
      <c r="H15" s="100" t="e">
        <f>'A.2.1. Promedio meteorologia'!$F$126</f>
        <v>#DIV/0!</v>
      </c>
      <c r="I15" s="100" t="e">
        <f>'A.2.1. Promedio meteorologia'!$E$126</f>
        <v>#DIV/0!</v>
      </c>
      <c r="J15" s="190" t="e">
        <f>'A.2.3. Flujo promedio'!E52</f>
        <v>#DIV/0!</v>
      </c>
      <c r="K15" s="210" t="e">
        <f>'A.2.3. Flujo promedio'!I52</f>
        <v>#DIV/0!</v>
      </c>
      <c r="L15" s="211" t="e">
        <f t="shared" si="1"/>
        <v>#DIV/0!</v>
      </c>
      <c r="M15" s="213" t="e">
        <f>((K15*(I15/760)*(283.15/(H15+273.15))*G15))</f>
        <v>#DIV/0!</v>
      </c>
      <c r="N15" s="87"/>
      <c r="P15" s="207"/>
    </row>
    <row r="16" spans="1:16" ht="13.5" thickBot="1" x14ac:dyDescent="0.25">
      <c r="A16" s="87"/>
      <c r="B16" s="92">
        <v>5</v>
      </c>
      <c r="C16" s="521"/>
      <c r="D16" s="78">
        <f>'A.2.4. Cálculo PM10 y VM'!D16</f>
        <v>431018</v>
      </c>
      <c r="E16" s="93">
        <f>'A.2.4. Cálculo PM10 y VM'!E16</f>
        <v>0</v>
      </c>
      <c r="F16" s="93">
        <f>'A.2.4. Cálculo PM10 y VM'!F16</f>
        <v>0</v>
      </c>
      <c r="G16" s="193">
        <f t="shared" si="0"/>
        <v>0</v>
      </c>
      <c r="H16" s="100" t="e">
        <f>'A.2.1. Promedio meteorologia'!$F$154</f>
        <v>#DIV/0!</v>
      </c>
      <c r="I16" s="100" t="e">
        <f>'A.2.1. Promedio meteorologia'!$E$154</f>
        <v>#DIV/0!</v>
      </c>
      <c r="J16" s="190" t="e">
        <f>'A.2.3. Flujo promedio'!E60</f>
        <v>#DIV/0!</v>
      </c>
      <c r="K16" s="210" t="e">
        <f>'A.2.3. Flujo promedio'!I60</f>
        <v>#DIV/0!</v>
      </c>
      <c r="L16" s="212" t="e">
        <f>+K16*G16</f>
        <v>#DIV/0!</v>
      </c>
      <c r="M16" s="213" t="e">
        <f>((K16*(I16/760)*(283.15/(H16+273.15))*G16))</f>
        <v>#DIV/0!</v>
      </c>
      <c r="N16" s="87"/>
      <c r="P16" s="207"/>
    </row>
    <row r="17" spans="1:14" ht="13.5" hidden="1" thickBot="1" x14ac:dyDescent="0.25">
      <c r="A17" s="87"/>
      <c r="B17" s="92">
        <v>6</v>
      </c>
      <c r="C17" s="521"/>
      <c r="D17" s="78"/>
      <c r="E17" s="93"/>
      <c r="F17" s="93"/>
      <c r="G17" s="496">
        <f t="shared" si="0"/>
        <v>0</v>
      </c>
      <c r="H17" s="497"/>
      <c r="I17" s="102"/>
      <c r="J17" s="516"/>
      <c r="K17" s="517">
        <v>23.51</v>
      </c>
      <c r="L17" s="198"/>
      <c r="M17" s="101" t="str">
        <f t="shared" ref="M17:M26" si="3">IF(L17="","",L17/K17)</f>
        <v/>
      </c>
      <c r="N17" s="87"/>
    </row>
    <row r="18" spans="1:14" ht="13.5" hidden="1" thickBot="1" x14ac:dyDescent="0.25">
      <c r="A18" s="87"/>
      <c r="B18" s="92">
        <v>7</v>
      </c>
      <c r="C18" s="521"/>
      <c r="D18" s="78"/>
      <c r="E18" s="93"/>
      <c r="F18" s="93"/>
      <c r="G18" s="482">
        <f t="shared" si="0"/>
        <v>0</v>
      </c>
      <c r="H18" s="483"/>
      <c r="I18" s="102"/>
      <c r="J18" s="516"/>
      <c r="K18" s="517">
        <v>23.51</v>
      </c>
      <c r="L18" s="95"/>
      <c r="M18" s="101" t="str">
        <f t="shared" si="3"/>
        <v/>
      </c>
      <c r="N18" s="87"/>
    </row>
    <row r="19" spans="1:14" ht="13.5" hidden="1" thickBot="1" x14ac:dyDescent="0.25">
      <c r="A19" s="87"/>
      <c r="B19" s="92">
        <v>8</v>
      </c>
      <c r="C19" s="521"/>
      <c r="D19" s="78"/>
      <c r="E19" s="93"/>
      <c r="F19" s="93"/>
      <c r="G19" s="482">
        <f t="shared" si="0"/>
        <v>0</v>
      </c>
      <c r="H19" s="483"/>
      <c r="I19" s="102"/>
      <c r="J19" s="516"/>
      <c r="K19" s="517">
        <v>23.52</v>
      </c>
      <c r="L19" s="95"/>
      <c r="M19" s="101" t="str">
        <f t="shared" si="3"/>
        <v/>
      </c>
      <c r="N19" s="87"/>
    </row>
    <row r="20" spans="1:14" ht="13.5" hidden="1" thickBot="1" x14ac:dyDescent="0.25">
      <c r="A20" s="87"/>
      <c r="B20" s="92">
        <v>9</v>
      </c>
      <c r="C20" s="521"/>
      <c r="D20" s="78"/>
      <c r="E20" s="93"/>
      <c r="F20" s="93"/>
      <c r="G20" s="482">
        <f t="shared" si="0"/>
        <v>0</v>
      </c>
      <c r="H20" s="483"/>
      <c r="I20" s="102"/>
      <c r="J20" s="516"/>
      <c r="K20" s="517"/>
      <c r="L20" s="95"/>
      <c r="M20" s="101" t="str">
        <f t="shared" si="3"/>
        <v/>
      </c>
      <c r="N20" s="87"/>
    </row>
    <row r="21" spans="1:14" ht="13.5" hidden="1" thickBot="1" x14ac:dyDescent="0.25">
      <c r="A21" s="87"/>
      <c r="B21" s="92">
        <v>10</v>
      </c>
      <c r="C21" s="521"/>
      <c r="D21" s="78"/>
      <c r="E21" s="93"/>
      <c r="F21" s="93"/>
      <c r="G21" s="482">
        <f t="shared" si="0"/>
        <v>0</v>
      </c>
      <c r="H21" s="483"/>
      <c r="I21" s="102"/>
      <c r="J21" s="516"/>
      <c r="K21" s="517"/>
      <c r="L21" s="95"/>
      <c r="M21" s="101" t="str">
        <f t="shared" si="3"/>
        <v/>
      </c>
      <c r="N21" s="87"/>
    </row>
    <row r="22" spans="1:14" ht="13.5" hidden="1" thickBot="1" x14ac:dyDescent="0.25">
      <c r="A22" s="87"/>
      <c r="B22" s="92">
        <v>11</v>
      </c>
      <c r="C22" s="521"/>
      <c r="D22" s="78"/>
      <c r="E22" s="93"/>
      <c r="F22" s="93"/>
      <c r="G22" s="482">
        <f t="shared" si="0"/>
        <v>0</v>
      </c>
      <c r="H22" s="483"/>
      <c r="I22" s="102"/>
      <c r="J22" s="516"/>
      <c r="K22" s="517"/>
      <c r="L22" s="95"/>
      <c r="M22" s="101" t="str">
        <f t="shared" si="3"/>
        <v/>
      </c>
      <c r="N22" s="87"/>
    </row>
    <row r="23" spans="1:14" ht="13.5" hidden="1" thickBot="1" x14ac:dyDescent="0.25">
      <c r="A23" s="87"/>
      <c r="B23" s="92">
        <v>12</v>
      </c>
      <c r="C23" s="521"/>
      <c r="D23" s="78"/>
      <c r="E23" s="93"/>
      <c r="F23" s="93"/>
      <c r="G23" s="482">
        <f t="shared" si="0"/>
        <v>0</v>
      </c>
      <c r="H23" s="483"/>
      <c r="I23" s="102"/>
      <c r="J23" s="516"/>
      <c r="K23" s="517"/>
      <c r="L23" s="95"/>
      <c r="M23" s="101" t="str">
        <f t="shared" si="3"/>
        <v/>
      </c>
      <c r="N23" s="87"/>
    </row>
    <row r="24" spans="1:14" ht="13.5" hidden="1" thickBot="1" x14ac:dyDescent="0.25">
      <c r="A24" s="87"/>
      <c r="B24" s="92">
        <v>13</v>
      </c>
      <c r="C24" s="521"/>
      <c r="D24" s="78"/>
      <c r="E24" s="93"/>
      <c r="F24" s="93"/>
      <c r="G24" s="482">
        <f t="shared" si="0"/>
        <v>0</v>
      </c>
      <c r="H24" s="483"/>
      <c r="I24" s="102"/>
      <c r="J24" s="516"/>
      <c r="K24" s="517"/>
      <c r="L24" s="95"/>
      <c r="M24" s="101" t="str">
        <f t="shared" si="3"/>
        <v/>
      </c>
      <c r="N24" s="87"/>
    </row>
    <row r="25" spans="1:14" ht="13.5" hidden="1" thickBot="1" x14ac:dyDescent="0.25">
      <c r="A25" s="87"/>
      <c r="B25" s="92">
        <v>14</v>
      </c>
      <c r="C25" s="521"/>
      <c r="D25" s="78"/>
      <c r="E25" s="93"/>
      <c r="F25" s="93"/>
      <c r="G25" s="482">
        <f t="shared" si="0"/>
        <v>0</v>
      </c>
      <c r="H25" s="483"/>
      <c r="I25" s="102"/>
      <c r="J25" s="516"/>
      <c r="K25" s="517"/>
      <c r="L25" s="95"/>
      <c r="M25" s="101" t="str">
        <f t="shared" si="3"/>
        <v/>
      </c>
      <c r="N25" s="87"/>
    </row>
    <row r="26" spans="1:14" ht="13.5" hidden="1" thickBot="1" x14ac:dyDescent="0.25">
      <c r="A26" s="87"/>
      <c r="B26" s="162">
        <v>15</v>
      </c>
      <c r="C26" s="522"/>
      <c r="D26" s="163"/>
      <c r="E26" s="164"/>
      <c r="F26" s="164"/>
      <c r="G26" s="484">
        <f t="shared" si="0"/>
        <v>0</v>
      </c>
      <c r="H26" s="485"/>
      <c r="I26" s="169"/>
      <c r="J26" s="518"/>
      <c r="K26" s="519"/>
      <c r="L26" s="166"/>
      <c r="M26" s="167" t="str">
        <f t="shared" si="3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197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23" t="s">
        <v>13</v>
      </c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5"/>
      <c r="N28" s="54"/>
    </row>
    <row r="29" spans="1:14" s="3" customFormat="1" ht="48" customHeight="1" thickBot="1" x14ac:dyDescent="0.25">
      <c r="A29" s="52"/>
      <c r="B29" s="498" t="s">
        <v>225</v>
      </c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500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4" width="11.42578125" style="12"/>
    <col min="25" max="29" width="6.7109375" style="12" customWidth="1"/>
    <col min="30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27" t="s">
        <v>224</v>
      </c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9"/>
      <c r="T2" s="23"/>
    </row>
    <row r="3" spans="1:20" s="15" customFormat="1" ht="12" customHeight="1" x14ac:dyDescent="0.2">
      <c r="A3" s="23"/>
      <c r="B3" s="26"/>
      <c r="C3" s="27"/>
      <c r="D3" s="27"/>
      <c r="E3" s="530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531"/>
      <c r="T3" s="23"/>
    </row>
    <row r="4" spans="1:20" s="15" customFormat="1" ht="12" customHeight="1" x14ac:dyDescent="0.2">
      <c r="A4" s="23"/>
      <c r="B4" s="26"/>
      <c r="C4" s="27"/>
      <c r="D4" s="27"/>
      <c r="E4" s="530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531"/>
      <c r="T4" s="23"/>
    </row>
    <row r="5" spans="1:20" s="15" customFormat="1" ht="12" customHeight="1" thickBot="1" x14ac:dyDescent="0.25">
      <c r="A5" s="23"/>
      <c r="B5" s="28"/>
      <c r="C5" s="29"/>
      <c r="D5" s="29"/>
      <c r="E5" s="532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4"/>
      <c r="T5" s="23"/>
    </row>
    <row r="6" spans="1:20" s="18" customFormat="1" ht="13.15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41" t="s">
        <v>188</v>
      </c>
      <c r="C7" s="541"/>
      <c r="D7" s="541"/>
      <c r="E7" s="53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05" t="s">
        <v>236</v>
      </c>
      <c r="C9" s="405"/>
      <c r="D9" s="405"/>
      <c r="E9" s="105" t="str">
        <f>+'A.2.1. Promedio meteorologia'!E8</f>
        <v>CA-VMP-6</v>
      </c>
      <c r="F9" s="154"/>
      <c r="G9" s="405" t="s">
        <v>189</v>
      </c>
      <c r="H9" s="405"/>
      <c r="I9" s="188" t="str">
        <f>+'A.2.3. Flujo promedio'!H9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13.15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45" t="s">
        <v>105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7"/>
      <c r="T11" s="203"/>
    </row>
    <row r="12" spans="1:20" s="16" customFormat="1" ht="13.15" customHeight="1" x14ac:dyDescent="0.2">
      <c r="A12" s="36"/>
      <c r="B12" s="542" t="s">
        <v>190</v>
      </c>
      <c r="C12" s="539"/>
      <c r="D12" s="543" t="s">
        <v>104</v>
      </c>
      <c r="E12" s="539" t="s">
        <v>151</v>
      </c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40"/>
      <c r="T12" s="204"/>
    </row>
    <row r="13" spans="1:20" ht="12.75" customHeight="1" x14ac:dyDescent="0.2">
      <c r="A13" s="20"/>
      <c r="B13" s="542"/>
      <c r="C13" s="539"/>
      <c r="D13" s="543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 t="s">
        <v>145</v>
      </c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30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0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0" ht="12.6" customHeight="1" x14ac:dyDescent="0.2">
      <c r="A51" s="20"/>
      <c r="B51" s="536" t="s">
        <v>196</v>
      </c>
      <c r="C51" s="537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8"/>
      <c r="T51" s="203"/>
    </row>
    <row r="52" spans="1:30" s="16" customFormat="1" ht="12.6" customHeight="1" x14ac:dyDescent="0.2">
      <c r="A52" s="36"/>
      <c r="B52" s="542" t="s">
        <v>190</v>
      </c>
      <c r="C52" s="539"/>
      <c r="D52" s="543" t="s">
        <v>104</v>
      </c>
      <c r="E52" s="539" t="str">
        <f>E12</f>
        <v>Fecha</v>
      </c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40"/>
      <c r="T52" s="204"/>
    </row>
    <row r="53" spans="1:30" ht="12.75" customHeight="1" x14ac:dyDescent="0.2">
      <c r="A53" s="20"/>
      <c r="B53" s="542"/>
      <c r="C53" s="539"/>
      <c r="D53" s="543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30" s="16" customFormat="1" ht="13.5" x14ac:dyDescent="0.2">
      <c r="A54" s="36"/>
      <c r="B54" s="544" t="s">
        <v>187</v>
      </c>
      <c r="C54" s="543"/>
      <c r="D54" s="543"/>
      <c r="E54" s="47" t="e">
        <f>'A.2.7. Cálculo Vol E'!M12</f>
        <v>#DIV/0!</v>
      </c>
      <c r="F54" s="47" t="e">
        <f>'A.2.7. Cálculo Vol E'!M13</f>
        <v>#DIV/0!</v>
      </c>
      <c r="G54" s="47" t="e">
        <f>'A.2.7. Cálculo Vol E'!M14</f>
        <v>#DIV/0!</v>
      </c>
      <c r="H54" s="47" t="e">
        <f>'A.2.7. Cálculo Vol E'!M15</f>
        <v>#DIV/0!</v>
      </c>
      <c r="I54" s="47" t="e">
        <f>'A.2.7. Cálculo Vol E'!M16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U54" s="237"/>
      <c r="V54" s="216" t="s">
        <v>237</v>
      </c>
      <c r="W54" s="216" t="s">
        <v>232</v>
      </c>
      <c r="X54" s="216" t="s">
        <v>233</v>
      </c>
      <c r="Y54" s="237"/>
      <c r="Z54" s="237"/>
      <c r="AA54" s="237"/>
      <c r="AB54" s="237"/>
      <c r="AC54" s="237"/>
    </row>
    <row r="55" spans="1:30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 t="shared" ref="E55:E87" si="0">IF(ISNUMBER(FIND("&lt;",E14)),"N.D.",PRODUCT(E14,1/E$54))</f>
        <v>#DIV/0!</v>
      </c>
      <c r="F55" s="48" t="e">
        <f t="shared" ref="F55:S70" si="1">IF(ISNUMBER(FIND("&lt;",F14)),"N.D.",PRODUCT(F14,1/F$54))</f>
        <v>#DIV/0!</v>
      </c>
      <c r="G55" s="48" t="e">
        <f t="shared" si="1"/>
        <v>#DIV/0!</v>
      </c>
      <c r="H55" s="48" t="e">
        <f t="shared" si="1"/>
        <v>#DIV/0!</v>
      </c>
      <c r="I55" s="48" t="e">
        <f t="shared" si="1"/>
        <v>#DIV/0!</v>
      </c>
      <c r="J55" s="48" t="e">
        <f t="shared" si="1"/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U55" s="14" t="s">
        <v>131</v>
      </c>
      <c r="V55" s="238" t="e">
        <f>MAX(E55:I55)</f>
        <v>#DIV/0!</v>
      </c>
      <c r="W55" s="14" t="e">
        <f>IF(V55&gt;U55,"Supera","No Supera")</f>
        <v>#DIV/0!</v>
      </c>
      <c r="X55" s="233"/>
      <c r="Y55" s="233"/>
      <c r="Z55" s="233"/>
      <c r="AA55" s="233"/>
      <c r="AB55" s="233"/>
      <c r="AC55" s="233"/>
    </row>
    <row r="56" spans="1:30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si="0"/>
        <v>#DIV/0!</v>
      </c>
      <c r="F56" s="48" t="e">
        <f t="shared" si="1"/>
        <v>#DIV/0!</v>
      </c>
      <c r="G56" s="48" t="e">
        <f t="shared" ref="G56:S56" si="2">IF(ISNUMBER(FIND("&lt;",G15)),"N.D.",PRODUCT(G15,1/G$54))</f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si="2"/>
        <v>#REF!</v>
      </c>
      <c r="K56" s="48" t="e">
        <f t="shared" si="2"/>
        <v>#REF!</v>
      </c>
      <c r="L56" s="48" t="e">
        <f t="shared" si="2"/>
        <v>#REF!</v>
      </c>
      <c r="M56" s="48" t="e">
        <f t="shared" si="2"/>
        <v>#REF!</v>
      </c>
      <c r="N56" s="48" t="e">
        <f t="shared" si="2"/>
        <v>#REF!</v>
      </c>
      <c r="O56" s="48" t="e">
        <f t="shared" si="2"/>
        <v>#REF!</v>
      </c>
      <c r="P56" s="48" t="e">
        <f t="shared" si="2"/>
        <v>#REF!</v>
      </c>
      <c r="Q56" s="48" t="e">
        <f t="shared" si="2"/>
        <v>#REF!</v>
      </c>
      <c r="R56" s="48" t="e">
        <f t="shared" si="2"/>
        <v>#REF!</v>
      </c>
      <c r="S56" s="179" t="e">
        <f t="shared" si="2"/>
        <v>#REF!</v>
      </c>
      <c r="T56" s="203"/>
      <c r="U56" s="14">
        <v>25</v>
      </c>
      <c r="V56" s="238" t="e">
        <f t="shared" ref="V56:V87" si="3">MAX(E56:I56)</f>
        <v>#DIV/0!</v>
      </c>
      <c r="W56" s="14" t="e">
        <f t="shared" ref="W56:W87" si="4">IF(V56&gt;U56,"Supera","No Supera")</f>
        <v>#DIV/0!</v>
      </c>
      <c r="X56" s="233"/>
      <c r="Y56" s="233"/>
      <c r="Z56" s="233"/>
      <c r="AA56" s="233"/>
      <c r="AB56" s="233"/>
      <c r="AC56" s="233"/>
    </row>
    <row r="57" spans="1:30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si="0"/>
        <v>#DIV/0!</v>
      </c>
      <c r="F57" s="48" t="e">
        <f t="shared" si="1"/>
        <v>#DIV/0!</v>
      </c>
      <c r="G57" s="48" t="e">
        <f t="shared" si="1"/>
        <v>#DIV/0!</v>
      </c>
      <c r="H57" s="48" t="e">
        <f t="shared" si="1"/>
        <v>#DIV/0!</v>
      </c>
      <c r="I57" s="48" t="e">
        <f t="shared" si="1"/>
        <v>#DIV/0!</v>
      </c>
      <c r="J57" s="48" t="e">
        <f t="shared" si="1"/>
        <v>#REF!</v>
      </c>
      <c r="K57" s="48" t="e">
        <f t="shared" si="1"/>
        <v>#REF!</v>
      </c>
      <c r="L57" s="48" t="e">
        <f t="shared" si="1"/>
        <v>#REF!</v>
      </c>
      <c r="M57" s="48" t="e">
        <f t="shared" si="1"/>
        <v>#REF!</v>
      </c>
      <c r="N57" s="48" t="e">
        <f t="shared" si="1"/>
        <v>#REF!</v>
      </c>
      <c r="O57" s="48" t="e">
        <f t="shared" si="1"/>
        <v>#REF!</v>
      </c>
      <c r="P57" s="48" t="e">
        <f t="shared" si="1"/>
        <v>#REF!</v>
      </c>
      <c r="Q57" s="48" t="e">
        <f t="shared" si="1"/>
        <v>#REF!</v>
      </c>
      <c r="R57" s="48" t="e">
        <f t="shared" si="1"/>
        <v>#REF!</v>
      </c>
      <c r="S57" s="179" t="e">
        <f t="shared" si="1"/>
        <v>#REF!</v>
      </c>
      <c r="T57" s="203"/>
      <c r="U57" s="14">
        <v>0.3</v>
      </c>
      <c r="V57" s="238" t="e">
        <f t="shared" si="3"/>
        <v>#DIV/0!</v>
      </c>
      <c r="W57" s="14" t="e">
        <f t="shared" si="4"/>
        <v>#DIV/0!</v>
      </c>
      <c r="X57" s="233"/>
      <c r="Y57" s="233"/>
      <c r="Z57" s="233"/>
      <c r="AA57" s="233"/>
      <c r="AB57" s="233"/>
      <c r="AC57" s="233"/>
    </row>
    <row r="58" spans="1:30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si="0"/>
        <v>#DIV/0!</v>
      </c>
      <c r="F58" s="48" t="e">
        <f t="shared" si="1"/>
        <v>#DIV/0!</v>
      </c>
      <c r="G58" s="48" t="e">
        <f t="shared" si="1"/>
        <v>#DIV/0!</v>
      </c>
      <c r="H58" s="48" t="e">
        <f t="shared" si="1"/>
        <v>#DIV/0!</v>
      </c>
      <c r="I58" s="48" t="e">
        <f t="shared" si="1"/>
        <v>#DIV/0!</v>
      </c>
      <c r="J58" s="48" t="e">
        <f t="shared" si="1"/>
        <v>#REF!</v>
      </c>
      <c r="K58" s="48" t="e">
        <f t="shared" si="1"/>
        <v>#REF!</v>
      </c>
      <c r="L58" s="48" t="e">
        <f t="shared" si="1"/>
        <v>#REF!</v>
      </c>
      <c r="M58" s="48" t="e">
        <f t="shared" si="1"/>
        <v>#REF!</v>
      </c>
      <c r="N58" s="48" t="e">
        <f t="shared" si="1"/>
        <v>#REF!</v>
      </c>
      <c r="O58" s="48" t="e">
        <f t="shared" si="1"/>
        <v>#REF!</v>
      </c>
      <c r="P58" s="48" t="e">
        <f t="shared" si="1"/>
        <v>#REF!</v>
      </c>
      <c r="Q58" s="48" t="e">
        <f t="shared" si="1"/>
        <v>#REF!</v>
      </c>
      <c r="R58" s="48" t="e">
        <f t="shared" si="1"/>
        <v>#REF!</v>
      </c>
      <c r="S58" s="179" t="e">
        <f t="shared" si="1"/>
        <v>#REF!</v>
      </c>
      <c r="T58" s="203"/>
      <c r="U58" s="14" t="s">
        <v>131</v>
      </c>
      <c r="V58" s="238" t="e">
        <f t="shared" si="3"/>
        <v>#DIV/0!</v>
      </c>
      <c r="W58" s="14" t="e">
        <f t="shared" si="4"/>
        <v>#DIV/0!</v>
      </c>
      <c r="X58" s="233"/>
      <c r="Y58" s="233"/>
      <c r="Z58" s="233"/>
      <c r="AA58" s="233"/>
      <c r="AB58" s="233"/>
      <c r="AC58" s="233"/>
    </row>
    <row r="59" spans="1:30" ht="13.5" x14ac:dyDescent="0.2">
      <c r="A59" s="20"/>
      <c r="B59" s="171" t="s">
        <v>96</v>
      </c>
      <c r="C59" s="38" t="s">
        <v>95</v>
      </c>
      <c r="D59" s="39" t="s">
        <v>135</v>
      </c>
      <c r="E59" s="223" t="str">
        <f t="shared" si="0"/>
        <v>N.D.</v>
      </c>
      <c r="F59" s="223" t="str">
        <f t="shared" si="1"/>
        <v>N.D.</v>
      </c>
      <c r="G59" s="223" t="str">
        <f t="shared" si="1"/>
        <v>N.D.</v>
      </c>
      <c r="H59" s="223" t="str">
        <f t="shared" si="1"/>
        <v>N.D.</v>
      </c>
      <c r="I59" s="48" t="str">
        <f t="shared" si="1"/>
        <v>N.D.</v>
      </c>
      <c r="J59" s="48" t="e">
        <f t="shared" si="1"/>
        <v>#REF!</v>
      </c>
      <c r="K59" s="48" t="e">
        <f t="shared" si="1"/>
        <v>#REF!</v>
      </c>
      <c r="L59" s="48" t="e">
        <f t="shared" si="1"/>
        <v>#REF!</v>
      </c>
      <c r="M59" s="48" t="e">
        <f t="shared" si="1"/>
        <v>#REF!</v>
      </c>
      <c r="N59" s="48" t="e">
        <f t="shared" si="1"/>
        <v>#REF!</v>
      </c>
      <c r="O59" s="48" t="e">
        <f t="shared" si="1"/>
        <v>#REF!</v>
      </c>
      <c r="P59" s="48" t="e">
        <f t="shared" si="1"/>
        <v>#REF!</v>
      </c>
      <c r="Q59" s="48" t="e">
        <f t="shared" si="1"/>
        <v>#REF!</v>
      </c>
      <c r="R59" s="48" t="e">
        <f t="shared" si="1"/>
        <v>#REF!</v>
      </c>
      <c r="S59" s="179" t="e">
        <f t="shared" si="1"/>
        <v>#REF!</v>
      </c>
      <c r="T59" s="203"/>
      <c r="U59" s="14">
        <v>0.01</v>
      </c>
      <c r="V59" s="238">
        <f t="shared" si="3"/>
        <v>0</v>
      </c>
      <c r="W59" s="14" t="str">
        <f t="shared" si="4"/>
        <v>No Supera</v>
      </c>
      <c r="X59" s="233"/>
      <c r="Y59" s="233"/>
      <c r="Z59" s="233"/>
      <c r="AA59" s="233"/>
      <c r="AB59" s="233"/>
      <c r="AC59" s="233"/>
    </row>
    <row r="60" spans="1:30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si="0"/>
        <v>#DIV/0!</v>
      </c>
      <c r="F60" s="48" t="e">
        <f t="shared" si="1"/>
        <v>#DIV/0!</v>
      </c>
      <c r="G60" s="48" t="e">
        <f t="shared" si="1"/>
        <v>#DIV/0!</v>
      </c>
      <c r="H60" s="48" t="e">
        <f t="shared" si="1"/>
        <v>#DIV/0!</v>
      </c>
      <c r="I60" s="48" t="e">
        <f t="shared" si="1"/>
        <v>#DIV/0!</v>
      </c>
      <c r="J60" s="48" t="e">
        <f t="shared" si="1"/>
        <v>#REF!</v>
      </c>
      <c r="K60" s="48" t="e">
        <f t="shared" si="1"/>
        <v>#REF!</v>
      </c>
      <c r="L60" s="48" t="e">
        <f t="shared" si="1"/>
        <v>#REF!</v>
      </c>
      <c r="M60" s="48" t="e">
        <f t="shared" si="1"/>
        <v>#REF!</v>
      </c>
      <c r="N60" s="48" t="e">
        <f t="shared" si="1"/>
        <v>#REF!</v>
      </c>
      <c r="O60" s="48" t="e">
        <f t="shared" si="1"/>
        <v>#REF!</v>
      </c>
      <c r="P60" s="48" t="e">
        <f t="shared" si="1"/>
        <v>#REF!</v>
      </c>
      <c r="Q60" s="48" t="e">
        <f t="shared" si="1"/>
        <v>#REF!</v>
      </c>
      <c r="R60" s="48" t="e">
        <f t="shared" si="1"/>
        <v>#REF!</v>
      </c>
      <c r="S60" s="179" t="e">
        <f t="shared" si="1"/>
        <v>#REF!</v>
      </c>
      <c r="T60" s="203"/>
      <c r="U60" s="14" t="s">
        <v>131</v>
      </c>
      <c r="V60" s="238" t="e">
        <f t="shared" si="3"/>
        <v>#DIV/0!</v>
      </c>
      <c r="W60" s="14" t="e">
        <f t="shared" si="4"/>
        <v>#DIV/0!</v>
      </c>
      <c r="X60" s="233"/>
      <c r="Y60" s="233"/>
      <c r="Z60" s="233"/>
      <c r="AA60" s="233"/>
      <c r="AB60" s="233"/>
      <c r="AC60" s="233"/>
    </row>
    <row r="61" spans="1:30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si="0"/>
        <v>#DIV/0!</v>
      </c>
      <c r="F61" s="48" t="e">
        <f t="shared" si="1"/>
        <v>#DIV/0!</v>
      </c>
      <c r="G61" s="48" t="e">
        <f t="shared" si="1"/>
        <v>#DIV/0!</v>
      </c>
      <c r="H61" s="48" t="e">
        <f t="shared" si="1"/>
        <v>#DIV/0!</v>
      </c>
      <c r="I61" s="48" t="e">
        <f t="shared" si="1"/>
        <v>#DIV/0!</v>
      </c>
      <c r="J61" s="48" t="e">
        <f t="shared" si="1"/>
        <v>#REF!</v>
      </c>
      <c r="K61" s="48" t="e">
        <f t="shared" si="1"/>
        <v>#REF!</v>
      </c>
      <c r="L61" s="48" t="e">
        <f t="shared" si="1"/>
        <v>#REF!</v>
      </c>
      <c r="M61" s="48" t="e">
        <f t="shared" si="1"/>
        <v>#REF!</v>
      </c>
      <c r="N61" s="48" t="e">
        <f t="shared" si="1"/>
        <v>#REF!</v>
      </c>
      <c r="O61" s="48" t="e">
        <f t="shared" si="1"/>
        <v>#REF!</v>
      </c>
      <c r="P61" s="48" t="e">
        <f t="shared" si="1"/>
        <v>#REF!</v>
      </c>
      <c r="Q61" s="48" t="e">
        <f t="shared" si="1"/>
        <v>#REF!</v>
      </c>
      <c r="R61" s="48" t="e">
        <f t="shared" si="1"/>
        <v>#REF!</v>
      </c>
      <c r="S61" s="179" t="e">
        <f t="shared" si="1"/>
        <v>#REF!</v>
      </c>
      <c r="T61" s="203"/>
      <c r="U61" s="14">
        <v>120</v>
      </c>
      <c r="V61" s="238" t="e">
        <f t="shared" si="3"/>
        <v>#DIV/0!</v>
      </c>
      <c r="W61" s="14" t="e">
        <f t="shared" si="4"/>
        <v>#DIV/0!</v>
      </c>
      <c r="X61" s="233"/>
      <c r="Y61" s="233"/>
      <c r="Z61" s="233"/>
      <c r="AA61" s="233"/>
      <c r="AB61" s="233"/>
      <c r="AC61" s="233"/>
    </row>
    <row r="62" spans="1:30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si="0"/>
        <v>#DIV/0!</v>
      </c>
      <c r="F62" s="48" t="e">
        <f t="shared" si="1"/>
        <v>#DIV/0!</v>
      </c>
      <c r="G62" s="48" t="e">
        <f t="shared" si="1"/>
        <v>#DIV/0!</v>
      </c>
      <c r="H62" s="48" t="e">
        <f t="shared" si="1"/>
        <v>#DIV/0!</v>
      </c>
      <c r="I62" s="48" t="e">
        <f t="shared" si="1"/>
        <v>#DIV/0!</v>
      </c>
      <c r="J62" s="48" t="e">
        <f t="shared" si="1"/>
        <v>#REF!</v>
      </c>
      <c r="K62" s="48" t="e">
        <f t="shared" si="1"/>
        <v>#REF!</v>
      </c>
      <c r="L62" s="48" t="e">
        <f t="shared" si="1"/>
        <v>#REF!</v>
      </c>
      <c r="M62" s="48" t="e">
        <f t="shared" si="1"/>
        <v>#REF!</v>
      </c>
      <c r="N62" s="48" t="e">
        <f t="shared" si="1"/>
        <v>#REF!</v>
      </c>
      <c r="O62" s="48" t="e">
        <f t="shared" si="1"/>
        <v>#REF!</v>
      </c>
      <c r="P62" s="48" t="e">
        <f t="shared" si="1"/>
        <v>#REF!</v>
      </c>
      <c r="Q62" s="48" t="e">
        <f t="shared" si="1"/>
        <v>#REF!</v>
      </c>
      <c r="R62" s="48" t="e">
        <f t="shared" si="1"/>
        <v>#REF!</v>
      </c>
      <c r="S62" s="179" t="e">
        <f t="shared" si="1"/>
        <v>#REF!</v>
      </c>
      <c r="T62" s="203"/>
      <c r="U62" s="14">
        <v>2.5000000000000001E-2</v>
      </c>
      <c r="V62" s="238" t="e">
        <f t="shared" si="3"/>
        <v>#DIV/0!</v>
      </c>
      <c r="W62" s="14" t="e">
        <f t="shared" si="4"/>
        <v>#DIV/0!</v>
      </c>
      <c r="X62" s="14">
        <f>COUNTIF(E62:I62,"&gt;0,025")</f>
        <v>0</v>
      </c>
      <c r="Y62" s="239" t="e">
        <f>E62/$U$62</f>
        <v>#DIV/0!</v>
      </c>
      <c r="Z62" s="239" t="e">
        <f t="shared" ref="Z62:AC62" si="5">F62/$U$62</f>
        <v>#DIV/0!</v>
      </c>
      <c r="AA62" s="239" t="e">
        <f t="shared" si="5"/>
        <v>#DIV/0!</v>
      </c>
      <c r="AB62" s="239" t="e">
        <f t="shared" si="5"/>
        <v>#DIV/0!</v>
      </c>
      <c r="AC62" s="239" t="e">
        <f t="shared" si="5"/>
        <v>#DIV/0!</v>
      </c>
      <c r="AD62" s="240" t="e">
        <f>MAX(Y62:AC62)</f>
        <v>#DIV/0!</v>
      </c>
    </row>
    <row r="63" spans="1:30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si="0"/>
        <v>#DIV/0!</v>
      </c>
      <c r="F63" s="48" t="e">
        <f t="shared" si="1"/>
        <v>#DIV/0!</v>
      </c>
      <c r="G63" s="48" t="e">
        <f t="shared" si="1"/>
        <v>#DIV/0!</v>
      </c>
      <c r="H63" s="48" t="e">
        <f t="shared" si="1"/>
        <v>#DIV/0!</v>
      </c>
      <c r="I63" s="48" t="e">
        <f t="shared" si="1"/>
        <v>#DIV/0!</v>
      </c>
      <c r="J63" s="48" t="e">
        <f t="shared" si="1"/>
        <v>#REF!</v>
      </c>
      <c r="K63" s="48" t="e">
        <f t="shared" si="1"/>
        <v>#REF!</v>
      </c>
      <c r="L63" s="48" t="e">
        <f t="shared" si="1"/>
        <v>#REF!</v>
      </c>
      <c r="M63" s="48" t="e">
        <f t="shared" si="1"/>
        <v>#REF!</v>
      </c>
      <c r="N63" s="48" t="e">
        <f t="shared" si="1"/>
        <v>#REF!</v>
      </c>
      <c r="O63" s="48" t="e">
        <f t="shared" si="1"/>
        <v>#REF!</v>
      </c>
      <c r="P63" s="48" t="e">
        <f t="shared" si="1"/>
        <v>#REF!</v>
      </c>
      <c r="Q63" s="48" t="e">
        <f t="shared" si="1"/>
        <v>#REF!</v>
      </c>
      <c r="R63" s="48" t="e">
        <f t="shared" si="1"/>
        <v>#REF!</v>
      </c>
      <c r="S63" s="179" t="e">
        <f t="shared" si="1"/>
        <v>#REF!</v>
      </c>
      <c r="T63" s="203"/>
      <c r="U63" s="14" t="s">
        <v>131</v>
      </c>
      <c r="V63" s="238" t="e">
        <f t="shared" si="3"/>
        <v>#DIV/0!</v>
      </c>
      <c r="W63" s="14" t="e">
        <f t="shared" si="4"/>
        <v>#DIV/0!</v>
      </c>
      <c r="X63" s="14"/>
      <c r="Y63" s="239"/>
      <c r="Z63" s="239"/>
      <c r="AA63" s="239"/>
      <c r="AB63" s="239"/>
      <c r="AC63" s="239"/>
      <c r="AD63" s="241"/>
    </row>
    <row r="64" spans="1:30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si="0"/>
        <v>#DIV/0!</v>
      </c>
      <c r="F64" s="48" t="e">
        <f t="shared" si="1"/>
        <v>#DIV/0!</v>
      </c>
      <c r="G64" s="48" t="e">
        <f t="shared" si="1"/>
        <v>#DIV/0!</v>
      </c>
      <c r="H64" s="48" t="e">
        <f t="shared" si="1"/>
        <v>#DIV/0!</v>
      </c>
      <c r="I64" s="48" t="e">
        <f t="shared" si="1"/>
        <v>#DIV/0!</v>
      </c>
      <c r="J64" s="48" t="e">
        <f t="shared" si="1"/>
        <v>#REF!</v>
      </c>
      <c r="K64" s="48" t="e">
        <f t="shared" si="1"/>
        <v>#REF!</v>
      </c>
      <c r="L64" s="48" t="e">
        <f t="shared" si="1"/>
        <v>#REF!</v>
      </c>
      <c r="M64" s="48" t="e">
        <f t="shared" si="1"/>
        <v>#REF!</v>
      </c>
      <c r="N64" s="48" t="e">
        <f t="shared" si="1"/>
        <v>#REF!</v>
      </c>
      <c r="O64" s="48" t="e">
        <f t="shared" si="1"/>
        <v>#REF!</v>
      </c>
      <c r="P64" s="48" t="e">
        <f t="shared" si="1"/>
        <v>#REF!</v>
      </c>
      <c r="Q64" s="48" t="e">
        <f t="shared" si="1"/>
        <v>#REF!</v>
      </c>
      <c r="R64" s="48" t="e">
        <f t="shared" si="1"/>
        <v>#REF!</v>
      </c>
      <c r="S64" s="179" t="e">
        <f t="shared" si="1"/>
        <v>#REF!</v>
      </c>
      <c r="T64" s="203"/>
      <c r="U64" s="14">
        <v>0.1</v>
      </c>
      <c r="V64" s="238" t="e">
        <f t="shared" si="3"/>
        <v>#DIV/0!</v>
      </c>
      <c r="W64" s="14" t="e">
        <f t="shared" si="4"/>
        <v>#DIV/0!</v>
      </c>
      <c r="X64" s="233"/>
      <c r="Y64" s="233"/>
      <c r="Z64" s="233"/>
      <c r="AA64" s="233"/>
      <c r="AB64" s="233"/>
      <c r="AC64" s="233"/>
      <c r="AD64" s="241"/>
    </row>
    <row r="65" spans="1:30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si="0"/>
        <v>#DIV/0!</v>
      </c>
      <c r="F65" s="48" t="e">
        <f t="shared" si="1"/>
        <v>#DIV/0!</v>
      </c>
      <c r="G65" s="48" t="e">
        <f t="shared" si="1"/>
        <v>#DIV/0!</v>
      </c>
      <c r="H65" s="48" t="e">
        <f t="shared" si="1"/>
        <v>#DIV/0!</v>
      </c>
      <c r="I65" s="48" t="e">
        <f t="shared" si="1"/>
        <v>#DIV/0!</v>
      </c>
      <c r="J65" s="48" t="e">
        <f t="shared" si="1"/>
        <v>#REF!</v>
      </c>
      <c r="K65" s="48" t="e">
        <f t="shared" si="1"/>
        <v>#REF!</v>
      </c>
      <c r="L65" s="48" t="e">
        <f t="shared" si="1"/>
        <v>#REF!</v>
      </c>
      <c r="M65" s="48" t="e">
        <f t="shared" si="1"/>
        <v>#REF!</v>
      </c>
      <c r="N65" s="48" t="e">
        <f t="shared" si="1"/>
        <v>#REF!</v>
      </c>
      <c r="O65" s="48" t="e">
        <f t="shared" si="1"/>
        <v>#REF!</v>
      </c>
      <c r="P65" s="48" t="e">
        <f t="shared" si="1"/>
        <v>#REF!</v>
      </c>
      <c r="Q65" s="48" t="e">
        <f t="shared" si="1"/>
        <v>#REF!</v>
      </c>
      <c r="R65" s="48" t="e">
        <f t="shared" si="1"/>
        <v>#REF!</v>
      </c>
      <c r="S65" s="179" t="e">
        <f t="shared" si="1"/>
        <v>#REF!</v>
      </c>
      <c r="T65" s="203"/>
      <c r="U65" s="14">
        <v>50</v>
      </c>
      <c r="V65" s="238" t="e">
        <f t="shared" si="3"/>
        <v>#DIV/0!</v>
      </c>
      <c r="W65" s="14" t="e">
        <f t="shared" si="4"/>
        <v>#DIV/0!</v>
      </c>
      <c r="X65" s="233"/>
      <c r="Y65" s="233"/>
      <c r="Z65" s="233"/>
      <c r="AA65" s="233"/>
      <c r="AB65" s="233"/>
      <c r="AC65" s="233"/>
      <c r="AD65" s="241"/>
    </row>
    <row r="66" spans="1:30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si="0"/>
        <v>N.D.</v>
      </c>
      <c r="F66" s="48" t="str">
        <f t="shared" si="1"/>
        <v>N.D.</v>
      </c>
      <c r="G66" s="48" t="str">
        <f t="shared" si="1"/>
        <v>N.D.</v>
      </c>
      <c r="H66" s="48" t="str">
        <f t="shared" si="1"/>
        <v>N.D.</v>
      </c>
      <c r="I66" s="48" t="str">
        <f t="shared" si="1"/>
        <v>N.D.</v>
      </c>
      <c r="J66" s="48" t="e">
        <f t="shared" si="1"/>
        <v>#REF!</v>
      </c>
      <c r="K66" s="48" t="e">
        <f t="shared" si="1"/>
        <v>#REF!</v>
      </c>
      <c r="L66" s="48" t="e">
        <f t="shared" si="1"/>
        <v>#REF!</v>
      </c>
      <c r="M66" s="48" t="e">
        <f t="shared" si="1"/>
        <v>#REF!</v>
      </c>
      <c r="N66" s="48" t="e">
        <f t="shared" si="1"/>
        <v>#REF!</v>
      </c>
      <c r="O66" s="48" t="e">
        <f t="shared" si="1"/>
        <v>#REF!</v>
      </c>
      <c r="P66" s="48" t="e">
        <f t="shared" si="1"/>
        <v>#REF!</v>
      </c>
      <c r="Q66" s="48" t="e">
        <f t="shared" si="1"/>
        <v>#REF!</v>
      </c>
      <c r="R66" s="48" t="e">
        <f t="shared" si="1"/>
        <v>#REF!</v>
      </c>
      <c r="S66" s="179" t="e">
        <f t="shared" si="1"/>
        <v>#REF!</v>
      </c>
      <c r="T66" s="203"/>
      <c r="U66" s="14">
        <v>0.5</v>
      </c>
      <c r="V66" s="238">
        <f t="shared" si="3"/>
        <v>0</v>
      </c>
      <c r="W66" s="14" t="str">
        <f t="shared" si="4"/>
        <v>No Supera</v>
      </c>
      <c r="X66" s="233"/>
      <c r="Y66" s="233"/>
      <c r="Z66" s="233"/>
      <c r="AA66" s="233"/>
      <c r="AB66" s="233"/>
      <c r="AC66" s="233"/>
      <c r="AD66" s="241"/>
    </row>
    <row r="67" spans="1:30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si="0"/>
        <v>#DIV/0!</v>
      </c>
      <c r="F67" s="48" t="e">
        <f t="shared" si="1"/>
        <v>#DIV/0!</v>
      </c>
      <c r="G67" s="48" t="e">
        <f t="shared" si="1"/>
        <v>#DIV/0!</v>
      </c>
      <c r="H67" s="48" t="e">
        <f t="shared" si="1"/>
        <v>#DIV/0!</v>
      </c>
      <c r="I67" s="48" t="e">
        <f t="shared" si="1"/>
        <v>#DIV/0!</v>
      </c>
      <c r="J67" s="48" t="e">
        <f t="shared" si="1"/>
        <v>#REF!</v>
      </c>
      <c r="K67" s="48" t="e">
        <f t="shared" si="1"/>
        <v>#REF!</v>
      </c>
      <c r="L67" s="48" t="e">
        <f t="shared" si="1"/>
        <v>#REF!</v>
      </c>
      <c r="M67" s="48" t="e">
        <f t="shared" si="1"/>
        <v>#REF!</v>
      </c>
      <c r="N67" s="48" t="e">
        <f t="shared" si="1"/>
        <v>#REF!</v>
      </c>
      <c r="O67" s="48" t="e">
        <f t="shared" si="1"/>
        <v>#REF!</v>
      </c>
      <c r="P67" s="48" t="e">
        <f t="shared" si="1"/>
        <v>#REF!</v>
      </c>
      <c r="Q67" s="48" t="e">
        <f t="shared" si="1"/>
        <v>#REF!</v>
      </c>
      <c r="R67" s="48" t="e">
        <f t="shared" si="1"/>
        <v>#REF!</v>
      </c>
      <c r="S67" s="179" t="e">
        <f t="shared" si="1"/>
        <v>#REF!</v>
      </c>
      <c r="T67" s="203"/>
      <c r="U67" s="14">
        <v>10</v>
      </c>
      <c r="V67" s="238" t="e">
        <f t="shared" si="3"/>
        <v>#DIV/0!</v>
      </c>
      <c r="W67" s="14" t="e">
        <f t="shared" si="4"/>
        <v>#DIV/0!</v>
      </c>
      <c r="X67" s="14"/>
      <c r="Y67" s="235"/>
      <c r="Z67" s="235"/>
      <c r="AA67" s="235"/>
      <c r="AB67" s="235"/>
      <c r="AC67" s="235"/>
      <c r="AD67" s="242"/>
    </row>
    <row r="68" spans="1:30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si="0"/>
        <v>#DIV/0!</v>
      </c>
      <c r="F68" s="48" t="e">
        <f t="shared" si="1"/>
        <v>#DIV/0!</v>
      </c>
      <c r="G68" s="48" t="e">
        <f t="shared" si="1"/>
        <v>#DIV/0!</v>
      </c>
      <c r="H68" s="48" t="e">
        <f t="shared" si="1"/>
        <v>#DIV/0!</v>
      </c>
      <c r="I68" s="48" t="e">
        <f t="shared" si="1"/>
        <v>#DIV/0!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8" t="e">
        <f t="shared" si="1"/>
        <v>#REF!</v>
      </c>
      <c r="P68" s="48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179" t="e">
        <f t="shared" si="1"/>
        <v>#REF!</v>
      </c>
      <c r="T68" s="203"/>
      <c r="U68" s="14">
        <v>120</v>
      </c>
      <c r="V68" s="238" t="e">
        <f t="shared" si="3"/>
        <v>#DIV/0!</v>
      </c>
      <c r="W68" s="14" t="e">
        <f t="shared" si="4"/>
        <v>#DIV/0!</v>
      </c>
      <c r="X68" s="14"/>
      <c r="Y68" s="233"/>
      <c r="Z68" s="233"/>
      <c r="AA68" s="233"/>
      <c r="AB68" s="233"/>
      <c r="AC68" s="233"/>
      <c r="AD68" s="241"/>
    </row>
    <row r="69" spans="1:30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si="0"/>
        <v>#DIV/0!</v>
      </c>
      <c r="F69" s="48" t="e">
        <f t="shared" si="1"/>
        <v>#DIV/0!</v>
      </c>
      <c r="G69" s="48" t="e">
        <f t="shared" si="1"/>
        <v>#DIV/0!</v>
      </c>
      <c r="H69" s="48" t="e">
        <f t="shared" si="1"/>
        <v>#DIV/0!</v>
      </c>
      <c r="I69" s="223" t="e">
        <f t="shared" si="1"/>
        <v>#DIV/0!</v>
      </c>
      <c r="J69" s="48" t="e">
        <f t="shared" si="1"/>
        <v>#REF!</v>
      </c>
      <c r="K69" s="48" t="e">
        <f t="shared" si="1"/>
        <v>#REF!</v>
      </c>
      <c r="L69" s="48" t="e">
        <f t="shared" si="1"/>
        <v>#REF!</v>
      </c>
      <c r="M69" s="48" t="e">
        <f t="shared" si="1"/>
        <v>#REF!</v>
      </c>
      <c r="N69" s="48" t="e">
        <f t="shared" si="1"/>
        <v>#REF!</v>
      </c>
      <c r="O69" s="48" t="e">
        <f t="shared" si="1"/>
        <v>#REF!</v>
      </c>
      <c r="P69" s="48" t="e">
        <f t="shared" si="1"/>
        <v>#REF!</v>
      </c>
      <c r="Q69" s="48" t="e">
        <f t="shared" si="1"/>
        <v>#REF!</v>
      </c>
      <c r="R69" s="48" t="e">
        <f t="shared" si="1"/>
        <v>#REF!</v>
      </c>
      <c r="S69" s="179" t="e">
        <f t="shared" si="1"/>
        <v>#REF!</v>
      </c>
      <c r="T69" s="203"/>
      <c r="U69" s="14" t="s">
        <v>131</v>
      </c>
      <c r="V69" s="238" t="e">
        <f t="shared" si="3"/>
        <v>#DIV/0!</v>
      </c>
      <c r="W69" s="14" t="e">
        <f t="shared" si="4"/>
        <v>#DIV/0!</v>
      </c>
      <c r="X69" s="14"/>
      <c r="Y69" s="233"/>
      <c r="Z69" s="233"/>
      <c r="AA69" s="233"/>
      <c r="AB69" s="233"/>
      <c r="AC69" s="233"/>
      <c r="AD69" s="241"/>
    </row>
    <row r="70" spans="1:30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si="0"/>
        <v>#DIV/0!</v>
      </c>
      <c r="F70" s="48" t="e">
        <f t="shared" si="1"/>
        <v>#DIV/0!</v>
      </c>
      <c r="G70" s="48" t="e">
        <f t="shared" si="1"/>
        <v>#DIV/0!</v>
      </c>
      <c r="H70" s="48" t="e">
        <f t="shared" si="1"/>
        <v>#DIV/0!</v>
      </c>
      <c r="I70" s="48" t="e">
        <f t="shared" si="1"/>
        <v>#DIV/0!</v>
      </c>
      <c r="J70" s="48" t="e">
        <f t="shared" si="1"/>
        <v>#REF!</v>
      </c>
      <c r="K70" s="48" t="e">
        <f t="shared" si="1"/>
        <v>#REF!</v>
      </c>
      <c r="L70" s="48" t="e">
        <f t="shared" si="1"/>
        <v>#REF!</v>
      </c>
      <c r="M70" s="48" t="e">
        <f t="shared" si="1"/>
        <v>#REF!</v>
      </c>
      <c r="N70" s="48" t="e">
        <f t="shared" si="1"/>
        <v>#REF!</v>
      </c>
      <c r="O70" s="48" t="e">
        <f t="shared" si="1"/>
        <v>#REF!</v>
      </c>
      <c r="P70" s="48" t="e">
        <f t="shared" si="1"/>
        <v>#REF!</v>
      </c>
      <c r="Q70" s="48" t="e">
        <f t="shared" si="1"/>
        <v>#REF!</v>
      </c>
      <c r="R70" s="48" t="e">
        <f t="shared" si="1"/>
        <v>#REF!</v>
      </c>
      <c r="S70" s="179" t="e">
        <f t="shared" si="1"/>
        <v>#REF!</v>
      </c>
      <c r="T70" s="203"/>
      <c r="U70" s="14">
        <v>4</v>
      </c>
      <c r="V70" s="238" t="e">
        <f t="shared" si="3"/>
        <v>#DIV/0!</v>
      </c>
      <c r="W70" s="14" t="e">
        <f t="shared" si="4"/>
        <v>#DIV/0!</v>
      </c>
      <c r="X70" s="14">
        <f>COUNTIF(E70:I70,"&gt;4")</f>
        <v>0</v>
      </c>
      <c r="Y70" s="239" t="e">
        <f>E70/$U$70</f>
        <v>#DIV/0!</v>
      </c>
      <c r="Z70" s="239" t="e">
        <f t="shared" ref="Z70:AC70" si="6">F70/$U$70</f>
        <v>#DIV/0!</v>
      </c>
      <c r="AA70" s="239" t="e">
        <f t="shared" si="6"/>
        <v>#DIV/0!</v>
      </c>
      <c r="AB70" s="239" t="e">
        <f t="shared" si="6"/>
        <v>#DIV/0!</v>
      </c>
      <c r="AC70" s="239" t="e">
        <f t="shared" si="6"/>
        <v>#DIV/0!</v>
      </c>
      <c r="AD70" s="240" t="e">
        <f>MAX(Y70:AC70)</f>
        <v>#DIV/0!</v>
      </c>
    </row>
    <row r="71" spans="1:30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si="0"/>
        <v>#DIV/0!</v>
      </c>
      <c r="F71" s="48" t="e">
        <f t="shared" ref="F71:F87" si="7">IF(ISNUMBER(FIND("&lt;",F30)),"N.D.",PRODUCT(F30,1/F$54))</f>
        <v>#DIV/0!</v>
      </c>
      <c r="G71" s="48" t="e">
        <f t="shared" ref="G71:S71" si="8">IF(ISNUMBER(FIND("&lt;",G30)),"N.D.",PRODUCT(G30,1/G$54))</f>
        <v>#DIV/0!</v>
      </c>
      <c r="H71" s="48" t="e">
        <f t="shared" si="8"/>
        <v>#DIV/0!</v>
      </c>
      <c r="I71" s="48" t="e">
        <f t="shared" si="8"/>
        <v>#DIV/0!</v>
      </c>
      <c r="J71" s="48" t="e">
        <f t="shared" si="8"/>
        <v>#REF!</v>
      </c>
      <c r="K71" s="48" t="e">
        <f t="shared" si="8"/>
        <v>#REF!</v>
      </c>
      <c r="L71" s="48" t="e">
        <f t="shared" si="8"/>
        <v>#REF!</v>
      </c>
      <c r="M71" s="48" t="e">
        <f t="shared" si="8"/>
        <v>#REF!</v>
      </c>
      <c r="N71" s="48" t="e">
        <f t="shared" si="8"/>
        <v>#REF!</v>
      </c>
      <c r="O71" s="48" t="e">
        <f t="shared" si="8"/>
        <v>#REF!</v>
      </c>
      <c r="P71" s="48" t="e">
        <f t="shared" si="8"/>
        <v>#REF!</v>
      </c>
      <c r="Q71" s="48" t="e">
        <f t="shared" si="8"/>
        <v>#REF!</v>
      </c>
      <c r="R71" s="48" t="e">
        <f t="shared" si="8"/>
        <v>#REF!</v>
      </c>
      <c r="S71" s="179" t="e">
        <f t="shared" si="8"/>
        <v>#REF!</v>
      </c>
      <c r="T71" s="203"/>
      <c r="U71" s="14" t="s">
        <v>131</v>
      </c>
      <c r="V71" s="238" t="e">
        <f t="shared" si="3"/>
        <v>#DIV/0!</v>
      </c>
      <c r="W71" s="14" t="e">
        <f t="shared" si="4"/>
        <v>#DIV/0!</v>
      </c>
      <c r="X71" s="233"/>
      <c r="Y71" s="233"/>
      <c r="Z71" s="233"/>
      <c r="AA71" s="233"/>
      <c r="AB71" s="233"/>
      <c r="AC71" s="233"/>
      <c r="AD71" s="241"/>
    </row>
    <row r="72" spans="1:30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si="0"/>
        <v>#DIV/0!</v>
      </c>
      <c r="F72" s="48" t="e">
        <f t="shared" si="7"/>
        <v>#DIV/0!</v>
      </c>
      <c r="G72" s="48" t="e">
        <f t="shared" ref="G72:S72" si="9">IF(ISNUMBER(FIND("&lt;",G31)),"N.D.",PRODUCT(G31,1/G$54))</f>
        <v>#DIV/0!</v>
      </c>
      <c r="H72" s="48" t="e">
        <f t="shared" si="9"/>
        <v>#DIV/0!</v>
      </c>
      <c r="I72" s="48" t="e">
        <f t="shared" si="9"/>
        <v>#DIV/0!</v>
      </c>
      <c r="J72" s="48" t="e">
        <f t="shared" si="9"/>
        <v>#REF!</v>
      </c>
      <c r="K72" s="48" t="e">
        <f t="shared" si="9"/>
        <v>#REF!</v>
      </c>
      <c r="L72" s="48" t="e">
        <f t="shared" si="9"/>
        <v>#REF!</v>
      </c>
      <c r="M72" s="48" t="e">
        <f t="shared" si="9"/>
        <v>#REF!</v>
      </c>
      <c r="N72" s="48" t="e">
        <f t="shared" si="9"/>
        <v>#REF!</v>
      </c>
      <c r="O72" s="48" t="e">
        <f t="shared" si="9"/>
        <v>#REF!</v>
      </c>
      <c r="P72" s="48" t="e">
        <f t="shared" si="9"/>
        <v>#REF!</v>
      </c>
      <c r="Q72" s="48" t="e">
        <f t="shared" si="9"/>
        <v>#REF!</v>
      </c>
      <c r="R72" s="48" t="e">
        <f t="shared" si="9"/>
        <v>#REF!</v>
      </c>
      <c r="S72" s="179" t="e">
        <f t="shared" si="9"/>
        <v>#REF!</v>
      </c>
      <c r="T72" s="203"/>
      <c r="U72" s="14" t="s">
        <v>131</v>
      </c>
      <c r="V72" s="238" t="e">
        <f t="shared" si="3"/>
        <v>#DIV/0!</v>
      </c>
      <c r="W72" s="14" t="e">
        <f t="shared" si="4"/>
        <v>#DIV/0!</v>
      </c>
      <c r="X72" s="233"/>
      <c r="Y72" s="233"/>
      <c r="Z72" s="233"/>
      <c r="AA72" s="233"/>
      <c r="AB72" s="233"/>
      <c r="AC72" s="233"/>
      <c r="AD72" s="241"/>
    </row>
    <row r="73" spans="1:30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si="0"/>
        <v>#DIV/0!</v>
      </c>
      <c r="F73" s="48" t="e">
        <f t="shared" si="7"/>
        <v>#DIV/0!</v>
      </c>
      <c r="G73" s="48" t="e">
        <f t="shared" ref="G73:S73" si="10">IF(ISNUMBER(FIND("&lt;",G32)),"N.D.",PRODUCT(G32,1/G$54))</f>
        <v>#DIV/0!</v>
      </c>
      <c r="H73" s="48" t="e">
        <f t="shared" si="10"/>
        <v>#DIV/0!</v>
      </c>
      <c r="I73" s="48" t="e">
        <f t="shared" si="10"/>
        <v>#DIV/0!</v>
      </c>
      <c r="J73" s="48" t="e">
        <f t="shared" si="10"/>
        <v>#REF!</v>
      </c>
      <c r="K73" s="48" t="e">
        <f t="shared" si="10"/>
        <v>#REF!</v>
      </c>
      <c r="L73" s="48" t="e">
        <f t="shared" si="10"/>
        <v>#REF!</v>
      </c>
      <c r="M73" s="48" t="e">
        <f t="shared" si="10"/>
        <v>#REF!</v>
      </c>
      <c r="N73" s="48" t="e">
        <f t="shared" si="10"/>
        <v>#REF!</v>
      </c>
      <c r="O73" s="48" t="e">
        <f t="shared" si="10"/>
        <v>#REF!</v>
      </c>
      <c r="P73" s="48" t="e">
        <f t="shared" si="10"/>
        <v>#REF!</v>
      </c>
      <c r="Q73" s="48" t="e">
        <f t="shared" si="10"/>
        <v>#REF!</v>
      </c>
      <c r="R73" s="48" t="e">
        <f t="shared" si="10"/>
        <v>#REF!</v>
      </c>
      <c r="S73" s="179" t="e">
        <f t="shared" si="10"/>
        <v>#REF!</v>
      </c>
      <c r="T73" s="203"/>
      <c r="U73" s="14">
        <v>0.2</v>
      </c>
      <c r="V73" s="238" t="e">
        <f t="shared" si="3"/>
        <v>#DIV/0!</v>
      </c>
      <c r="W73" s="14" t="e">
        <f t="shared" si="4"/>
        <v>#DIV/0!</v>
      </c>
      <c r="X73" s="233"/>
      <c r="Y73" s="233"/>
      <c r="Z73" s="233"/>
      <c r="AA73" s="233"/>
      <c r="AB73" s="233"/>
      <c r="AC73" s="233"/>
      <c r="AD73" s="241"/>
    </row>
    <row r="74" spans="1:30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si="0"/>
        <v>N.D.</v>
      </c>
      <c r="F74" s="48" t="str">
        <f t="shared" si="7"/>
        <v>N.D.</v>
      </c>
      <c r="G74" s="48" t="e">
        <f t="shared" ref="G74:S74" si="11">IF(ISNUMBER(FIND("&lt;",G33)),"N.D.",PRODUCT(G33,1/G$54))</f>
        <v>#DIV/0!</v>
      </c>
      <c r="H74" s="48" t="str">
        <f t="shared" si="11"/>
        <v>N.D.</v>
      </c>
      <c r="I74" s="48" t="e">
        <f t="shared" si="11"/>
        <v>#DIV/0!</v>
      </c>
      <c r="J74" s="48" t="e">
        <f t="shared" si="11"/>
        <v>#REF!</v>
      </c>
      <c r="K74" s="48" t="e">
        <f t="shared" si="11"/>
        <v>#REF!</v>
      </c>
      <c r="L74" s="48" t="e">
        <f t="shared" si="11"/>
        <v>#REF!</v>
      </c>
      <c r="M74" s="48" t="e">
        <f t="shared" si="11"/>
        <v>#REF!</v>
      </c>
      <c r="N74" s="48" t="e">
        <f t="shared" si="11"/>
        <v>#REF!</v>
      </c>
      <c r="O74" s="48" t="e">
        <f t="shared" si="11"/>
        <v>#REF!</v>
      </c>
      <c r="P74" s="48" t="e">
        <f t="shared" si="11"/>
        <v>#REF!</v>
      </c>
      <c r="Q74" s="48" t="e">
        <f t="shared" si="11"/>
        <v>#REF!</v>
      </c>
      <c r="R74" s="48" t="e">
        <f t="shared" si="11"/>
        <v>#REF!</v>
      </c>
      <c r="S74" s="179" t="e">
        <f t="shared" si="11"/>
        <v>#REF!</v>
      </c>
      <c r="T74" s="203"/>
      <c r="U74" s="14">
        <v>2</v>
      </c>
      <c r="V74" s="238" t="e">
        <f t="shared" si="3"/>
        <v>#DIV/0!</v>
      </c>
      <c r="W74" s="14" t="e">
        <f t="shared" si="4"/>
        <v>#DIV/0!</v>
      </c>
      <c r="X74" s="233"/>
      <c r="Y74" s="233"/>
      <c r="Z74" s="233"/>
      <c r="AA74" s="233"/>
      <c r="AB74" s="233"/>
      <c r="AC74" s="233"/>
      <c r="AD74" s="241"/>
    </row>
    <row r="75" spans="1:30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si="0"/>
        <v>#DIV/0!</v>
      </c>
      <c r="F75" s="48" t="e">
        <f t="shared" si="7"/>
        <v>#DIV/0!</v>
      </c>
      <c r="G75" s="48" t="e">
        <f t="shared" ref="G75:S75" si="12">IF(ISNUMBER(FIND("&lt;",G34)),"N.D.",PRODUCT(G34,1/G$54))</f>
        <v>#DIV/0!</v>
      </c>
      <c r="H75" s="48" t="e">
        <f t="shared" si="12"/>
        <v>#DIV/0!</v>
      </c>
      <c r="I75" s="48" t="e">
        <f t="shared" si="12"/>
        <v>#DIV/0!</v>
      </c>
      <c r="J75" s="48" t="e">
        <f t="shared" si="12"/>
        <v>#REF!</v>
      </c>
      <c r="K75" s="48" t="e">
        <f t="shared" si="12"/>
        <v>#REF!</v>
      </c>
      <c r="L75" s="48" t="e">
        <f t="shared" si="12"/>
        <v>#REF!</v>
      </c>
      <c r="M75" s="48" t="e">
        <f t="shared" si="12"/>
        <v>#REF!</v>
      </c>
      <c r="N75" s="48" t="e">
        <f t="shared" si="12"/>
        <v>#REF!</v>
      </c>
      <c r="O75" s="48" t="e">
        <f t="shared" si="12"/>
        <v>#REF!</v>
      </c>
      <c r="P75" s="48" t="e">
        <f t="shared" si="12"/>
        <v>#REF!</v>
      </c>
      <c r="Q75" s="48" t="e">
        <f t="shared" si="12"/>
        <v>#REF!</v>
      </c>
      <c r="R75" s="48" t="e">
        <f t="shared" si="12"/>
        <v>#REF!</v>
      </c>
      <c r="S75" s="179" t="e">
        <f t="shared" si="12"/>
        <v>#REF!</v>
      </c>
      <c r="T75" s="203"/>
      <c r="U75" s="14">
        <v>120</v>
      </c>
      <c r="V75" s="238" t="e">
        <f t="shared" si="3"/>
        <v>#DIV/0!</v>
      </c>
      <c r="W75" s="14" t="e">
        <f t="shared" si="4"/>
        <v>#DIV/0!</v>
      </c>
      <c r="X75" s="233"/>
      <c r="Y75" s="233"/>
      <c r="Z75" s="233"/>
      <c r="AA75" s="233"/>
      <c r="AB75" s="233"/>
      <c r="AC75" s="233"/>
      <c r="AD75" s="241"/>
    </row>
    <row r="76" spans="1:30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si="0"/>
        <v>#DIV/0!</v>
      </c>
      <c r="F76" s="48" t="e">
        <f t="shared" si="7"/>
        <v>#DIV/0!</v>
      </c>
      <c r="G76" s="48" t="e">
        <f t="shared" ref="G76:S76" si="13">IF(ISNUMBER(FIND("&lt;",G35)),"N.D.",PRODUCT(G35,1/G$54))</f>
        <v>#DIV/0!</v>
      </c>
      <c r="H76" s="48" t="e">
        <f t="shared" si="13"/>
        <v>#DIV/0!</v>
      </c>
      <c r="I76" s="179" t="e">
        <f t="shared" si="13"/>
        <v>#DIV/0!</v>
      </c>
      <c r="J76" s="205" t="e">
        <f t="shared" si="13"/>
        <v>#REF!</v>
      </c>
      <c r="K76" s="48" t="e">
        <f t="shared" si="13"/>
        <v>#REF!</v>
      </c>
      <c r="L76" s="48" t="e">
        <f t="shared" si="13"/>
        <v>#REF!</v>
      </c>
      <c r="M76" s="48" t="e">
        <f t="shared" si="13"/>
        <v>#REF!</v>
      </c>
      <c r="N76" s="48" t="e">
        <f t="shared" si="13"/>
        <v>#REF!</v>
      </c>
      <c r="O76" s="48" t="e">
        <f t="shared" si="13"/>
        <v>#REF!</v>
      </c>
      <c r="P76" s="48" t="e">
        <f t="shared" si="13"/>
        <v>#REF!</v>
      </c>
      <c r="Q76" s="48" t="e">
        <f t="shared" si="13"/>
        <v>#REF!</v>
      </c>
      <c r="R76" s="48" t="e">
        <f t="shared" si="13"/>
        <v>#REF!</v>
      </c>
      <c r="S76" s="179" t="e">
        <f t="shared" si="13"/>
        <v>#REF!</v>
      </c>
      <c r="U76" s="14">
        <v>0.1</v>
      </c>
      <c r="V76" s="238" t="e">
        <f t="shared" si="3"/>
        <v>#DIV/0!</v>
      </c>
      <c r="W76" s="14" t="e">
        <f t="shared" si="4"/>
        <v>#DIV/0!</v>
      </c>
      <c r="X76" s="233"/>
      <c r="Y76" s="233"/>
      <c r="Z76" s="233"/>
      <c r="AA76" s="233"/>
      <c r="AB76" s="233"/>
      <c r="AC76" s="233"/>
      <c r="AD76" s="241"/>
    </row>
    <row r="77" spans="1:30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si="0"/>
        <v>#DIV/0!</v>
      </c>
      <c r="F77" s="48" t="e">
        <f t="shared" si="7"/>
        <v>#DIV/0!</v>
      </c>
      <c r="G77" s="48" t="e">
        <f t="shared" ref="G77:S77" si="14">IF(ISNUMBER(FIND("&lt;",G36)),"N.D.",PRODUCT(G36,1/G$54))</f>
        <v>#DIV/0!</v>
      </c>
      <c r="H77" s="48" t="e">
        <f t="shared" si="14"/>
        <v>#DIV/0!</v>
      </c>
      <c r="I77" s="179" t="e">
        <f t="shared" si="14"/>
        <v>#DIV/0!</v>
      </c>
      <c r="J77" s="205" t="e">
        <f t="shared" si="14"/>
        <v>#REF!</v>
      </c>
      <c r="K77" s="48" t="e">
        <f t="shared" si="14"/>
        <v>#REF!</v>
      </c>
      <c r="L77" s="48" t="e">
        <f t="shared" si="14"/>
        <v>#REF!</v>
      </c>
      <c r="M77" s="48" t="e">
        <f t="shared" si="14"/>
        <v>#REF!</v>
      </c>
      <c r="N77" s="48" t="e">
        <f t="shared" si="14"/>
        <v>#REF!</v>
      </c>
      <c r="O77" s="48" t="e">
        <f t="shared" si="14"/>
        <v>#REF!</v>
      </c>
      <c r="P77" s="48" t="e">
        <f t="shared" si="14"/>
        <v>#REF!</v>
      </c>
      <c r="Q77" s="48" t="e">
        <f t="shared" si="14"/>
        <v>#REF!</v>
      </c>
      <c r="R77" s="48" t="e">
        <f t="shared" si="14"/>
        <v>#REF!</v>
      </c>
      <c r="S77" s="179" t="e">
        <f t="shared" si="14"/>
        <v>#REF!</v>
      </c>
      <c r="U77" s="14">
        <v>1</v>
      </c>
      <c r="V77" s="238" t="e">
        <f>MAX(E77:I77)</f>
        <v>#DIV/0!</v>
      </c>
      <c r="W77" s="14" t="e">
        <f t="shared" si="4"/>
        <v>#DIV/0!</v>
      </c>
      <c r="X77" s="14"/>
      <c r="Y77" s="239"/>
      <c r="Z77" s="239"/>
      <c r="AA77" s="239"/>
      <c r="AB77" s="239"/>
      <c r="AC77" s="239"/>
      <c r="AD77" s="241"/>
    </row>
    <row r="78" spans="1:30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si="0"/>
        <v>#DIV/0!</v>
      </c>
      <c r="F78" s="48" t="e">
        <f t="shared" si="7"/>
        <v>#DIV/0!</v>
      </c>
      <c r="G78" s="48" t="e">
        <f t="shared" ref="G78:S78" si="15">IF(ISNUMBER(FIND("&lt;",G37)),"N.D.",PRODUCT(G37,1/G$54))</f>
        <v>#DIV/0!</v>
      </c>
      <c r="H78" s="48" t="e">
        <f t="shared" si="15"/>
        <v>#DIV/0!</v>
      </c>
      <c r="I78" s="179" t="e">
        <f t="shared" si="15"/>
        <v>#DIV/0!</v>
      </c>
      <c r="J78" s="205" t="e">
        <f t="shared" si="15"/>
        <v>#REF!</v>
      </c>
      <c r="K78" s="48" t="e">
        <f t="shared" si="15"/>
        <v>#REF!</v>
      </c>
      <c r="L78" s="48" t="e">
        <f t="shared" si="15"/>
        <v>#REF!</v>
      </c>
      <c r="M78" s="48" t="e">
        <f t="shared" si="15"/>
        <v>#REF!</v>
      </c>
      <c r="N78" s="48" t="e">
        <f t="shared" si="15"/>
        <v>#REF!</v>
      </c>
      <c r="O78" s="48" t="e">
        <f t="shared" si="15"/>
        <v>#REF!</v>
      </c>
      <c r="P78" s="48" t="e">
        <f t="shared" si="15"/>
        <v>#REF!</v>
      </c>
      <c r="Q78" s="48" t="e">
        <f t="shared" si="15"/>
        <v>#REF!</v>
      </c>
      <c r="R78" s="48" t="e">
        <f t="shared" si="15"/>
        <v>#REF!</v>
      </c>
      <c r="S78" s="179" t="e">
        <f t="shared" si="15"/>
        <v>#REF!</v>
      </c>
      <c r="U78" s="14">
        <v>0.5</v>
      </c>
      <c r="V78" s="238" t="e">
        <f t="shared" si="3"/>
        <v>#DIV/0!</v>
      </c>
      <c r="W78" s="14" t="e">
        <f t="shared" si="4"/>
        <v>#DIV/0!</v>
      </c>
      <c r="X78" s="14">
        <f>COUNTIF(E78:I78,"&gt;0,5")</f>
        <v>0</v>
      </c>
      <c r="Y78" s="239" t="e">
        <f>E78/$U$78</f>
        <v>#DIV/0!</v>
      </c>
      <c r="Z78" s="239" t="e">
        <f t="shared" ref="Z78:AC78" si="16">F78/$U$78</f>
        <v>#DIV/0!</v>
      </c>
      <c r="AA78" s="239" t="e">
        <f t="shared" si="16"/>
        <v>#DIV/0!</v>
      </c>
      <c r="AB78" s="239" t="e">
        <f t="shared" si="16"/>
        <v>#DIV/0!</v>
      </c>
      <c r="AC78" s="239" t="e">
        <f t="shared" si="16"/>
        <v>#DIV/0!</v>
      </c>
      <c r="AD78" s="240" t="e">
        <f>MAX(Y78:AC78)</f>
        <v>#DIV/0!</v>
      </c>
    </row>
    <row r="79" spans="1:30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si="0"/>
        <v>#DIV/0!</v>
      </c>
      <c r="F79" s="48" t="e">
        <f t="shared" si="7"/>
        <v>#DIV/0!</v>
      </c>
      <c r="G79" s="48" t="e">
        <f t="shared" ref="G79:S79" si="17">IF(ISNUMBER(FIND("&lt;",G38)),"N.D.",PRODUCT(G38,1/G$54))</f>
        <v>#DIV/0!</v>
      </c>
      <c r="H79" s="48" t="e">
        <f t="shared" si="17"/>
        <v>#DIV/0!</v>
      </c>
      <c r="I79" s="179" t="e">
        <f t="shared" si="17"/>
        <v>#DIV/0!</v>
      </c>
      <c r="J79" s="205" t="e">
        <f t="shared" si="17"/>
        <v>#REF!</v>
      </c>
      <c r="K79" s="48" t="e">
        <f t="shared" si="17"/>
        <v>#REF!</v>
      </c>
      <c r="L79" s="48" t="e">
        <f t="shared" si="17"/>
        <v>#REF!</v>
      </c>
      <c r="M79" s="48" t="e">
        <f t="shared" si="17"/>
        <v>#REF!</v>
      </c>
      <c r="N79" s="48" t="e">
        <f t="shared" si="17"/>
        <v>#REF!</v>
      </c>
      <c r="O79" s="48" t="e">
        <f t="shared" si="17"/>
        <v>#REF!</v>
      </c>
      <c r="P79" s="48" t="e">
        <f t="shared" si="17"/>
        <v>#REF!</v>
      </c>
      <c r="Q79" s="48" t="e">
        <f t="shared" si="17"/>
        <v>#REF!</v>
      </c>
      <c r="R79" s="48" t="e">
        <f t="shared" si="17"/>
        <v>#REF!</v>
      </c>
      <c r="S79" s="179" t="e">
        <f t="shared" si="17"/>
        <v>#REF!</v>
      </c>
      <c r="U79" s="14" t="s">
        <v>131</v>
      </c>
      <c r="V79" s="238" t="e">
        <f t="shared" si="3"/>
        <v>#DIV/0!</v>
      </c>
      <c r="W79" s="14" t="e">
        <f t="shared" si="4"/>
        <v>#DIV/0!</v>
      </c>
      <c r="X79" s="233"/>
      <c r="Y79" s="233"/>
      <c r="Z79" s="233"/>
      <c r="AA79" s="233"/>
      <c r="AB79" s="233"/>
      <c r="AC79" s="233"/>
    </row>
    <row r="80" spans="1:30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si="0"/>
        <v>#DIV/0!</v>
      </c>
      <c r="F80" s="48" t="e">
        <f t="shared" si="7"/>
        <v>#DIV/0!</v>
      </c>
      <c r="G80" s="48" t="e">
        <f t="shared" ref="G80:S80" si="18">IF(ISNUMBER(FIND("&lt;",G39)),"N.D.",PRODUCT(G39,1/G$54))</f>
        <v>#DIV/0!</v>
      </c>
      <c r="H80" s="48" t="e">
        <f t="shared" si="18"/>
        <v>#DIV/0!</v>
      </c>
      <c r="I80" s="179" t="e">
        <f t="shared" si="18"/>
        <v>#DIV/0!</v>
      </c>
      <c r="J80" s="205" t="e">
        <f t="shared" si="18"/>
        <v>#REF!</v>
      </c>
      <c r="K80" s="48" t="e">
        <f t="shared" si="18"/>
        <v>#REF!</v>
      </c>
      <c r="L80" s="48" t="e">
        <f t="shared" si="18"/>
        <v>#REF!</v>
      </c>
      <c r="M80" s="48" t="e">
        <f t="shared" si="18"/>
        <v>#REF!</v>
      </c>
      <c r="N80" s="48" t="e">
        <f t="shared" si="18"/>
        <v>#REF!</v>
      </c>
      <c r="O80" s="48" t="e">
        <f t="shared" si="18"/>
        <v>#REF!</v>
      </c>
      <c r="P80" s="48" t="e">
        <f t="shared" si="18"/>
        <v>#REF!</v>
      </c>
      <c r="Q80" s="48" t="e">
        <f t="shared" si="18"/>
        <v>#REF!</v>
      </c>
      <c r="R80" s="48" t="e">
        <f t="shared" si="18"/>
        <v>#REF!</v>
      </c>
      <c r="S80" s="179" t="e">
        <f t="shared" si="18"/>
        <v>#REF!</v>
      </c>
      <c r="U80" s="14">
        <v>10</v>
      </c>
      <c r="V80" s="238" t="e">
        <f t="shared" si="3"/>
        <v>#DIV/0!</v>
      </c>
      <c r="W80" s="14" t="e">
        <f t="shared" si="4"/>
        <v>#DIV/0!</v>
      </c>
      <c r="X80" s="233"/>
      <c r="Y80" s="233"/>
      <c r="Z80" s="233"/>
      <c r="AA80" s="233"/>
      <c r="AB80" s="233"/>
      <c r="AC80" s="233"/>
    </row>
    <row r="81" spans="1:2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si="0"/>
        <v>#DIV/0!</v>
      </c>
      <c r="F81" s="48" t="e">
        <f t="shared" si="7"/>
        <v>#DIV/0!</v>
      </c>
      <c r="G81" s="48" t="e">
        <f t="shared" ref="G81:S81" si="19">IF(ISNUMBER(FIND("&lt;",G40)),"N.D.",PRODUCT(G40,1/G$54))</f>
        <v>#DIV/0!</v>
      </c>
      <c r="H81" s="48" t="e">
        <f t="shared" si="19"/>
        <v>#DIV/0!</v>
      </c>
      <c r="I81" s="179" t="e">
        <f t="shared" si="19"/>
        <v>#DIV/0!</v>
      </c>
      <c r="J81" s="205" t="e">
        <f t="shared" si="19"/>
        <v>#REF!</v>
      </c>
      <c r="K81" s="48" t="e">
        <f t="shared" si="19"/>
        <v>#REF!</v>
      </c>
      <c r="L81" s="48" t="e">
        <f t="shared" si="19"/>
        <v>#REF!</v>
      </c>
      <c r="M81" s="48" t="e">
        <f t="shared" si="19"/>
        <v>#REF!</v>
      </c>
      <c r="N81" s="48" t="e">
        <f t="shared" si="19"/>
        <v>#REF!</v>
      </c>
      <c r="O81" s="48" t="e">
        <f t="shared" si="19"/>
        <v>#REF!</v>
      </c>
      <c r="P81" s="48" t="e">
        <f t="shared" si="19"/>
        <v>#REF!</v>
      </c>
      <c r="Q81" s="48" t="e">
        <f t="shared" si="19"/>
        <v>#REF!</v>
      </c>
      <c r="R81" s="48" t="e">
        <f t="shared" si="19"/>
        <v>#REF!</v>
      </c>
      <c r="S81" s="179" t="e">
        <f t="shared" si="19"/>
        <v>#REF!</v>
      </c>
      <c r="U81" s="14" t="s">
        <v>131</v>
      </c>
      <c r="V81" s="238" t="e">
        <f t="shared" si="3"/>
        <v>#DIV/0!</v>
      </c>
      <c r="W81" s="14" t="e">
        <f t="shared" si="4"/>
        <v>#DIV/0!</v>
      </c>
      <c r="X81" s="233"/>
      <c r="Y81" s="233"/>
      <c r="Z81" s="233"/>
      <c r="AA81" s="233"/>
      <c r="AB81" s="233"/>
      <c r="AC81" s="233"/>
    </row>
    <row r="82" spans="1:2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si="0"/>
        <v>#DIV/0!</v>
      </c>
      <c r="F82" s="48" t="e">
        <f t="shared" si="7"/>
        <v>#DIV/0!</v>
      </c>
      <c r="G82" s="48" t="e">
        <f t="shared" ref="G82:S82" si="20">IF(ISNUMBER(FIND("&lt;",G41)),"N.D.",PRODUCT(G41,1/G$54))</f>
        <v>#DIV/0!</v>
      </c>
      <c r="H82" s="48" t="e">
        <f t="shared" si="20"/>
        <v>#DIV/0!</v>
      </c>
      <c r="I82" s="179" t="e">
        <f t="shared" si="20"/>
        <v>#DIV/0!</v>
      </c>
      <c r="J82" s="205" t="e">
        <f t="shared" si="20"/>
        <v>#REF!</v>
      </c>
      <c r="K82" s="48" t="e">
        <f t="shared" si="20"/>
        <v>#REF!</v>
      </c>
      <c r="L82" s="48" t="e">
        <f t="shared" si="20"/>
        <v>#REF!</v>
      </c>
      <c r="M82" s="48" t="e">
        <f t="shared" si="20"/>
        <v>#REF!</v>
      </c>
      <c r="N82" s="48" t="e">
        <f t="shared" si="20"/>
        <v>#REF!</v>
      </c>
      <c r="O82" s="48" t="e">
        <f t="shared" si="20"/>
        <v>#REF!</v>
      </c>
      <c r="P82" s="48" t="e">
        <f t="shared" si="20"/>
        <v>#REF!</v>
      </c>
      <c r="Q82" s="48" t="e">
        <f t="shared" si="20"/>
        <v>#REF!</v>
      </c>
      <c r="R82" s="48" t="e">
        <f t="shared" si="20"/>
        <v>#REF!</v>
      </c>
      <c r="S82" s="179" t="e">
        <f t="shared" si="20"/>
        <v>#REF!</v>
      </c>
      <c r="U82" s="14" t="s">
        <v>131</v>
      </c>
      <c r="V82" s="238" t="e">
        <f t="shared" si="3"/>
        <v>#DIV/0!</v>
      </c>
      <c r="W82" s="14" t="e">
        <f t="shared" si="4"/>
        <v>#DIV/0!</v>
      </c>
      <c r="X82" s="233"/>
      <c r="Y82" s="233"/>
      <c r="Z82" s="233"/>
      <c r="AA82" s="233"/>
      <c r="AB82" s="233"/>
      <c r="AC82" s="233"/>
    </row>
    <row r="83" spans="1:2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si="0"/>
        <v>#DIV/0!</v>
      </c>
      <c r="F83" s="48" t="str">
        <f t="shared" si="7"/>
        <v>N.D.</v>
      </c>
      <c r="G83" s="48" t="str">
        <f t="shared" ref="G83:S83" si="21">IF(ISNUMBER(FIND("&lt;",G42)),"N.D.",PRODUCT(G42,1/G$54))</f>
        <v>N.D.</v>
      </c>
      <c r="H83" s="48" t="e">
        <f t="shared" si="21"/>
        <v>#DIV/0!</v>
      </c>
      <c r="I83" s="179" t="e">
        <f t="shared" si="21"/>
        <v>#DIV/0!</v>
      </c>
      <c r="J83" s="205" t="e">
        <f t="shared" si="21"/>
        <v>#REF!</v>
      </c>
      <c r="K83" s="48" t="e">
        <f t="shared" si="21"/>
        <v>#REF!</v>
      </c>
      <c r="L83" s="48" t="e">
        <f t="shared" si="21"/>
        <v>#REF!</v>
      </c>
      <c r="M83" s="48" t="e">
        <f t="shared" si="21"/>
        <v>#REF!</v>
      </c>
      <c r="N83" s="48" t="e">
        <f t="shared" si="21"/>
        <v>#REF!</v>
      </c>
      <c r="O83" s="48" t="e">
        <f t="shared" si="21"/>
        <v>#REF!</v>
      </c>
      <c r="P83" s="48" t="e">
        <f t="shared" si="21"/>
        <v>#REF!</v>
      </c>
      <c r="Q83" s="48" t="e">
        <f t="shared" si="21"/>
        <v>#REF!</v>
      </c>
      <c r="R83" s="48" t="e">
        <f t="shared" si="21"/>
        <v>#REF!</v>
      </c>
      <c r="S83" s="179" t="e">
        <f t="shared" si="21"/>
        <v>#REF!</v>
      </c>
      <c r="U83" s="14" t="s">
        <v>131</v>
      </c>
      <c r="V83" s="238" t="e">
        <f t="shared" si="3"/>
        <v>#DIV/0!</v>
      </c>
      <c r="W83" s="14" t="e">
        <f t="shared" si="4"/>
        <v>#DIV/0!</v>
      </c>
      <c r="X83" s="233"/>
      <c r="Y83" s="233"/>
      <c r="Z83" s="233"/>
      <c r="AA83" s="233"/>
      <c r="AB83" s="233"/>
      <c r="AC83" s="233"/>
    </row>
    <row r="84" spans="1:29" ht="13.5" x14ac:dyDescent="0.2">
      <c r="A84" s="20"/>
      <c r="B84" s="171" t="s">
        <v>117</v>
      </c>
      <c r="C84" s="38" t="s">
        <v>130</v>
      </c>
      <c r="D84" s="39" t="s">
        <v>135</v>
      </c>
      <c r="E84" s="223" t="e">
        <f t="shared" si="0"/>
        <v>#DIV/0!</v>
      </c>
      <c r="F84" s="223" t="e">
        <f t="shared" si="7"/>
        <v>#DIV/0!</v>
      </c>
      <c r="G84" s="48" t="e">
        <f t="shared" ref="G84:S84" si="22">IF(ISNUMBER(FIND("&lt;",G43)),"N.D.",PRODUCT(G43,1/G$54))</f>
        <v>#DIV/0!</v>
      </c>
      <c r="H84" s="48" t="e">
        <f t="shared" si="22"/>
        <v>#DIV/0!</v>
      </c>
      <c r="I84" s="179" t="e">
        <f t="shared" si="22"/>
        <v>#DIV/0!</v>
      </c>
      <c r="J84" s="205" t="e">
        <f t="shared" si="22"/>
        <v>#REF!</v>
      </c>
      <c r="K84" s="48" t="e">
        <f t="shared" si="22"/>
        <v>#REF!</v>
      </c>
      <c r="L84" s="48" t="e">
        <f t="shared" si="22"/>
        <v>#REF!</v>
      </c>
      <c r="M84" s="48" t="e">
        <f t="shared" si="22"/>
        <v>#REF!</v>
      </c>
      <c r="N84" s="48" t="e">
        <f t="shared" si="22"/>
        <v>#REF!</v>
      </c>
      <c r="O84" s="48" t="e">
        <f t="shared" si="22"/>
        <v>#REF!</v>
      </c>
      <c r="P84" s="48" t="e">
        <f t="shared" si="22"/>
        <v>#REF!</v>
      </c>
      <c r="Q84" s="48" t="e">
        <f t="shared" si="22"/>
        <v>#REF!</v>
      </c>
      <c r="R84" s="48" t="e">
        <f t="shared" si="22"/>
        <v>#REF!</v>
      </c>
      <c r="S84" s="179" t="e">
        <f t="shared" si="22"/>
        <v>#REF!</v>
      </c>
      <c r="U84" s="14">
        <v>120</v>
      </c>
      <c r="V84" s="238" t="e">
        <f t="shared" si="3"/>
        <v>#DIV/0!</v>
      </c>
      <c r="W84" s="14" t="e">
        <f t="shared" si="4"/>
        <v>#DIV/0!</v>
      </c>
      <c r="X84" s="233"/>
      <c r="Y84" s="233"/>
      <c r="Z84" s="233"/>
      <c r="AA84" s="233"/>
      <c r="AB84" s="233"/>
      <c r="AC84" s="233"/>
    </row>
    <row r="85" spans="1:2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si="0"/>
        <v>N.D.</v>
      </c>
      <c r="F85" s="48" t="str">
        <f t="shared" si="7"/>
        <v>N.D.</v>
      </c>
      <c r="G85" s="48" t="str">
        <f t="shared" ref="G85:I87" si="23">IF(ISNUMBER(FIND("&lt;",G44)),"N.D.",PRODUCT(G44,1/G$54))</f>
        <v>N.D.</v>
      </c>
      <c r="H85" s="48" t="str">
        <f t="shared" si="23"/>
        <v>N.D.</v>
      </c>
      <c r="I85" s="179" t="e">
        <f t="shared" si="23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  <c r="U85" s="14">
        <v>0.15</v>
      </c>
      <c r="V85" s="238" t="e">
        <f t="shared" si="3"/>
        <v>#DIV/0!</v>
      </c>
      <c r="W85" s="14" t="e">
        <f t="shared" si="4"/>
        <v>#DIV/0!</v>
      </c>
      <c r="X85" s="233"/>
      <c r="Y85" s="233"/>
      <c r="Z85" s="233"/>
      <c r="AA85" s="233"/>
      <c r="AB85" s="233"/>
      <c r="AC85" s="233"/>
    </row>
    <row r="86" spans="1:2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si="0"/>
        <v>#DIV/0!</v>
      </c>
      <c r="F86" s="48" t="e">
        <f t="shared" si="7"/>
        <v>#DIV/0!</v>
      </c>
      <c r="G86" s="48" t="e">
        <f t="shared" si="23"/>
        <v>#DIV/0!</v>
      </c>
      <c r="H86" s="48" t="e">
        <f t="shared" si="23"/>
        <v>#DIV/0!</v>
      </c>
      <c r="I86" s="179" t="e">
        <f t="shared" si="23"/>
        <v>#DIV/0!</v>
      </c>
      <c r="J86" s="205" t="e">
        <f t="shared" ref="J86:S86" si="24">IF(ISNUMBER(FIND("&lt;",J45)),"N.D.",PRODUCT(J45,1/J$54))</f>
        <v>#REF!</v>
      </c>
      <c r="K86" s="48" t="e">
        <f t="shared" si="24"/>
        <v>#REF!</v>
      </c>
      <c r="L86" s="48" t="e">
        <f t="shared" si="24"/>
        <v>#REF!</v>
      </c>
      <c r="M86" s="48" t="e">
        <f t="shared" si="24"/>
        <v>#REF!</v>
      </c>
      <c r="N86" s="48" t="e">
        <f t="shared" si="24"/>
        <v>#REF!</v>
      </c>
      <c r="O86" s="48" t="e">
        <f t="shared" si="24"/>
        <v>#REF!</v>
      </c>
      <c r="P86" s="48" t="e">
        <f t="shared" si="24"/>
        <v>#REF!</v>
      </c>
      <c r="Q86" s="48" t="e">
        <f t="shared" si="24"/>
        <v>#REF!</v>
      </c>
      <c r="R86" s="48" t="e">
        <f t="shared" si="24"/>
        <v>#REF!</v>
      </c>
      <c r="S86" s="179" t="e">
        <f t="shared" si="24"/>
        <v>#REF!</v>
      </c>
      <c r="U86" s="14">
        <v>2</v>
      </c>
      <c r="V86" s="238" t="e">
        <f t="shared" si="3"/>
        <v>#DIV/0!</v>
      </c>
      <c r="W86" s="14" t="e">
        <f t="shared" si="4"/>
        <v>#DIV/0!</v>
      </c>
      <c r="X86" s="233"/>
      <c r="Y86" s="233"/>
      <c r="Z86" s="233"/>
      <c r="AA86" s="233"/>
      <c r="AB86" s="233"/>
      <c r="AC86" s="233"/>
    </row>
    <row r="87" spans="1:2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si="0"/>
        <v>#DIV/0!</v>
      </c>
      <c r="F87" s="180" t="e">
        <f t="shared" si="7"/>
        <v>#DIV/0!</v>
      </c>
      <c r="G87" s="180" t="e">
        <f t="shared" si="23"/>
        <v>#DIV/0!</v>
      </c>
      <c r="H87" s="180" t="e">
        <f t="shared" si="23"/>
        <v>#DIV/0!</v>
      </c>
      <c r="I87" s="181" t="e">
        <f t="shared" si="23"/>
        <v>#DIV/0!</v>
      </c>
      <c r="J87" s="206" t="e">
        <f t="shared" ref="J87:S87" si="25">IF(ISNUMBER(FIND("&lt;",J46)),"N.D.",PRODUCT(J46,1/J$54))</f>
        <v>#REF!</v>
      </c>
      <c r="K87" s="180" t="e">
        <f t="shared" si="25"/>
        <v>#REF!</v>
      </c>
      <c r="L87" s="180" t="e">
        <f t="shared" si="25"/>
        <v>#REF!</v>
      </c>
      <c r="M87" s="180" t="e">
        <f t="shared" si="25"/>
        <v>#REF!</v>
      </c>
      <c r="N87" s="180" t="e">
        <f t="shared" si="25"/>
        <v>#REF!</v>
      </c>
      <c r="O87" s="180" t="e">
        <f t="shared" si="25"/>
        <v>#REF!</v>
      </c>
      <c r="P87" s="180" t="e">
        <f t="shared" si="25"/>
        <v>#REF!</v>
      </c>
      <c r="Q87" s="180" t="e">
        <f t="shared" si="25"/>
        <v>#REF!</v>
      </c>
      <c r="R87" s="180" t="e">
        <f t="shared" si="25"/>
        <v>#REF!</v>
      </c>
      <c r="S87" s="181" t="e">
        <f t="shared" si="25"/>
        <v>#REF!</v>
      </c>
      <c r="U87" s="14">
        <v>120</v>
      </c>
      <c r="V87" s="238" t="e">
        <f t="shared" si="3"/>
        <v>#DIV/0!</v>
      </c>
      <c r="W87" s="14" t="e">
        <f t="shared" si="4"/>
        <v>#DIV/0!</v>
      </c>
      <c r="X87" s="233"/>
      <c r="Y87" s="233"/>
      <c r="Z87" s="233"/>
      <c r="AA87" s="233"/>
      <c r="AB87" s="233"/>
      <c r="AC87" s="233"/>
    </row>
    <row r="88" spans="1:29" ht="13.15" customHeight="1" thickBot="1" x14ac:dyDescent="0.25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29" ht="13.15" customHeight="1" x14ac:dyDescent="0.2">
      <c r="A89" s="20"/>
      <c r="B89" s="523" t="s">
        <v>13</v>
      </c>
      <c r="C89" s="524"/>
      <c r="D89" s="524"/>
      <c r="E89" s="524"/>
      <c r="F89" s="524"/>
      <c r="G89" s="524"/>
      <c r="H89" s="524"/>
      <c r="I89" s="525"/>
      <c r="J89" s="183"/>
      <c r="K89" s="183"/>
      <c r="L89" s="183"/>
      <c r="M89" s="184"/>
      <c r="N89" s="49"/>
      <c r="O89" s="49"/>
      <c r="P89" s="49"/>
      <c r="Q89" s="49"/>
      <c r="R89" s="49"/>
      <c r="S89" s="49"/>
    </row>
    <row r="90" spans="1:29" ht="48" customHeight="1" thickBot="1" x14ac:dyDescent="0.25">
      <c r="A90" s="20"/>
      <c r="B90" s="549" t="s">
        <v>226</v>
      </c>
      <c r="C90" s="550"/>
      <c r="D90" s="550"/>
      <c r="E90" s="550"/>
      <c r="F90" s="550"/>
      <c r="G90" s="550"/>
      <c r="H90" s="550"/>
      <c r="I90" s="551"/>
      <c r="J90" s="214"/>
      <c r="K90" s="214"/>
      <c r="L90" s="214"/>
      <c r="M90" s="215"/>
      <c r="N90" s="49"/>
      <c r="O90" s="49"/>
      <c r="P90" s="49"/>
      <c r="Q90" s="49"/>
      <c r="R90" s="49"/>
      <c r="S90" s="49"/>
    </row>
    <row r="91" spans="1:29" ht="10.9" customHeight="1" x14ac:dyDescent="0.2">
      <c r="A91" s="20"/>
      <c r="B91" s="41"/>
      <c r="C91" s="42"/>
      <c r="D91" s="43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4"/>
  <sheetViews>
    <sheetView showGridLines="0" view="pageBreakPreview" topLeftCell="A7" zoomScale="84" zoomScaleNormal="60" zoomScaleSheetLayoutView="84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8" customFormat="1" ht="15.75" customHeight="1" x14ac:dyDescent="0.2"/>
    <row r="2" spans="2:33" s="328" customFormat="1" ht="15.75" customHeight="1" x14ac:dyDescent="0.2">
      <c r="B2" s="360"/>
      <c r="C2" s="360"/>
      <c r="D2" s="360"/>
      <c r="E2" s="360"/>
      <c r="F2" s="361" t="s">
        <v>348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</row>
    <row r="3" spans="2:33" s="328" customFormat="1" ht="15.75" customHeight="1" x14ac:dyDescent="0.2">
      <c r="B3" s="360"/>
      <c r="C3" s="360"/>
      <c r="D3" s="360"/>
      <c r="E3" s="360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</row>
    <row r="4" spans="2:33" s="328" customFormat="1" ht="15.75" customHeight="1" x14ac:dyDescent="0.2">
      <c r="B4" s="360"/>
      <c r="C4" s="360"/>
      <c r="D4" s="360"/>
      <c r="E4" s="360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</row>
    <row r="5" spans="2:33" s="328" customFormat="1" ht="11.25" customHeight="1" x14ac:dyDescent="0.2">
      <c r="B5" s="329"/>
      <c r="C5" s="329"/>
      <c r="D5" s="329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</row>
    <row r="6" spans="2:33" s="328" customFormat="1" ht="27.6" customHeight="1" x14ac:dyDescent="0.2">
      <c r="B6" s="362" t="s">
        <v>188</v>
      </c>
      <c r="C6" s="362"/>
      <c r="D6" s="282"/>
      <c r="E6" s="282"/>
      <c r="F6" s="283" t="str">
        <f>'PM10_CA-ILO-01'!F6</f>
        <v>Evaluación de seguimiento de la calidad del aire en la I.E. Francisco Bolognesi, distrito Ilo, provincia Ilo, departamento Moquegua, en marzo 2021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</row>
    <row r="7" spans="2:33" s="328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8" customFormat="1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8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8" customFormat="1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328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8" customFormat="1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40" t="s">
        <v>312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8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8" customFormat="1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64" t="s">
        <v>313</v>
      </c>
      <c r="W14" s="364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8" customFormat="1" ht="11.25" customHeight="1" x14ac:dyDescent="0.2"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</row>
    <row r="16" spans="2:33" s="328" customFormat="1" ht="29.45" customHeight="1" x14ac:dyDescent="0.2">
      <c r="B16" s="331" t="s">
        <v>257</v>
      </c>
      <c r="C16" s="332">
        <v>1</v>
      </c>
      <c r="D16" s="332">
        <v>2</v>
      </c>
      <c r="E16" s="332">
        <v>3</v>
      </c>
      <c r="F16" s="332">
        <v>4</v>
      </c>
      <c r="G16" s="332">
        <v>5</v>
      </c>
      <c r="H16" s="332">
        <v>6</v>
      </c>
      <c r="I16" s="332">
        <v>7</v>
      </c>
      <c r="J16" s="332">
        <v>8</v>
      </c>
      <c r="K16" s="332">
        <v>9</v>
      </c>
      <c r="L16" s="332">
        <v>10</v>
      </c>
      <c r="M16" s="332">
        <v>11</v>
      </c>
      <c r="N16" s="332">
        <v>12</v>
      </c>
      <c r="O16" s="332">
        <v>13</v>
      </c>
      <c r="P16" s="332">
        <v>14</v>
      </c>
      <c r="Q16" s="332">
        <v>15</v>
      </c>
      <c r="R16" s="332">
        <v>16</v>
      </c>
      <c r="S16" s="332">
        <v>17</v>
      </c>
      <c r="T16" s="332">
        <v>18</v>
      </c>
      <c r="U16" s="332">
        <v>19</v>
      </c>
      <c r="V16" s="332">
        <v>20</v>
      </c>
      <c r="W16" s="332">
        <v>21</v>
      </c>
      <c r="X16" s="332">
        <v>22</v>
      </c>
      <c r="Y16" s="332">
        <v>23</v>
      </c>
      <c r="Z16" s="332">
        <v>24</v>
      </c>
      <c r="AA16" s="332">
        <v>25</v>
      </c>
      <c r="AB16" s="332">
        <v>26</v>
      </c>
      <c r="AC16" s="332">
        <v>27</v>
      </c>
      <c r="AD16" s="332">
        <v>28</v>
      </c>
      <c r="AE16" s="332">
        <v>29</v>
      </c>
      <c r="AF16" s="332">
        <v>30</v>
      </c>
      <c r="AG16" s="332">
        <v>31</v>
      </c>
    </row>
    <row r="17" spans="2:33" s="333" customFormat="1" x14ac:dyDescent="0.2">
      <c r="B17" s="334">
        <v>0</v>
      </c>
      <c r="C17" s="335" t="s">
        <v>360</v>
      </c>
      <c r="D17" s="335" t="s">
        <v>360</v>
      </c>
      <c r="E17" s="335">
        <v>38.200000000000003</v>
      </c>
      <c r="F17" s="335">
        <v>5</v>
      </c>
      <c r="G17" s="335">
        <v>26.2</v>
      </c>
      <c r="H17" s="335">
        <v>10.8</v>
      </c>
      <c r="I17" s="335">
        <v>10.9</v>
      </c>
      <c r="J17" s="335">
        <v>9.6999999999999993</v>
      </c>
      <c r="K17" s="335">
        <v>8.9</v>
      </c>
      <c r="L17" s="335">
        <v>12.1</v>
      </c>
      <c r="M17" s="335">
        <v>13.8</v>
      </c>
      <c r="N17" s="335">
        <v>19.899999999999999</v>
      </c>
      <c r="O17" s="335">
        <v>27.4</v>
      </c>
      <c r="P17" s="335">
        <v>20.2</v>
      </c>
      <c r="Q17" s="335">
        <v>17.600000000000001</v>
      </c>
      <c r="R17" s="335">
        <v>9.9</v>
      </c>
      <c r="S17" s="335">
        <v>19.7</v>
      </c>
      <c r="T17" s="335">
        <v>30.1</v>
      </c>
      <c r="U17" s="335">
        <v>26.4</v>
      </c>
      <c r="V17" s="335">
        <v>11.7</v>
      </c>
      <c r="W17" s="335">
        <v>17.5</v>
      </c>
      <c r="X17" s="335">
        <v>12.6</v>
      </c>
      <c r="Y17" s="335">
        <v>23.2</v>
      </c>
      <c r="Z17" s="335">
        <v>18.5</v>
      </c>
      <c r="AA17" s="335">
        <v>17.5</v>
      </c>
      <c r="AB17" s="335">
        <v>7.6</v>
      </c>
      <c r="AC17" s="335">
        <v>23.6</v>
      </c>
      <c r="AD17" s="335">
        <v>37.6</v>
      </c>
      <c r="AE17" s="335">
        <v>22.6</v>
      </c>
      <c r="AF17" s="335">
        <v>9.9</v>
      </c>
      <c r="AG17" s="335">
        <v>15.8</v>
      </c>
    </row>
    <row r="18" spans="2:33" s="333" customFormat="1" x14ac:dyDescent="0.2">
      <c r="B18" s="334">
        <v>4.1666666666666664E-2</v>
      </c>
      <c r="C18" s="335" t="s">
        <v>360</v>
      </c>
      <c r="D18" s="335" t="s">
        <v>360</v>
      </c>
      <c r="E18" s="335">
        <v>21.4</v>
      </c>
      <c r="F18" s="335">
        <v>4.7</v>
      </c>
      <c r="G18" s="335">
        <v>18.100000000000001</v>
      </c>
      <c r="H18" s="335">
        <v>13.4</v>
      </c>
      <c r="I18" s="335">
        <v>9</v>
      </c>
      <c r="J18" s="335">
        <v>15.1</v>
      </c>
      <c r="K18" s="335">
        <v>8.1999999999999993</v>
      </c>
      <c r="L18" s="335">
        <v>22.1</v>
      </c>
      <c r="M18" s="335">
        <v>12.7</v>
      </c>
      <c r="N18" s="335">
        <v>23.6</v>
      </c>
      <c r="O18" s="335">
        <v>25.4</v>
      </c>
      <c r="P18" s="335">
        <v>21.4</v>
      </c>
      <c r="Q18" s="335">
        <v>26.6</v>
      </c>
      <c r="R18" s="335">
        <v>16.8</v>
      </c>
      <c r="S18" s="335">
        <v>18.5</v>
      </c>
      <c r="T18" s="335">
        <v>13.2</v>
      </c>
      <c r="U18" s="335">
        <v>19.600000000000001</v>
      </c>
      <c r="V18" s="335">
        <v>5.9</v>
      </c>
      <c r="W18" s="335">
        <v>5.8</v>
      </c>
      <c r="X18" s="335">
        <v>8</v>
      </c>
      <c r="Y18" s="335">
        <v>12.6</v>
      </c>
      <c r="Z18" s="335">
        <v>6.2</v>
      </c>
      <c r="AA18" s="335">
        <v>17.899999999999999</v>
      </c>
      <c r="AB18" s="335">
        <v>6.3</v>
      </c>
      <c r="AC18" s="335">
        <v>8.1999999999999993</v>
      </c>
      <c r="AD18" s="335">
        <v>26.3</v>
      </c>
      <c r="AE18" s="335">
        <v>14.6</v>
      </c>
      <c r="AF18" s="335">
        <v>18.7</v>
      </c>
      <c r="AG18" s="335">
        <v>12.4</v>
      </c>
    </row>
    <row r="19" spans="2:33" s="333" customFormat="1" x14ac:dyDescent="0.2">
      <c r="B19" s="334">
        <v>8.3333333333333329E-2</v>
      </c>
      <c r="C19" s="335" t="s">
        <v>360</v>
      </c>
      <c r="D19" s="335" t="s">
        <v>360</v>
      </c>
      <c r="E19" s="335">
        <v>22.3</v>
      </c>
      <c r="F19" s="335">
        <v>5.2</v>
      </c>
      <c r="G19" s="335">
        <v>13.6</v>
      </c>
      <c r="H19" s="335">
        <v>9.4</v>
      </c>
      <c r="I19" s="335">
        <v>9.8000000000000007</v>
      </c>
      <c r="J19" s="335">
        <v>14.1</v>
      </c>
      <c r="K19" s="335">
        <v>5.7</v>
      </c>
      <c r="L19" s="335">
        <v>10</v>
      </c>
      <c r="M19" s="335">
        <v>8</v>
      </c>
      <c r="N19" s="335">
        <v>18.100000000000001</v>
      </c>
      <c r="O19" s="335">
        <v>16.399999999999999</v>
      </c>
      <c r="P19" s="335">
        <v>30.6</v>
      </c>
      <c r="Q19" s="335">
        <v>29.2</v>
      </c>
      <c r="R19" s="335">
        <v>4.7</v>
      </c>
      <c r="S19" s="335">
        <v>12.4</v>
      </c>
      <c r="T19" s="335">
        <v>9.1</v>
      </c>
      <c r="U19" s="335">
        <v>17.399999999999999</v>
      </c>
      <c r="V19" s="335">
        <v>13.2</v>
      </c>
      <c r="W19" s="335">
        <v>8.8000000000000007</v>
      </c>
      <c r="X19" s="335">
        <v>6.1</v>
      </c>
      <c r="Y19" s="335">
        <v>9.9</v>
      </c>
      <c r="Z19" s="335">
        <v>5.5</v>
      </c>
      <c r="AA19" s="335">
        <v>9.1</v>
      </c>
      <c r="AB19" s="335">
        <v>6.6</v>
      </c>
      <c r="AC19" s="335">
        <v>17.899999999999999</v>
      </c>
      <c r="AD19" s="335">
        <v>31.2</v>
      </c>
      <c r="AE19" s="335">
        <v>18.899999999999999</v>
      </c>
      <c r="AF19" s="335">
        <v>17.100000000000001</v>
      </c>
      <c r="AG19" s="335">
        <v>10.6</v>
      </c>
    </row>
    <row r="20" spans="2:33" s="333" customFormat="1" x14ac:dyDescent="0.2">
      <c r="B20" s="334">
        <v>0.125</v>
      </c>
      <c r="C20" s="335" t="s">
        <v>360</v>
      </c>
      <c r="D20" s="335" t="s">
        <v>360</v>
      </c>
      <c r="E20" s="335">
        <v>20</v>
      </c>
      <c r="F20" s="335">
        <v>5.7</v>
      </c>
      <c r="G20" s="335">
        <v>11.4</v>
      </c>
      <c r="H20" s="335">
        <v>7.6</v>
      </c>
      <c r="I20" s="335">
        <v>6.6</v>
      </c>
      <c r="J20" s="335">
        <v>12.7</v>
      </c>
      <c r="K20" s="335">
        <v>17.2</v>
      </c>
      <c r="L20" s="335">
        <v>5.5</v>
      </c>
      <c r="M20" s="335">
        <v>10.4</v>
      </c>
      <c r="N20" s="335">
        <v>6.4</v>
      </c>
      <c r="O20" s="335">
        <v>13</v>
      </c>
      <c r="P20" s="335">
        <v>42.4</v>
      </c>
      <c r="Q20" s="335">
        <v>15.2</v>
      </c>
      <c r="R20" s="335">
        <v>3.6</v>
      </c>
      <c r="S20" s="335">
        <v>14</v>
      </c>
      <c r="T20" s="335">
        <v>11.5</v>
      </c>
      <c r="U20" s="335">
        <v>19.899999999999999</v>
      </c>
      <c r="V20" s="335">
        <v>21.1</v>
      </c>
      <c r="W20" s="335">
        <v>7</v>
      </c>
      <c r="X20" s="335">
        <v>5.9</v>
      </c>
      <c r="Y20" s="335">
        <v>5.3</v>
      </c>
      <c r="Z20" s="335">
        <v>8.1999999999999993</v>
      </c>
      <c r="AA20" s="335">
        <v>11.9</v>
      </c>
      <c r="AB20" s="335">
        <v>10.9</v>
      </c>
      <c r="AC20" s="335">
        <v>21.8</v>
      </c>
      <c r="AD20" s="335">
        <v>38.299999999999997</v>
      </c>
      <c r="AE20" s="335">
        <v>21.4</v>
      </c>
      <c r="AF20" s="335">
        <v>15.5</v>
      </c>
      <c r="AG20" s="335">
        <v>10.6</v>
      </c>
    </row>
    <row r="21" spans="2:33" s="333" customFormat="1" x14ac:dyDescent="0.2">
      <c r="B21" s="334">
        <v>0.16666666666666666</v>
      </c>
      <c r="C21" s="335" t="s">
        <v>360</v>
      </c>
      <c r="D21" s="335" t="s">
        <v>360</v>
      </c>
      <c r="E21" s="335">
        <v>10.6</v>
      </c>
      <c r="F21" s="335">
        <v>12.1</v>
      </c>
      <c r="G21" s="335">
        <v>12.9</v>
      </c>
      <c r="H21" s="335">
        <v>15.3</v>
      </c>
      <c r="I21" s="335">
        <v>7.6</v>
      </c>
      <c r="J21" s="335">
        <v>13.6</v>
      </c>
      <c r="K21" s="335">
        <v>14.2</v>
      </c>
      <c r="L21" s="335">
        <v>5.7</v>
      </c>
      <c r="M21" s="335">
        <v>7.1</v>
      </c>
      <c r="N21" s="335">
        <v>4.8</v>
      </c>
      <c r="O21" s="335">
        <v>15.1</v>
      </c>
      <c r="P21" s="335">
        <v>33.9</v>
      </c>
      <c r="Q21" s="335">
        <v>12.9</v>
      </c>
      <c r="R21" s="335">
        <v>3.5</v>
      </c>
      <c r="S21" s="335">
        <v>11.2</v>
      </c>
      <c r="T21" s="335">
        <v>11.8</v>
      </c>
      <c r="U21" s="335">
        <v>19.399999999999999</v>
      </c>
      <c r="V21" s="335">
        <v>21.9</v>
      </c>
      <c r="W21" s="335">
        <v>9.1999999999999993</v>
      </c>
      <c r="X21" s="335">
        <v>13.6</v>
      </c>
      <c r="Y21" s="335">
        <v>13.4</v>
      </c>
      <c r="Z21" s="335">
        <v>7.8</v>
      </c>
      <c r="AA21" s="335">
        <v>5.0999999999999996</v>
      </c>
      <c r="AB21" s="335">
        <v>17.100000000000001</v>
      </c>
      <c r="AC21" s="335">
        <v>14.2</v>
      </c>
      <c r="AD21" s="335">
        <v>45.9</v>
      </c>
      <c r="AE21" s="335">
        <v>17.100000000000001</v>
      </c>
      <c r="AF21" s="335">
        <v>16.899999999999999</v>
      </c>
      <c r="AG21" s="335">
        <v>14.6</v>
      </c>
    </row>
    <row r="22" spans="2:33" s="333" customFormat="1" x14ac:dyDescent="0.2">
      <c r="B22" s="334">
        <v>0.20833333333333334</v>
      </c>
      <c r="C22" s="335" t="s">
        <v>360</v>
      </c>
      <c r="D22" s="335" t="s">
        <v>360</v>
      </c>
      <c r="E22" s="335">
        <v>8</v>
      </c>
      <c r="F22" s="335">
        <v>26.8</v>
      </c>
      <c r="G22" s="335">
        <v>12.8</v>
      </c>
      <c r="H22" s="335">
        <v>32.200000000000003</v>
      </c>
      <c r="I22" s="335">
        <v>9</v>
      </c>
      <c r="J22" s="335">
        <v>18.600000000000001</v>
      </c>
      <c r="K22" s="335">
        <v>10.3</v>
      </c>
      <c r="L22" s="335">
        <v>7.8</v>
      </c>
      <c r="M22" s="335">
        <v>8</v>
      </c>
      <c r="N22" s="335">
        <v>5.3</v>
      </c>
      <c r="O22" s="335">
        <v>11</v>
      </c>
      <c r="P22" s="335">
        <v>26.8</v>
      </c>
      <c r="Q22" s="335">
        <v>10.7</v>
      </c>
      <c r="R22" s="335">
        <v>4.0999999999999996</v>
      </c>
      <c r="S22" s="335">
        <v>11.1</v>
      </c>
      <c r="T22" s="335">
        <v>14.2</v>
      </c>
      <c r="U22" s="335">
        <v>21.7</v>
      </c>
      <c r="V22" s="335">
        <v>15.8</v>
      </c>
      <c r="W22" s="335">
        <v>6.2</v>
      </c>
      <c r="X22" s="335">
        <v>22.7</v>
      </c>
      <c r="Y22" s="335">
        <v>26.8</v>
      </c>
      <c r="Z22" s="335">
        <v>8.9</v>
      </c>
      <c r="AA22" s="335">
        <v>5.8</v>
      </c>
      <c r="AB22" s="335">
        <v>8.3000000000000007</v>
      </c>
      <c r="AC22" s="335">
        <v>13.1</v>
      </c>
      <c r="AD22" s="335">
        <v>53.5</v>
      </c>
      <c r="AE22" s="335">
        <v>20.5</v>
      </c>
      <c r="AF22" s="335">
        <v>25.2</v>
      </c>
      <c r="AG22" s="335">
        <v>8.1999999999999993</v>
      </c>
    </row>
    <row r="23" spans="2:33" s="333" customFormat="1" x14ac:dyDescent="0.2">
      <c r="B23" s="334">
        <v>0.25</v>
      </c>
      <c r="C23" s="335" t="s">
        <v>360</v>
      </c>
      <c r="D23" s="335" t="s">
        <v>360</v>
      </c>
      <c r="E23" s="335">
        <v>8.5</v>
      </c>
      <c r="F23" s="335">
        <v>20.8</v>
      </c>
      <c r="G23" s="335">
        <v>15.9</v>
      </c>
      <c r="H23" s="335">
        <v>23.6</v>
      </c>
      <c r="I23" s="335">
        <v>8.4</v>
      </c>
      <c r="J23" s="335">
        <v>15.8</v>
      </c>
      <c r="K23" s="335">
        <v>13.7</v>
      </c>
      <c r="L23" s="335">
        <v>28.9</v>
      </c>
      <c r="M23" s="335">
        <v>9.1999999999999993</v>
      </c>
      <c r="N23" s="335">
        <v>9</v>
      </c>
      <c r="O23" s="335">
        <v>13.4</v>
      </c>
      <c r="P23" s="335">
        <v>27.8</v>
      </c>
      <c r="Q23" s="335">
        <v>16.399999999999999</v>
      </c>
      <c r="R23" s="335">
        <v>14.9</v>
      </c>
      <c r="S23" s="335">
        <v>16.600000000000001</v>
      </c>
      <c r="T23" s="335">
        <v>14.1</v>
      </c>
      <c r="U23" s="335">
        <v>20.100000000000001</v>
      </c>
      <c r="V23" s="335">
        <v>14.6</v>
      </c>
      <c r="W23" s="335">
        <v>7.2</v>
      </c>
      <c r="X23" s="335">
        <v>21</v>
      </c>
      <c r="Y23" s="335">
        <v>17.3</v>
      </c>
      <c r="Z23" s="335">
        <v>8.6999999999999993</v>
      </c>
      <c r="AA23" s="335">
        <v>7.5</v>
      </c>
      <c r="AB23" s="335">
        <v>9</v>
      </c>
      <c r="AC23" s="335">
        <v>9.8000000000000007</v>
      </c>
      <c r="AD23" s="335">
        <v>24.7</v>
      </c>
      <c r="AE23" s="335">
        <v>26.7</v>
      </c>
      <c r="AF23" s="335">
        <v>35.700000000000003</v>
      </c>
      <c r="AG23" s="335">
        <v>9.6</v>
      </c>
    </row>
    <row r="24" spans="2:33" s="333" customFormat="1" x14ac:dyDescent="0.2">
      <c r="B24" s="334">
        <v>0.29166666666666669</v>
      </c>
      <c r="C24" s="335" t="s">
        <v>360</v>
      </c>
      <c r="D24" s="335" t="s">
        <v>360</v>
      </c>
      <c r="E24" s="335">
        <v>10.6</v>
      </c>
      <c r="F24" s="335">
        <v>16.5</v>
      </c>
      <c r="G24" s="335">
        <v>16.7</v>
      </c>
      <c r="H24" s="335">
        <v>18.100000000000001</v>
      </c>
      <c r="I24" s="335">
        <v>7.7</v>
      </c>
      <c r="J24" s="335">
        <v>14.8</v>
      </c>
      <c r="K24" s="335">
        <v>11.9</v>
      </c>
      <c r="L24" s="335">
        <v>30.5</v>
      </c>
      <c r="M24" s="335">
        <v>29.2</v>
      </c>
      <c r="N24" s="335">
        <v>14.4</v>
      </c>
      <c r="O24" s="335">
        <v>24</v>
      </c>
      <c r="P24" s="335">
        <v>23.3</v>
      </c>
      <c r="Q24" s="335">
        <v>18.2</v>
      </c>
      <c r="R24" s="335">
        <v>22</v>
      </c>
      <c r="S24" s="335">
        <v>18.3</v>
      </c>
      <c r="T24" s="335">
        <v>8.1999999999999993</v>
      </c>
      <c r="U24" s="335">
        <v>21</v>
      </c>
      <c r="V24" s="335">
        <v>6.7</v>
      </c>
      <c r="W24" s="335">
        <v>6.5</v>
      </c>
      <c r="X24" s="335">
        <v>32.9</v>
      </c>
      <c r="Y24" s="335">
        <v>25.2</v>
      </c>
      <c r="Z24" s="335">
        <v>11.4</v>
      </c>
      <c r="AA24" s="335">
        <v>5.9</v>
      </c>
      <c r="AB24" s="335">
        <v>17.5</v>
      </c>
      <c r="AC24" s="335">
        <v>12.6</v>
      </c>
      <c r="AD24" s="335">
        <v>38.1</v>
      </c>
      <c r="AE24" s="335">
        <v>27</v>
      </c>
      <c r="AF24" s="335">
        <v>29</v>
      </c>
      <c r="AG24" s="335">
        <v>26.3</v>
      </c>
    </row>
    <row r="25" spans="2:33" s="333" customFormat="1" x14ac:dyDescent="0.2">
      <c r="B25" s="334">
        <v>0.33333333333333331</v>
      </c>
      <c r="C25" s="335" t="s">
        <v>360</v>
      </c>
      <c r="D25" s="335" t="s">
        <v>360</v>
      </c>
      <c r="E25" s="335">
        <v>20.9</v>
      </c>
      <c r="F25" s="335">
        <v>12.3</v>
      </c>
      <c r="G25" s="335">
        <v>12</v>
      </c>
      <c r="H25" s="335">
        <v>11.5</v>
      </c>
      <c r="I25" s="335">
        <v>8.1</v>
      </c>
      <c r="J25" s="335">
        <v>11.2</v>
      </c>
      <c r="K25" s="335">
        <v>8.4</v>
      </c>
      <c r="L25" s="335">
        <v>29.2</v>
      </c>
      <c r="M25" s="335">
        <v>21.7</v>
      </c>
      <c r="N25" s="335">
        <v>15.6</v>
      </c>
      <c r="O25" s="335">
        <v>18.8</v>
      </c>
      <c r="P25" s="335">
        <v>15.3</v>
      </c>
      <c r="Q25" s="335">
        <v>15.7</v>
      </c>
      <c r="R25" s="335">
        <v>18.3</v>
      </c>
      <c r="S25" s="335">
        <v>12.5</v>
      </c>
      <c r="T25" s="335">
        <v>19.899999999999999</v>
      </c>
      <c r="U25" s="335">
        <v>19.7</v>
      </c>
      <c r="V25" s="335">
        <v>12.1</v>
      </c>
      <c r="W25" s="335">
        <v>8.8000000000000007</v>
      </c>
      <c r="X25" s="335">
        <v>15.3</v>
      </c>
      <c r="Y25" s="335">
        <v>10.9</v>
      </c>
      <c r="Z25" s="335">
        <v>17.899999999999999</v>
      </c>
      <c r="AA25" s="335">
        <v>7.1</v>
      </c>
      <c r="AB25" s="335">
        <v>15.5</v>
      </c>
      <c r="AC25" s="335">
        <v>16.399999999999999</v>
      </c>
      <c r="AD25" s="335">
        <v>19.600000000000001</v>
      </c>
      <c r="AE25" s="335">
        <v>17.8</v>
      </c>
      <c r="AF25" s="335">
        <v>21.8</v>
      </c>
      <c r="AG25" s="335">
        <v>28.8</v>
      </c>
    </row>
    <row r="26" spans="2:33" s="333" customFormat="1" x14ac:dyDescent="0.2">
      <c r="B26" s="334">
        <v>0.375</v>
      </c>
      <c r="C26" s="335" t="s">
        <v>360</v>
      </c>
      <c r="D26" s="335">
        <v>18</v>
      </c>
      <c r="E26" s="335">
        <v>18.2</v>
      </c>
      <c r="F26" s="335">
        <v>10.4</v>
      </c>
      <c r="G26" s="335">
        <v>12.8</v>
      </c>
      <c r="H26" s="335">
        <v>9.1999999999999993</v>
      </c>
      <c r="I26" s="335">
        <v>7.1</v>
      </c>
      <c r="J26" s="335">
        <v>8.1999999999999993</v>
      </c>
      <c r="K26" s="335">
        <v>7.2</v>
      </c>
      <c r="L26" s="335">
        <v>15.5</v>
      </c>
      <c r="M26" s="335">
        <v>11.8</v>
      </c>
      <c r="N26" s="335">
        <v>11.5</v>
      </c>
      <c r="O26" s="335">
        <v>11.2</v>
      </c>
      <c r="P26" s="335">
        <v>12.6</v>
      </c>
      <c r="Q26" s="335">
        <v>19.399999999999999</v>
      </c>
      <c r="R26" s="335">
        <v>14.8</v>
      </c>
      <c r="S26" s="335">
        <v>11.1</v>
      </c>
      <c r="T26" s="335">
        <v>13.8</v>
      </c>
      <c r="U26" s="335">
        <v>10.199999999999999</v>
      </c>
      <c r="V26" s="335">
        <v>18.100000000000001</v>
      </c>
      <c r="W26" s="335">
        <v>12.9</v>
      </c>
      <c r="X26" s="335">
        <v>9.3000000000000007</v>
      </c>
      <c r="Y26" s="335">
        <v>10.3</v>
      </c>
      <c r="Z26" s="335">
        <v>11.6</v>
      </c>
      <c r="AA26" s="335">
        <v>7.4</v>
      </c>
      <c r="AB26" s="335">
        <v>14.7</v>
      </c>
      <c r="AC26" s="335">
        <v>13.9</v>
      </c>
      <c r="AD26" s="335">
        <v>14</v>
      </c>
      <c r="AE26" s="335">
        <v>13.5</v>
      </c>
      <c r="AF26" s="335">
        <v>21.4</v>
      </c>
      <c r="AG26" s="335">
        <v>17.2</v>
      </c>
    </row>
    <row r="27" spans="2:33" s="333" customFormat="1" x14ac:dyDescent="0.2">
      <c r="B27" s="334">
        <v>0.41666666666666669</v>
      </c>
      <c r="C27" s="335" t="s">
        <v>360</v>
      </c>
      <c r="D27" s="335">
        <v>14.4</v>
      </c>
      <c r="E27" s="335">
        <v>12.7</v>
      </c>
      <c r="F27" s="335">
        <v>7.7</v>
      </c>
      <c r="G27" s="335">
        <v>10.3</v>
      </c>
      <c r="H27" s="335">
        <v>8.4</v>
      </c>
      <c r="I27" s="335">
        <v>6.3</v>
      </c>
      <c r="J27" s="335">
        <v>8.1999999999999993</v>
      </c>
      <c r="K27" s="335">
        <v>7.3</v>
      </c>
      <c r="L27" s="335">
        <v>9.1</v>
      </c>
      <c r="M27" s="335">
        <v>7.7</v>
      </c>
      <c r="N27" s="335">
        <v>13.8</v>
      </c>
      <c r="O27" s="335">
        <v>8.9</v>
      </c>
      <c r="P27" s="335">
        <v>10.5</v>
      </c>
      <c r="Q27" s="335">
        <v>25.6</v>
      </c>
      <c r="R27" s="335">
        <v>11.9</v>
      </c>
      <c r="S27" s="335">
        <v>8</v>
      </c>
      <c r="T27" s="335">
        <v>17</v>
      </c>
      <c r="U27" s="335">
        <v>9</v>
      </c>
      <c r="V27" s="335">
        <v>35.200000000000003</v>
      </c>
      <c r="W27" s="335">
        <v>11.2</v>
      </c>
      <c r="X27" s="335">
        <v>10.199999999999999</v>
      </c>
      <c r="Y27" s="335">
        <v>9</v>
      </c>
      <c r="Z27" s="335">
        <v>6.1</v>
      </c>
      <c r="AA27" s="335">
        <v>7.3</v>
      </c>
      <c r="AB27" s="335">
        <v>10.8</v>
      </c>
      <c r="AC27" s="335">
        <v>11.5</v>
      </c>
      <c r="AD27" s="335">
        <v>12.6</v>
      </c>
      <c r="AE27" s="335">
        <v>13.8</v>
      </c>
      <c r="AF27" s="335">
        <v>17.600000000000001</v>
      </c>
      <c r="AG27" s="335">
        <v>9.6</v>
      </c>
    </row>
    <row r="28" spans="2:33" s="333" customFormat="1" x14ac:dyDescent="0.2">
      <c r="B28" s="334">
        <v>0.45833333333333331</v>
      </c>
      <c r="C28" s="335" t="s">
        <v>360</v>
      </c>
      <c r="D28" s="335">
        <v>7.6</v>
      </c>
      <c r="E28" s="335">
        <v>7.9</v>
      </c>
      <c r="F28" s="335">
        <v>7.1</v>
      </c>
      <c r="G28" s="335">
        <v>10.4</v>
      </c>
      <c r="H28" s="335">
        <v>9.3000000000000007</v>
      </c>
      <c r="I28" s="335">
        <v>9.1999999999999993</v>
      </c>
      <c r="J28" s="335">
        <v>9.1999999999999993</v>
      </c>
      <c r="K28" s="335">
        <v>7.9</v>
      </c>
      <c r="L28" s="335">
        <v>11.1</v>
      </c>
      <c r="M28" s="335">
        <v>6.7</v>
      </c>
      <c r="N28" s="335">
        <v>14</v>
      </c>
      <c r="O28" s="335">
        <v>10</v>
      </c>
      <c r="P28" s="335">
        <v>10.6</v>
      </c>
      <c r="Q28" s="335">
        <v>16</v>
      </c>
      <c r="R28" s="335">
        <v>4.4000000000000004</v>
      </c>
      <c r="S28" s="335">
        <v>6.9</v>
      </c>
      <c r="T28" s="335">
        <v>13.4</v>
      </c>
      <c r="U28" s="335">
        <v>7.8</v>
      </c>
      <c r="V28" s="335">
        <v>36.700000000000003</v>
      </c>
      <c r="W28" s="335">
        <v>6.6</v>
      </c>
      <c r="X28" s="335">
        <v>6.4</v>
      </c>
      <c r="Y28" s="335">
        <v>6.3</v>
      </c>
      <c r="Z28" s="335">
        <v>6.3</v>
      </c>
      <c r="AA28" s="335">
        <v>6</v>
      </c>
      <c r="AB28" s="335">
        <v>6.6</v>
      </c>
      <c r="AC28" s="335">
        <v>9.1999999999999993</v>
      </c>
      <c r="AD28" s="335">
        <v>11.2</v>
      </c>
      <c r="AE28" s="335">
        <v>14.8</v>
      </c>
      <c r="AF28" s="335">
        <v>11.4</v>
      </c>
      <c r="AG28" s="335" t="s">
        <v>359</v>
      </c>
    </row>
    <row r="29" spans="2:33" s="333" customFormat="1" x14ac:dyDescent="0.2">
      <c r="B29" s="334">
        <v>0.5</v>
      </c>
      <c r="C29" s="335" t="s">
        <v>360</v>
      </c>
      <c r="D29" s="335">
        <v>7.3</v>
      </c>
      <c r="E29" s="335">
        <v>7.7</v>
      </c>
      <c r="F29" s="335">
        <v>6.6</v>
      </c>
      <c r="G29" s="335">
        <v>10.3</v>
      </c>
      <c r="H29" s="335">
        <v>9.1999999999999993</v>
      </c>
      <c r="I29" s="335">
        <v>12.3</v>
      </c>
      <c r="J29" s="335">
        <v>8.9</v>
      </c>
      <c r="K29" s="335">
        <v>6.5</v>
      </c>
      <c r="L29" s="335">
        <v>10.4</v>
      </c>
      <c r="M29" s="335">
        <v>6</v>
      </c>
      <c r="N29" s="335">
        <v>5.9</v>
      </c>
      <c r="O29" s="335">
        <v>10.7</v>
      </c>
      <c r="P29" s="335">
        <v>5.9</v>
      </c>
      <c r="Q29" s="335">
        <v>16.399999999999999</v>
      </c>
      <c r="R29" s="335">
        <v>4.5</v>
      </c>
      <c r="S29" s="335">
        <v>5.2</v>
      </c>
      <c r="T29" s="335">
        <v>11.8</v>
      </c>
      <c r="U29" s="335">
        <v>6.8</v>
      </c>
      <c r="V29" s="335">
        <v>43.6</v>
      </c>
      <c r="W29" s="335">
        <v>8.1</v>
      </c>
      <c r="X29" s="335">
        <v>7.3</v>
      </c>
      <c r="Y29" s="335">
        <v>6.2</v>
      </c>
      <c r="Z29" s="335">
        <v>5.6</v>
      </c>
      <c r="AA29" s="335">
        <v>9.6</v>
      </c>
      <c r="AB29" s="335">
        <v>7.1</v>
      </c>
      <c r="AC29" s="335">
        <v>9.1</v>
      </c>
      <c r="AD29" s="335">
        <v>10.199999999999999</v>
      </c>
      <c r="AE29" s="335">
        <v>9.1999999999999993</v>
      </c>
      <c r="AF29" s="335">
        <v>8.1</v>
      </c>
      <c r="AG29" s="335">
        <v>6.3</v>
      </c>
    </row>
    <row r="30" spans="2:33" s="333" customFormat="1" x14ac:dyDescent="0.2">
      <c r="B30" s="334">
        <v>0.54166666666666663</v>
      </c>
      <c r="C30" s="335" t="s">
        <v>360</v>
      </c>
      <c r="D30" s="335">
        <v>7.2</v>
      </c>
      <c r="E30" s="335">
        <v>7.5</v>
      </c>
      <c r="F30" s="335">
        <v>6.8</v>
      </c>
      <c r="G30" s="335">
        <v>9.6</v>
      </c>
      <c r="H30" s="335">
        <v>7.9</v>
      </c>
      <c r="I30" s="335">
        <v>10.6</v>
      </c>
      <c r="J30" s="335">
        <v>7.4</v>
      </c>
      <c r="K30" s="335">
        <v>5.9</v>
      </c>
      <c r="L30" s="335">
        <v>6.9</v>
      </c>
      <c r="M30" s="335">
        <v>6.1</v>
      </c>
      <c r="N30" s="335">
        <v>6.4</v>
      </c>
      <c r="O30" s="335">
        <v>9.6</v>
      </c>
      <c r="P30" s="335">
        <v>5.3</v>
      </c>
      <c r="Q30" s="335">
        <v>10.7</v>
      </c>
      <c r="R30" s="335">
        <v>3.6</v>
      </c>
      <c r="S30" s="335">
        <v>4.5</v>
      </c>
      <c r="T30" s="335">
        <v>7.6</v>
      </c>
      <c r="U30" s="335">
        <v>7.2</v>
      </c>
      <c r="V30" s="335">
        <v>49.4</v>
      </c>
      <c r="W30" s="335">
        <v>9.1999999999999993</v>
      </c>
      <c r="X30" s="335">
        <v>7.7</v>
      </c>
      <c r="Y30" s="335">
        <v>6.2</v>
      </c>
      <c r="Z30" s="335">
        <v>5.9</v>
      </c>
      <c r="AA30" s="335">
        <v>6.6</v>
      </c>
      <c r="AB30" s="335">
        <v>8.8000000000000007</v>
      </c>
      <c r="AC30" s="335">
        <v>9.3000000000000007</v>
      </c>
      <c r="AD30" s="335">
        <v>10.6</v>
      </c>
      <c r="AE30" s="335">
        <v>10.7</v>
      </c>
      <c r="AF30" s="335">
        <v>9.5</v>
      </c>
      <c r="AG30" s="335">
        <v>7.8</v>
      </c>
    </row>
    <row r="31" spans="2:33" s="333" customFormat="1" x14ac:dyDescent="0.2">
      <c r="B31" s="334">
        <v>0.58333333333333337</v>
      </c>
      <c r="C31" s="335" t="s">
        <v>360</v>
      </c>
      <c r="D31" s="335">
        <v>7.9</v>
      </c>
      <c r="E31" s="335">
        <v>7.3</v>
      </c>
      <c r="F31" s="335">
        <v>7.5</v>
      </c>
      <c r="G31" s="335">
        <v>7.9</v>
      </c>
      <c r="H31" s="335">
        <v>7.2</v>
      </c>
      <c r="I31" s="335">
        <v>6.5</v>
      </c>
      <c r="J31" s="335">
        <v>6.8</v>
      </c>
      <c r="K31" s="335">
        <v>6.2</v>
      </c>
      <c r="L31" s="335">
        <v>6.9</v>
      </c>
      <c r="M31" s="335">
        <v>6.7</v>
      </c>
      <c r="N31" s="335">
        <v>7.2</v>
      </c>
      <c r="O31" s="335">
        <v>6.8</v>
      </c>
      <c r="P31" s="335">
        <v>5.8</v>
      </c>
      <c r="Q31" s="335">
        <v>7.4</v>
      </c>
      <c r="R31" s="335">
        <v>4.0999999999999996</v>
      </c>
      <c r="S31" s="335">
        <v>4.2</v>
      </c>
      <c r="T31" s="335">
        <v>6.2</v>
      </c>
      <c r="U31" s="335">
        <v>6.9</v>
      </c>
      <c r="V31" s="335">
        <v>29.8</v>
      </c>
      <c r="W31" s="335">
        <v>6.2</v>
      </c>
      <c r="X31" s="335">
        <v>5.7</v>
      </c>
      <c r="Y31" s="335">
        <v>6.4</v>
      </c>
      <c r="Z31" s="335">
        <v>7</v>
      </c>
      <c r="AA31" s="335">
        <v>7.6</v>
      </c>
      <c r="AB31" s="335">
        <v>7.7</v>
      </c>
      <c r="AC31" s="335">
        <v>9.4</v>
      </c>
      <c r="AD31" s="335">
        <v>10.199999999999999</v>
      </c>
      <c r="AE31" s="335">
        <v>10.3</v>
      </c>
      <c r="AF31" s="335">
        <v>10.6</v>
      </c>
      <c r="AG31" s="335">
        <v>8.6999999999999993</v>
      </c>
    </row>
    <row r="32" spans="2:33" s="333" customFormat="1" x14ac:dyDescent="0.2">
      <c r="B32" s="334">
        <v>0.625</v>
      </c>
      <c r="C32" s="335" t="s">
        <v>360</v>
      </c>
      <c r="D32" s="335">
        <v>8.1999999999999993</v>
      </c>
      <c r="E32" s="335">
        <v>7.5</v>
      </c>
      <c r="F32" s="335">
        <v>7.5</v>
      </c>
      <c r="G32" s="335">
        <v>8.1</v>
      </c>
      <c r="H32" s="335">
        <v>5.3</v>
      </c>
      <c r="I32" s="335">
        <v>5.7</v>
      </c>
      <c r="J32" s="335">
        <v>6.9</v>
      </c>
      <c r="K32" s="335">
        <v>7.1</v>
      </c>
      <c r="L32" s="335">
        <v>7.1</v>
      </c>
      <c r="M32" s="335">
        <v>7</v>
      </c>
      <c r="N32" s="335">
        <v>8.1999999999999993</v>
      </c>
      <c r="O32" s="335">
        <v>5.7</v>
      </c>
      <c r="P32" s="335">
        <v>7.1</v>
      </c>
      <c r="Q32" s="335">
        <v>6.3</v>
      </c>
      <c r="R32" s="335">
        <v>4.8</v>
      </c>
      <c r="S32" s="335">
        <v>4.2</v>
      </c>
      <c r="T32" s="335">
        <v>6.6</v>
      </c>
      <c r="U32" s="335">
        <v>6.8</v>
      </c>
      <c r="V32" s="335">
        <v>13.4</v>
      </c>
      <c r="W32" s="335">
        <v>5.4</v>
      </c>
      <c r="X32" s="335">
        <v>5.6</v>
      </c>
      <c r="Y32" s="335">
        <v>5.4</v>
      </c>
      <c r="Z32" s="335">
        <v>8</v>
      </c>
      <c r="AA32" s="335">
        <v>6.7</v>
      </c>
      <c r="AB32" s="335">
        <v>7.3</v>
      </c>
      <c r="AC32" s="335">
        <v>7.4</v>
      </c>
      <c r="AD32" s="335">
        <v>8.8000000000000007</v>
      </c>
      <c r="AE32" s="335">
        <v>10.7</v>
      </c>
      <c r="AF32" s="335">
        <v>8.9</v>
      </c>
      <c r="AG32" s="335">
        <v>8.4</v>
      </c>
    </row>
    <row r="33" spans="2:37" s="333" customFormat="1" x14ac:dyDescent="0.2">
      <c r="B33" s="334">
        <v>0.66666666666666663</v>
      </c>
      <c r="C33" s="335" t="s">
        <v>360</v>
      </c>
      <c r="D33" s="335">
        <v>9</v>
      </c>
      <c r="E33" s="335">
        <v>7.4</v>
      </c>
      <c r="F33" s="335">
        <v>7.8</v>
      </c>
      <c r="G33" s="335">
        <v>8.1</v>
      </c>
      <c r="H33" s="335">
        <v>5.6</v>
      </c>
      <c r="I33" s="335">
        <v>5.4</v>
      </c>
      <c r="J33" s="335">
        <v>6.3</v>
      </c>
      <c r="K33" s="335">
        <v>7.7</v>
      </c>
      <c r="L33" s="335">
        <v>7.1</v>
      </c>
      <c r="M33" s="335">
        <v>5.8</v>
      </c>
      <c r="N33" s="335">
        <v>8.1999999999999993</v>
      </c>
      <c r="O33" s="335">
        <v>5.7</v>
      </c>
      <c r="P33" s="335">
        <v>7.5</v>
      </c>
      <c r="Q33" s="335">
        <v>6.5</v>
      </c>
      <c r="R33" s="335">
        <v>5.0999999999999996</v>
      </c>
      <c r="S33" s="335">
        <v>4.4000000000000004</v>
      </c>
      <c r="T33" s="335">
        <v>6.8</v>
      </c>
      <c r="U33" s="335">
        <v>6.6</v>
      </c>
      <c r="V33" s="335">
        <v>20</v>
      </c>
      <c r="W33" s="335">
        <v>5</v>
      </c>
      <c r="X33" s="335">
        <v>5</v>
      </c>
      <c r="Y33" s="335">
        <v>5</v>
      </c>
      <c r="Z33" s="335">
        <v>4.5999999999999996</v>
      </c>
      <c r="AA33" s="335">
        <v>6.9</v>
      </c>
      <c r="AB33" s="335">
        <v>7.9</v>
      </c>
      <c r="AC33" s="335">
        <v>7.4</v>
      </c>
      <c r="AD33" s="335">
        <v>7.1</v>
      </c>
      <c r="AE33" s="335">
        <v>8.5</v>
      </c>
      <c r="AF33" s="335">
        <v>8.4</v>
      </c>
      <c r="AG33" s="335">
        <v>9.1999999999999993</v>
      </c>
    </row>
    <row r="34" spans="2:37" s="333" customFormat="1" x14ac:dyDescent="0.2">
      <c r="B34" s="334">
        <v>0.70833333333333337</v>
      </c>
      <c r="C34" s="335" t="s">
        <v>360</v>
      </c>
      <c r="D34" s="335">
        <v>8.1</v>
      </c>
      <c r="E34" s="335">
        <v>7.8</v>
      </c>
      <c r="F34" s="335">
        <v>7.1</v>
      </c>
      <c r="G34" s="335">
        <v>7.3</v>
      </c>
      <c r="H34" s="335">
        <v>6.1</v>
      </c>
      <c r="I34" s="335">
        <v>5.8</v>
      </c>
      <c r="J34" s="335">
        <v>6.5</v>
      </c>
      <c r="K34" s="335">
        <v>7.2</v>
      </c>
      <c r="L34" s="335">
        <v>7.5</v>
      </c>
      <c r="M34" s="335">
        <v>6.8</v>
      </c>
      <c r="N34" s="335">
        <v>8.3000000000000007</v>
      </c>
      <c r="O34" s="335">
        <v>3.8</v>
      </c>
      <c r="P34" s="335">
        <v>6.7</v>
      </c>
      <c r="Q34" s="335">
        <v>6.1</v>
      </c>
      <c r="R34" s="335">
        <v>5.6</v>
      </c>
      <c r="S34" s="335">
        <v>12.9</v>
      </c>
      <c r="T34" s="335">
        <v>7.4</v>
      </c>
      <c r="U34" s="335">
        <v>5.8</v>
      </c>
      <c r="V34" s="335">
        <v>19.2</v>
      </c>
      <c r="W34" s="335">
        <v>7.3</v>
      </c>
      <c r="X34" s="335">
        <v>5.2</v>
      </c>
      <c r="Y34" s="335">
        <v>5.0999999999999996</v>
      </c>
      <c r="Z34" s="335">
        <v>4.2</v>
      </c>
      <c r="AA34" s="335">
        <v>5.8</v>
      </c>
      <c r="AB34" s="335">
        <v>6.5</v>
      </c>
      <c r="AC34" s="335">
        <v>17</v>
      </c>
      <c r="AD34" s="335">
        <v>7.2</v>
      </c>
      <c r="AE34" s="335">
        <v>8.8000000000000007</v>
      </c>
      <c r="AF34" s="335">
        <v>8.8000000000000007</v>
      </c>
      <c r="AG34" s="335">
        <v>8.9</v>
      </c>
    </row>
    <row r="35" spans="2:37" s="333" customFormat="1" x14ac:dyDescent="0.2">
      <c r="B35" s="334">
        <v>0.75</v>
      </c>
      <c r="C35" s="335" t="s">
        <v>360</v>
      </c>
      <c r="D35" s="335">
        <v>6.5</v>
      </c>
      <c r="E35" s="335">
        <v>7</v>
      </c>
      <c r="F35" s="335">
        <v>8</v>
      </c>
      <c r="G35" s="335">
        <v>6</v>
      </c>
      <c r="H35" s="335">
        <v>5.9</v>
      </c>
      <c r="I35" s="335">
        <v>8.1999999999999993</v>
      </c>
      <c r="J35" s="335">
        <v>5.9</v>
      </c>
      <c r="K35" s="335">
        <v>8.1999999999999993</v>
      </c>
      <c r="L35" s="335">
        <v>6.8</v>
      </c>
      <c r="M35" s="335">
        <v>6.8</v>
      </c>
      <c r="N35" s="335">
        <v>5.6</v>
      </c>
      <c r="O35" s="335">
        <v>4.8</v>
      </c>
      <c r="P35" s="335">
        <v>8</v>
      </c>
      <c r="Q35" s="335">
        <v>5.8</v>
      </c>
      <c r="R35" s="335">
        <v>6.2</v>
      </c>
      <c r="S35" s="335">
        <v>11</v>
      </c>
      <c r="T35" s="335">
        <v>8.1</v>
      </c>
      <c r="U35" s="335">
        <v>5</v>
      </c>
      <c r="V35" s="335">
        <v>13.7</v>
      </c>
      <c r="W35" s="335">
        <v>7.2</v>
      </c>
      <c r="X35" s="335">
        <v>5.0999999999999996</v>
      </c>
      <c r="Y35" s="335">
        <v>5</v>
      </c>
      <c r="Z35" s="335">
        <v>5.4</v>
      </c>
      <c r="AA35" s="335">
        <v>6.1</v>
      </c>
      <c r="AB35" s="335">
        <v>7.2</v>
      </c>
      <c r="AC35" s="335">
        <v>13.6</v>
      </c>
      <c r="AD35" s="335">
        <v>7.6</v>
      </c>
      <c r="AE35" s="335">
        <v>9.5</v>
      </c>
      <c r="AF35" s="335">
        <v>9.6999999999999993</v>
      </c>
      <c r="AG35" s="335">
        <v>9.9</v>
      </c>
      <c r="AK35"/>
    </row>
    <row r="36" spans="2:37" s="333" customFormat="1" x14ac:dyDescent="0.2">
      <c r="B36" s="334">
        <v>0.79166666666666663</v>
      </c>
      <c r="C36" s="335" t="s">
        <v>360</v>
      </c>
      <c r="D36" s="335">
        <v>8.9</v>
      </c>
      <c r="E36" s="335">
        <v>5.8</v>
      </c>
      <c r="F36" s="335">
        <v>8.9</v>
      </c>
      <c r="G36" s="335">
        <v>5.7</v>
      </c>
      <c r="H36" s="335">
        <v>7</v>
      </c>
      <c r="I36" s="335">
        <v>7.9</v>
      </c>
      <c r="J36" s="335">
        <v>6.2</v>
      </c>
      <c r="K36" s="335" t="s">
        <v>359</v>
      </c>
      <c r="L36" s="335">
        <v>7.4</v>
      </c>
      <c r="M36" s="335">
        <v>6.2</v>
      </c>
      <c r="N36" s="335">
        <v>5.3</v>
      </c>
      <c r="O36" s="335">
        <v>6</v>
      </c>
      <c r="P36" s="335">
        <v>8.8000000000000007</v>
      </c>
      <c r="Q36" s="335">
        <v>6</v>
      </c>
      <c r="R36" s="335">
        <v>8.8000000000000007</v>
      </c>
      <c r="S36" s="335">
        <v>8.1</v>
      </c>
      <c r="T36" s="335">
        <v>9.9</v>
      </c>
      <c r="U36" s="335">
        <v>5.4</v>
      </c>
      <c r="V36" s="335">
        <v>15.2</v>
      </c>
      <c r="W36" s="335">
        <v>6.2</v>
      </c>
      <c r="X36" s="335">
        <v>6.4</v>
      </c>
      <c r="Y36" s="335">
        <v>5.8</v>
      </c>
      <c r="Z36" s="335">
        <v>5.6</v>
      </c>
      <c r="AA36" s="335">
        <v>8.1999999999999993</v>
      </c>
      <c r="AB36" s="335">
        <v>9.1999999999999993</v>
      </c>
      <c r="AC36" s="335">
        <v>9.1</v>
      </c>
      <c r="AD36" s="335">
        <v>8.9</v>
      </c>
      <c r="AE36" s="335">
        <v>9.8000000000000007</v>
      </c>
      <c r="AF36" s="335">
        <v>10.3</v>
      </c>
      <c r="AG36" s="335">
        <v>9.9</v>
      </c>
      <c r="AK36"/>
    </row>
    <row r="37" spans="2:37" s="333" customFormat="1" x14ac:dyDescent="0.2">
      <c r="B37" s="334">
        <v>0.83333333333333337</v>
      </c>
      <c r="C37" s="335" t="s">
        <v>360</v>
      </c>
      <c r="D37" s="335">
        <v>8.1</v>
      </c>
      <c r="E37" s="335">
        <v>6.4</v>
      </c>
      <c r="F37" s="335">
        <v>10.1</v>
      </c>
      <c r="G37" s="335">
        <v>6.4</v>
      </c>
      <c r="H37" s="335">
        <v>8.1</v>
      </c>
      <c r="I37" s="335">
        <v>8.6</v>
      </c>
      <c r="J37" s="335">
        <v>5.3</v>
      </c>
      <c r="K37" s="335">
        <v>7.1</v>
      </c>
      <c r="L37" s="335">
        <v>13.3</v>
      </c>
      <c r="M37" s="335">
        <v>6.8</v>
      </c>
      <c r="N37" s="335">
        <v>7.7</v>
      </c>
      <c r="O37" s="335">
        <v>6.8</v>
      </c>
      <c r="P37" s="335">
        <v>8.4</v>
      </c>
      <c r="Q37" s="335">
        <v>4.8</v>
      </c>
      <c r="R37" s="335">
        <v>10.5</v>
      </c>
      <c r="S37" s="335">
        <v>5.7</v>
      </c>
      <c r="T37" s="335">
        <v>7.8</v>
      </c>
      <c r="U37" s="335">
        <v>6.4</v>
      </c>
      <c r="V37" s="335">
        <v>11.8</v>
      </c>
      <c r="W37" s="335">
        <v>4.8</v>
      </c>
      <c r="X37" s="335">
        <v>6.5</v>
      </c>
      <c r="Y37" s="335">
        <v>5.6</v>
      </c>
      <c r="Z37" s="335">
        <v>7.5</v>
      </c>
      <c r="AA37" s="335">
        <v>6.5</v>
      </c>
      <c r="AB37" s="335">
        <v>8.6999999999999993</v>
      </c>
      <c r="AC37" s="335">
        <v>8.5</v>
      </c>
      <c r="AD37" s="335">
        <v>11.8</v>
      </c>
      <c r="AE37" s="335">
        <v>10.3</v>
      </c>
      <c r="AF37" s="335">
        <v>13.2</v>
      </c>
      <c r="AG37" s="335">
        <v>10.5</v>
      </c>
      <c r="AK37"/>
    </row>
    <row r="38" spans="2:37" s="333" customFormat="1" x14ac:dyDescent="0.2">
      <c r="B38" s="334">
        <v>0.875</v>
      </c>
      <c r="C38" s="335" t="s">
        <v>360</v>
      </c>
      <c r="D38" s="335">
        <v>20</v>
      </c>
      <c r="E38" s="335">
        <v>7.9</v>
      </c>
      <c r="F38" s="335">
        <v>10.199999999999999</v>
      </c>
      <c r="G38" s="335">
        <v>5.6</v>
      </c>
      <c r="H38" s="335">
        <v>8.5</v>
      </c>
      <c r="I38" s="335">
        <v>8</v>
      </c>
      <c r="J38" s="335">
        <v>4.5</v>
      </c>
      <c r="K38" s="335">
        <v>9.9</v>
      </c>
      <c r="L38" s="335">
        <v>25.5</v>
      </c>
      <c r="M38" s="335">
        <v>6.4</v>
      </c>
      <c r="N38" s="335">
        <v>7.3</v>
      </c>
      <c r="O38" s="335">
        <v>11.9</v>
      </c>
      <c r="P38" s="335">
        <v>8</v>
      </c>
      <c r="Q38" s="335">
        <v>4</v>
      </c>
      <c r="R38" s="335">
        <v>11.6</v>
      </c>
      <c r="S38" s="335">
        <v>5.3</v>
      </c>
      <c r="T38" s="335">
        <v>6.7</v>
      </c>
      <c r="U38" s="335">
        <v>5.4</v>
      </c>
      <c r="V38" s="335">
        <v>25.3</v>
      </c>
      <c r="W38" s="335">
        <v>5.5</v>
      </c>
      <c r="X38" s="335">
        <v>5.9</v>
      </c>
      <c r="Y38" s="335">
        <v>5.5</v>
      </c>
      <c r="Z38" s="335">
        <v>3.9</v>
      </c>
      <c r="AA38" s="335">
        <v>6.4</v>
      </c>
      <c r="AB38" s="335">
        <v>6.6</v>
      </c>
      <c r="AC38" s="335">
        <v>8.8000000000000007</v>
      </c>
      <c r="AD38" s="335">
        <v>10.8</v>
      </c>
      <c r="AE38" s="335">
        <v>10.6</v>
      </c>
      <c r="AF38" s="335">
        <v>14.1</v>
      </c>
      <c r="AG38" s="335">
        <v>10.6</v>
      </c>
      <c r="AK38"/>
    </row>
    <row r="39" spans="2:37" s="333" customFormat="1" x14ac:dyDescent="0.2">
      <c r="B39" s="334">
        <v>0.91666666666666663</v>
      </c>
      <c r="C39" s="335" t="s">
        <v>360</v>
      </c>
      <c r="D39" s="335">
        <v>18.8</v>
      </c>
      <c r="E39" s="335">
        <v>15.8</v>
      </c>
      <c r="F39" s="335">
        <v>10.199999999999999</v>
      </c>
      <c r="G39" s="335">
        <v>12.2</v>
      </c>
      <c r="H39" s="335">
        <v>8.1</v>
      </c>
      <c r="I39" s="335">
        <v>6.7</v>
      </c>
      <c r="J39" s="335">
        <v>12.4</v>
      </c>
      <c r="K39" s="335">
        <v>13</v>
      </c>
      <c r="L39" s="335">
        <v>17.100000000000001</v>
      </c>
      <c r="M39" s="335">
        <v>6</v>
      </c>
      <c r="N39" s="335">
        <v>13.1</v>
      </c>
      <c r="O39" s="335">
        <v>42.1</v>
      </c>
      <c r="P39" s="335">
        <v>7.2</v>
      </c>
      <c r="Q39" s="335">
        <v>8.1999999999999993</v>
      </c>
      <c r="R39" s="335">
        <v>23.1</v>
      </c>
      <c r="S39" s="335">
        <v>7.8</v>
      </c>
      <c r="T39" s="335">
        <v>6.3</v>
      </c>
      <c r="U39" s="335">
        <v>6.6</v>
      </c>
      <c r="V39" s="335">
        <v>26.1</v>
      </c>
      <c r="W39" s="335">
        <v>4.8</v>
      </c>
      <c r="X39" s="335">
        <v>11.1</v>
      </c>
      <c r="Y39" s="335">
        <v>4.5</v>
      </c>
      <c r="Z39" s="335">
        <v>4</v>
      </c>
      <c r="AA39" s="335">
        <v>6.7</v>
      </c>
      <c r="AB39" s="335">
        <v>6</v>
      </c>
      <c r="AC39" s="335">
        <v>33.5</v>
      </c>
      <c r="AD39" s="335">
        <v>8.1</v>
      </c>
      <c r="AE39" s="335">
        <v>9.9</v>
      </c>
      <c r="AF39" s="335">
        <v>16.2</v>
      </c>
      <c r="AG39" s="335">
        <v>9.3000000000000007</v>
      </c>
    </row>
    <row r="40" spans="2:37" s="333" customFormat="1" x14ac:dyDescent="0.2">
      <c r="B40" s="334">
        <v>0.95833333333333337</v>
      </c>
      <c r="C40" s="335" t="s">
        <v>360</v>
      </c>
      <c r="D40" s="335">
        <v>15.2</v>
      </c>
      <c r="E40" s="335">
        <v>6.2</v>
      </c>
      <c r="F40" s="335">
        <v>22.1</v>
      </c>
      <c r="G40" s="335">
        <v>9.8000000000000007</v>
      </c>
      <c r="H40" s="335">
        <v>9.9</v>
      </c>
      <c r="I40" s="335">
        <v>9.8000000000000007</v>
      </c>
      <c r="J40" s="335">
        <v>8.6999999999999993</v>
      </c>
      <c r="K40" s="335">
        <v>13.9</v>
      </c>
      <c r="L40" s="335">
        <v>18.100000000000001</v>
      </c>
      <c r="M40" s="335">
        <v>5</v>
      </c>
      <c r="N40" s="335">
        <v>26.3</v>
      </c>
      <c r="O40" s="335">
        <v>32.299999999999997</v>
      </c>
      <c r="P40" s="335">
        <v>16.7</v>
      </c>
      <c r="Q40" s="335">
        <v>11.6</v>
      </c>
      <c r="R40" s="335">
        <v>29.6</v>
      </c>
      <c r="S40" s="335">
        <v>38.799999999999997</v>
      </c>
      <c r="T40" s="335">
        <v>16.399999999999999</v>
      </c>
      <c r="U40" s="335">
        <v>9.9</v>
      </c>
      <c r="V40" s="335">
        <v>19.5</v>
      </c>
      <c r="W40" s="335">
        <v>17.5</v>
      </c>
      <c r="X40" s="335">
        <v>20.399999999999999</v>
      </c>
      <c r="Y40" s="335">
        <v>4.0999999999999996</v>
      </c>
      <c r="Z40" s="335">
        <v>13</v>
      </c>
      <c r="AA40" s="335">
        <v>9.1</v>
      </c>
      <c r="AB40" s="335">
        <v>5.4</v>
      </c>
      <c r="AC40" s="335">
        <v>44.6</v>
      </c>
      <c r="AD40" s="335">
        <v>9.1999999999999993</v>
      </c>
      <c r="AE40" s="335">
        <v>9.5</v>
      </c>
      <c r="AF40" s="335">
        <v>19.8</v>
      </c>
      <c r="AG40" s="335">
        <v>9.5</v>
      </c>
    </row>
    <row r="41" spans="2:37" s="336" customFormat="1" ht="33" customHeight="1" x14ac:dyDescent="0.2">
      <c r="B41" s="331" t="s">
        <v>309</v>
      </c>
      <c r="C41" s="345" t="s">
        <v>360</v>
      </c>
      <c r="D41" s="345" t="s">
        <v>359</v>
      </c>
      <c r="E41" s="345">
        <v>12.2</v>
      </c>
      <c r="F41" s="345">
        <v>10.3</v>
      </c>
      <c r="G41" s="345">
        <v>11.3</v>
      </c>
      <c r="H41" s="345">
        <v>10.7</v>
      </c>
      <c r="I41" s="345">
        <v>8.1</v>
      </c>
      <c r="J41" s="345">
        <v>9.9</v>
      </c>
      <c r="K41" s="345">
        <v>9.3000000000000007</v>
      </c>
      <c r="L41" s="345">
        <v>13.4</v>
      </c>
      <c r="M41" s="345">
        <v>9.1999999999999993</v>
      </c>
      <c r="N41" s="345">
        <v>11.1</v>
      </c>
      <c r="O41" s="345">
        <v>14.2</v>
      </c>
      <c r="P41" s="345">
        <v>15.4</v>
      </c>
      <c r="Q41" s="345">
        <v>13.2</v>
      </c>
      <c r="R41" s="345">
        <v>10.3</v>
      </c>
      <c r="S41" s="345">
        <v>11.3</v>
      </c>
      <c r="T41" s="345">
        <v>11.6</v>
      </c>
      <c r="U41" s="345">
        <v>12.1</v>
      </c>
      <c r="V41" s="345">
        <v>20.8</v>
      </c>
      <c r="W41" s="345">
        <v>8.1</v>
      </c>
      <c r="X41" s="345">
        <v>10.7</v>
      </c>
      <c r="Y41" s="345">
        <v>9.8000000000000007</v>
      </c>
      <c r="Z41" s="345">
        <v>8</v>
      </c>
      <c r="AA41" s="345">
        <v>8.1</v>
      </c>
      <c r="AB41" s="345">
        <v>9.1</v>
      </c>
      <c r="AC41" s="345">
        <v>14.6</v>
      </c>
      <c r="AD41" s="345">
        <v>19.3</v>
      </c>
      <c r="AE41" s="345">
        <v>14.4</v>
      </c>
      <c r="AF41" s="345">
        <v>15.7</v>
      </c>
      <c r="AG41" s="345">
        <v>11.9</v>
      </c>
      <c r="AH41" s="292"/>
    </row>
    <row r="42" spans="2:37" s="336" customFormat="1" ht="27" customHeight="1" x14ac:dyDescent="0.2">
      <c r="B42" s="331" t="s">
        <v>310</v>
      </c>
      <c r="C42" s="359" t="s">
        <v>308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7" s="328" customFormat="1" ht="13.5" customHeight="1" x14ac:dyDescent="0.2">
      <c r="B43" s="294" t="s">
        <v>306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2:37" s="328" customFormat="1" ht="19.5" customHeight="1" x14ac:dyDescent="0.2">
      <c r="B44" s="294" t="s">
        <v>362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8" customWidth="1"/>
    <col min="2" max="3" width="14.7109375" style="18" customWidth="1"/>
    <col min="4" max="4" width="8.85546875" style="18"/>
    <col min="5" max="5" width="4.42578125" style="18" customWidth="1"/>
    <col min="6" max="6" width="9.5703125" style="18" customWidth="1"/>
    <col min="7" max="7" width="4.42578125" style="18" customWidth="1"/>
    <col min="8" max="8" width="9.7109375" style="18" customWidth="1"/>
    <col min="9" max="9" width="13" style="18" customWidth="1"/>
    <col min="10" max="10" width="13.28515625" style="18" customWidth="1"/>
    <col min="11" max="16384" width="8.85546875" style="18"/>
  </cols>
  <sheetData>
    <row r="1" spans="2:10" ht="12.75" thickBot="1" x14ac:dyDescent="0.25"/>
    <row r="2" spans="2:10" ht="27.75" thickBot="1" x14ac:dyDescent="0.25">
      <c r="B2" s="243" t="s">
        <v>27</v>
      </c>
      <c r="C2" s="244" t="s">
        <v>28</v>
      </c>
      <c r="D2" s="245" t="s">
        <v>239</v>
      </c>
      <c r="F2" s="246" t="s">
        <v>240</v>
      </c>
      <c r="H2" s="246" t="s">
        <v>241</v>
      </c>
      <c r="I2" s="247" t="s">
        <v>242</v>
      </c>
      <c r="J2" s="248" t="e">
        <f>IF(F3&gt;F13,"CORRECTO Pb","ERROR")</f>
        <v>#DIV/0!</v>
      </c>
    </row>
    <row r="3" spans="2:10" x14ac:dyDescent="0.2">
      <c r="B3" s="249">
        <f>'A.2.4. Cálculo PM10 y VM'!E12</f>
        <v>0</v>
      </c>
      <c r="C3" s="250">
        <f>'A.2.4. Cálculo PM10 y VM'!F12</f>
        <v>0</v>
      </c>
      <c r="D3" s="251" t="e">
        <f>'A.2.4. Cálculo PM10 y VM'!M12</f>
        <v>#DIV/0!</v>
      </c>
      <c r="F3" s="252" t="e">
        <f>'A.2.8. Conc. Metales 10°C'!E78</f>
        <v>#DIV/0!</v>
      </c>
      <c r="H3" s="252" t="e">
        <f>'A.2.8. Conc. Metales 10°C'!E62</f>
        <v>#DIV/0!</v>
      </c>
      <c r="J3" s="248" t="e">
        <f>IF(H3&gt;H13,"CORRECTO Cd","ERROR")</f>
        <v>#DIV/0!</v>
      </c>
    </row>
    <row r="4" spans="2:10" x14ac:dyDescent="0.2">
      <c r="B4" s="253">
        <f>'A.2.4. Cálculo PM10 y VM'!E13</f>
        <v>0</v>
      </c>
      <c r="C4" s="254">
        <f>'A.2.4. Cálculo PM10 y VM'!F13</f>
        <v>0</v>
      </c>
      <c r="D4" s="255" t="e">
        <f>'A.2.4. Cálculo PM10 y VM'!M13</f>
        <v>#DIV/0!</v>
      </c>
      <c r="F4" s="252" t="e">
        <f>'A.2.8. Conc. Metales 10°C'!F78</f>
        <v>#DIV/0!</v>
      </c>
      <c r="H4" s="252" t="e">
        <f>'A.2.8. Conc. Metales 10°C'!F62</f>
        <v>#DIV/0!</v>
      </c>
    </row>
    <row r="5" spans="2:10" x14ac:dyDescent="0.2">
      <c r="B5" s="253">
        <f>'A.2.4. Cálculo PM10 y VM'!E14</f>
        <v>0</v>
      </c>
      <c r="C5" s="254">
        <f>'A.2.4. Cálculo PM10 y VM'!F14</f>
        <v>0</v>
      </c>
      <c r="D5" s="255" t="e">
        <f>'A.2.4. Cálculo PM10 y VM'!M14</f>
        <v>#DIV/0!</v>
      </c>
      <c r="F5" s="252" t="e">
        <f>'A.2.8. Conc. Metales 10°C'!G78</f>
        <v>#DIV/0!</v>
      </c>
      <c r="H5" s="252" t="e">
        <f>'A.2.8. Conc. Metales 10°C'!G62</f>
        <v>#DIV/0!</v>
      </c>
    </row>
    <row r="6" spans="2:10" x14ac:dyDescent="0.2">
      <c r="B6" s="253">
        <f>'A.2.4. Cálculo PM10 y VM'!E15</f>
        <v>0</v>
      </c>
      <c r="C6" s="254">
        <f>'A.2.4. Cálculo PM10 y VM'!F15</f>
        <v>0</v>
      </c>
      <c r="D6" s="255" t="e">
        <f>'A.2.4. Cálculo PM10 y VM'!M15</f>
        <v>#DIV/0!</v>
      </c>
      <c r="F6" s="252" t="e">
        <f>'A.2.8. Conc. Metales 10°C'!H78</f>
        <v>#DIV/0!</v>
      </c>
      <c r="H6" s="252" t="e">
        <f>'A.2.8. Conc. Metales 10°C'!H62</f>
        <v>#DIV/0!</v>
      </c>
    </row>
    <row r="7" spans="2:10" ht="12.75" thickBot="1" x14ac:dyDescent="0.25">
      <c r="B7" s="259">
        <f>'A.2.4. Cálculo PM10 y VM'!E16</f>
        <v>0</v>
      </c>
      <c r="C7" s="260">
        <f>'A.2.4. Cálculo PM10 y VM'!F16</f>
        <v>0</v>
      </c>
      <c r="D7" s="261" t="e">
        <f>'A.2.4. Cálculo PM10 y VM'!M16</f>
        <v>#DIV/0!</v>
      </c>
      <c r="F7" s="252" t="e">
        <f>'A.2.8. Conc. Metales 10°C'!I78</f>
        <v>#DIV/0!</v>
      </c>
      <c r="H7" s="252" t="e">
        <f>'A.2.8. Conc. Metales 10°C'!I62</f>
        <v>#DIV/0!</v>
      </c>
    </row>
    <row r="8" spans="2:10" x14ac:dyDescent="0.2">
      <c r="B8" s="256"/>
    </row>
    <row r="9" spans="2:10" x14ac:dyDescent="0.2">
      <c r="B9" s="262" t="s">
        <v>247</v>
      </c>
      <c r="C9" s="263"/>
      <c r="D9" s="264" t="e">
        <f>AVERAGE(D3:D7)</f>
        <v>#DIV/0!</v>
      </c>
      <c r="E9" s="263"/>
      <c r="F9" s="264" t="e">
        <f>AVERAGE(F3:F7)</f>
        <v>#DIV/0!</v>
      </c>
      <c r="G9" s="263"/>
      <c r="H9" s="265" t="e">
        <f>AVERAGE(H3:H7)</f>
        <v>#DIV/0!</v>
      </c>
    </row>
    <row r="10" spans="2:10" ht="13.5" x14ac:dyDescent="0.2">
      <c r="B10" s="266"/>
      <c r="C10" s="267"/>
      <c r="D10" s="268" t="s">
        <v>248</v>
      </c>
      <c r="E10" s="267"/>
      <c r="F10" s="269">
        <v>0.5</v>
      </c>
      <c r="G10" s="267"/>
      <c r="H10" s="270">
        <v>2.5000000000000001E-2</v>
      </c>
    </row>
    <row r="11" spans="2:10" ht="12.75" thickBot="1" x14ac:dyDescent="0.25"/>
    <row r="12" spans="2:10" ht="27.75" thickBot="1" x14ac:dyDescent="0.25">
      <c r="B12" s="243" t="s">
        <v>27</v>
      </c>
      <c r="C12" s="244" t="s">
        <v>28</v>
      </c>
      <c r="D12" s="245" t="s">
        <v>243</v>
      </c>
      <c r="F12" s="257" t="s">
        <v>244</v>
      </c>
      <c r="H12" s="257" t="s">
        <v>245</v>
      </c>
      <c r="I12" s="258" t="s">
        <v>246</v>
      </c>
    </row>
    <row r="13" spans="2:10" x14ac:dyDescent="0.2">
      <c r="B13" s="249" t="str">
        <f>'A.2.5. Cálculo PM 2.5'!E12</f>
        <v>-</v>
      </c>
      <c r="C13" s="250" t="str">
        <f>'A.2.5. Cálculo PM 2.5'!F12</f>
        <v>-</v>
      </c>
      <c r="D13" s="251" t="str">
        <f>'A.2.5. Cálculo PM 2.5'!M12</f>
        <v>-</v>
      </c>
      <c r="F13" s="252" t="e">
        <f>'A.2.6. Conc. de Metales PM 10'!E78</f>
        <v>#DIV/0!</v>
      </c>
      <c r="H13" s="252" t="e">
        <f>'A.2.6. Conc. de Metales PM 10'!E62</f>
        <v>#DIV/0!</v>
      </c>
    </row>
    <row r="14" spans="2:10" x14ac:dyDescent="0.2">
      <c r="B14" s="253" t="str">
        <f>'A.2.5. Cálculo PM 2.5'!E13</f>
        <v>-</v>
      </c>
      <c r="C14" s="254" t="str">
        <f>'A.2.5. Cálculo PM 2.5'!F13</f>
        <v>-</v>
      </c>
      <c r="D14" s="255" t="str">
        <f>'A.2.5. Cálculo PM 2.5'!M13</f>
        <v>-</v>
      </c>
      <c r="F14" s="252" t="e">
        <f>'A.2.6. Conc. de Metales PM 10'!F78</f>
        <v>#DIV/0!</v>
      </c>
      <c r="H14" s="252" t="e">
        <f>'A.2.6. Conc. de Metales PM 10'!F62</f>
        <v>#DIV/0!</v>
      </c>
    </row>
    <row r="15" spans="2:10" x14ac:dyDescent="0.2">
      <c r="B15" s="253" t="str">
        <f>'A.2.5. Cálculo PM 2.5'!E14</f>
        <v>-</v>
      </c>
      <c r="C15" s="254" t="str">
        <f>'A.2.5. Cálculo PM 2.5'!F14</f>
        <v>-</v>
      </c>
      <c r="D15" s="255" t="str">
        <f>'A.2.5. Cálculo PM 2.5'!M14</f>
        <v>-</v>
      </c>
      <c r="F15" s="252" t="e">
        <f>'A.2.6. Conc. de Metales PM 10'!G78</f>
        <v>#DIV/0!</v>
      </c>
      <c r="H15" s="252" t="e">
        <f>'A.2.6. Conc. de Metales PM 10'!G62</f>
        <v>#DIV/0!</v>
      </c>
    </row>
    <row r="16" spans="2:10" x14ac:dyDescent="0.2">
      <c r="B16" s="253" t="str">
        <f>'A.2.5. Cálculo PM 2.5'!E15</f>
        <v>-</v>
      </c>
      <c r="C16" s="254" t="str">
        <f>'A.2.5. Cálculo PM 2.5'!F15</f>
        <v>-</v>
      </c>
      <c r="D16" s="255" t="str">
        <f>'A.2.5. Cálculo PM 2.5'!M15</f>
        <v>-</v>
      </c>
      <c r="F16" s="252" t="e">
        <f>'A.2.6. Conc. de Metales PM 10'!H78</f>
        <v>#DIV/0!</v>
      </c>
      <c r="H16" s="252" t="e">
        <f>'A.2.6. Conc. de Metales PM 10'!H62</f>
        <v>#DIV/0!</v>
      </c>
    </row>
    <row r="17" spans="2:8" ht="12.75" thickBot="1" x14ac:dyDescent="0.25">
      <c r="B17" s="259" t="str">
        <f>'A.2.5. Cálculo PM 2.5'!E16</f>
        <v>-</v>
      </c>
      <c r="C17" s="260" t="str">
        <f>'A.2.5. Cálculo PM 2.5'!F16</f>
        <v>-</v>
      </c>
      <c r="D17" s="261" t="str">
        <f>'A.2.5. Cálculo PM 2.5'!M16</f>
        <v>-</v>
      </c>
      <c r="F17" s="252" t="e">
        <f>'A.2.6. Conc. de Metales PM 10'!I78</f>
        <v>#DIV/0!</v>
      </c>
      <c r="H17" s="252" t="e">
        <f>'A.2.6. Conc. de Metales PM 10'!I62</f>
        <v>#DIV/0!</v>
      </c>
    </row>
    <row r="18" spans="2:8" x14ac:dyDescent="0.2">
      <c r="B18" s="256"/>
      <c r="C18" s="256"/>
    </row>
    <row r="19" spans="2:8" x14ac:dyDescent="0.2">
      <c r="B19" s="262" t="s">
        <v>247</v>
      </c>
      <c r="C19" s="263"/>
      <c r="D19" s="264" t="e">
        <f>AVERAGE(D13:D17)</f>
        <v>#DIV/0!</v>
      </c>
      <c r="E19" s="263"/>
      <c r="F19" s="271" t="e">
        <f>AVERAGE(F13:F17)</f>
        <v>#DIV/0!</v>
      </c>
      <c r="G19" s="263"/>
      <c r="H19" s="265" t="e">
        <f>AVERAGE(H13:H17)</f>
        <v>#DIV/0!</v>
      </c>
    </row>
    <row r="20" spans="2:8" ht="13.5" x14ac:dyDescent="0.2">
      <c r="B20" s="272"/>
      <c r="C20" s="272"/>
      <c r="D20" s="268" t="s">
        <v>231</v>
      </c>
      <c r="E20" s="272"/>
      <c r="F20" s="267">
        <v>1.5</v>
      </c>
      <c r="G20" s="272"/>
      <c r="H20" s="273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2" t="s">
        <v>35</v>
      </c>
      <c r="B1" s="552"/>
      <c r="C1" s="552"/>
      <c r="D1" s="552"/>
      <c r="E1" s="552"/>
      <c r="F1" s="552"/>
      <c r="G1" s="552"/>
    </row>
    <row r="2" spans="1:7" ht="18.75" customHeight="1" x14ac:dyDescent="0.2">
      <c r="A2" s="552" t="s">
        <v>49</v>
      </c>
      <c r="B2" s="552"/>
      <c r="C2" s="552"/>
      <c r="D2" s="552"/>
      <c r="E2" s="552"/>
      <c r="F2" s="552"/>
      <c r="G2" s="552"/>
    </row>
    <row r="7" spans="1:7" x14ac:dyDescent="0.2">
      <c r="A7" t="s">
        <v>36</v>
      </c>
    </row>
    <row r="8" spans="1:7" x14ac:dyDescent="0.2">
      <c r="A8" s="9" t="s">
        <v>48</v>
      </c>
      <c r="B8" t="s">
        <v>38</v>
      </c>
    </row>
    <row r="9" spans="1:7" x14ac:dyDescent="0.2">
      <c r="A9" s="9" t="s">
        <v>39</v>
      </c>
      <c r="B9" s="7" t="s">
        <v>40</v>
      </c>
    </row>
    <row r="10" spans="1:7" x14ac:dyDescent="0.2">
      <c r="A10" s="9" t="s">
        <v>42</v>
      </c>
      <c r="B10" s="7" t="s">
        <v>41</v>
      </c>
    </row>
    <row r="11" spans="1:7" x14ac:dyDescent="0.2">
      <c r="A11" s="9" t="s">
        <v>44</v>
      </c>
      <c r="B11" s="7" t="s">
        <v>43</v>
      </c>
    </row>
    <row r="12" spans="1:7" x14ac:dyDescent="0.2">
      <c r="A12" s="9" t="s">
        <v>45</v>
      </c>
      <c r="B12" s="7" t="s">
        <v>46</v>
      </c>
    </row>
    <row r="13" spans="1:7" x14ac:dyDescent="0.2">
      <c r="A13" s="9" t="s">
        <v>37</v>
      </c>
      <c r="B13" s="7" t="s">
        <v>47</v>
      </c>
    </row>
    <row r="16" spans="1:7" ht="18.75" customHeight="1" x14ac:dyDescent="0.2">
      <c r="A16" s="552" t="s">
        <v>50</v>
      </c>
      <c r="B16" s="552"/>
      <c r="C16" s="552"/>
      <c r="D16" s="552"/>
      <c r="E16" s="552"/>
      <c r="F16" s="552"/>
      <c r="G16" s="552"/>
    </row>
    <row r="19" spans="1:7" x14ac:dyDescent="0.2">
      <c r="A19" t="s">
        <v>36</v>
      </c>
    </row>
    <row r="20" spans="1:7" x14ac:dyDescent="0.2">
      <c r="A20" s="9" t="s">
        <v>51</v>
      </c>
      <c r="B20" s="7" t="s">
        <v>52</v>
      </c>
    </row>
    <row r="21" spans="1:7" x14ac:dyDescent="0.2">
      <c r="A21" s="9" t="s">
        <v>39</v>
      </c>
      <c r="B21" s="7" t="s">
        <v>40</v>
      </c>
    </row>
    <row r="22" spans="1:7" x14ac:dyDescent="0.2">
      <c r="A22" s="9" t="s">
        <v>53</v>
      </c>
      <c r="B22" s="7" t="s">
        <v>54</v>
      </c>
    </row>
    <row r="25" spans="1:7" ht="18.75" customHeight="1" x14ac:dyDescent="0.2">
      <c r="A25" s="552" t="s">
        <v>55</v>
      </c>
      <c r="B25" s="552"/>
      <c r="C25" s="552"/>
      <c r="D25" s="552"/>
      <c r="E25" s="552"/>
      <c r="F25" s="552"/>
      <c r="G25" s="552"/>
    </row>
    <row r="30" spans="1:7" x14ac:dyDescent="0.2">
      <c r="A30" t="s">
        <v>36</v>
      </c>
    </row>
    <row r="31" spans="1:7" x14ac:dyDescent="0.2">
      <c r="A31" s="9" t="s">
        <v>57</v>
      </c>
      <c r="B31" s="7" t="s">
        <v>56</v>
      </c>
    </row>
    <row r="32" spans="1:7" x14ac:dyDescent="0.2">
      <c r="A32" s="9" t="s">
        <v>58</v>
      </c>
      <c r="B32" s="7" t="s">
        <v>59</v>
      </c>
    </row>
    <row r="33" spans="1:2" x14ac:dyDescent="0.2">
      <c r="A33" s="9" t="s">
        <v>60</v>
      </c>
      <c r="B33" s="7" t="s">
        <v>61</v>
      </c>
    </row>
    <row r="34" spans="1:2" x14ac:dyDescent="0.2">
      <c r="A34" s="9" t="s">
        <v>51</v>
      </c>
      <c r="B34" s="7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42"/>
  <sheetViews>
    <sheetView showGridLines="0" view="pageBreakPreview" zoomScale="87" zoomScaleNormal="60" zoomScaleSheetLayoutView="87" workbookViewId="0">
      <selection activeCell="B42" sqref="B42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>
      <c r="B1" s="366"/>
      <c r="C1" s="366"/>
      <c r="D1" s="366"/>
      <c r="E1" s="366"/>
      <c r="F1" s="367" t="s">
        <v>349</v>
      </c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9"/>
    </row>
    <row r="2" spans="2:33" ht="15.75" customHeight="1" x14ac:dyDescent="0.2">
      <c r="B2" s="366"/>
      <c r="C2" s="366"/>
      <c r="D2" s="366"/>
      <c r="E2" s="366"/>
      <c r="F2" s="370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2"/>
    </row>
    <row r="3" spans="2:33" ht="15.75" customHeight="1" x14ac:dyDescent="0.2">
      <c r="B3" s="366"/>
      <c r="C3" s="366"/>
      <c r="D3" s="366"/>
      <c r="E3" s="366"/>
      <c r="F3" s="373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5"/>
    </row>
    <row r="4" spans="2:33" ht="11.25" customHeight="1" x14ac:dyDescent="0.2">
      <c r="B4" s="280"/>
      <c r="C4" s="280"/>
      <c r="D4" s="280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</row>
    <row r="5" spans="2:33" ht="27.6" customHeight="1" x14ac:dyDescent="0.2">
      <c r="B5" s="362" t="s">
        <v>188</v>
      </c>
      <c r="C5" s="362"/>
      <c r="D5" s="282"/>
      <c r="E5" s="282"/>
      <c r="F5" s="283" t="str">
        <f>'PM10_CA-ILO-01'!F6</f>
        <v>Evaluación de seguimiento de la calidad del aire en la I.E. Francisco Bolognesi, distrito Ilo, provincia Ilo, departamento Moquegua, en marzo 2021</v>
      </c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</row>
    <row r="6" spans="2:33" ht="8.25" customHeight="1" x14ac:dyDescent="0.2"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</row>
    <row r="7" spans="2:33" ht="15.75" customHeight="1" x14ac:dyDescent="0.2">
      <c r="B7" s="282" t="s">
        <v>236</v>
      </c>
      <c r="C7" s="282"/>
      <c r="D7" s="282"/>
      <c r="E7" s="282"/>
      <c r="F7" s="283" t="s">
        <v>311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9" t="s">
        <v>189</v>
      </c>
      <c r="R7" s="282"/>
      <c r="S7" s="282"/>
      <c r="T7" s="282"/>
      <c r="U7" s="282"/>
      <c r="V7" s="287"/>
      <c r="W7" s="286"/>
      <c r="X7" s="286"/>
      <c r="Y7" s="286"/>
      <c r="Z7" s="286"/>
      <c r="AA7" s="286"/>
      <c r="AB7" s="286"/>
      <c r="AC7" s="286"/>
      <c r="AD7" s="286"/>
      <c r="AE7" s="286"/>
      <c r="AF7" s="286"/>
    </row>
    <row r="8" spans="2:33" ht="7.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363" t="s">
        <v>217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282" t="s">
        <v>33</v>
      </c>
      <c r="C11" s="282"/>
      <c r="D11" s="282"/>
      <c r="E11" s="282"/>
      <c r="F11" s="286" t="s">
        <v>314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2" t="s">
        <v>8</v>
      </c>
      <c r="R11" s="282"/>
      <c r="S11" s="282"/>
      <c r="T11" s="282"/>
      <c r="U11" s="282"/>
      <c r="V11" s="327" t="s">
        <v>14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9</v>
      </c>
      <c r="C13" s="282"/>
      <c r="D13" s="282"/>
      <c r="E13" s="282"/>
      <c r="F13" s="286" t="s">
        <v>315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10</v>
      </c>
      <c r="R13" s="282"/>
      <c r="S13" s="282"/>
      <c r="T13" s="282"/>
      <c r="U13" s="282"/>
      <c r="V13" s="376">
        <v>1200416204</v>
      </c>
      <c r="W13" s="376"/>
      <c r="X13" s="286"/>
      <c r="Y13" s="286"/>
      <c r="Z13" s="286"/>
      <c r="AA13" s="286"/>
      <c r="AB13" s="286"/>
      <c r="AC13" s="286"/>
      <c r="AD13" s="286"/>
      <c r="AE13" s="286"/>
      <c r="AF13" s="286"/>
    </row>
    <row r="14" spans="2:33" ht="11.25" customHeight="1" x14ac:dyDescent="0.2">
      <c r="B14" s="280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</row>
    <row r="15" spans="2:33" ht="29.45" customHeight="1" x14ac:dyDescent="0.2">
      <c r="B15" s="288" t="s">
        <v>257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  <c r="R15" s="289">
        <v>16</v>
      </c>
      <c r="S15" s="289">
        <v>17</v>
      </c>
      <c r="T15" s="289">
        <v>18</v>
      </c>
      <c r="U15" s="289">
        <v>19</v>
      </c>
      <c r="V15" s="289">
        <v>20</v>
      </c>
      <c r="W15" s="289">
        <v>21</v>
      </c>
      <c r="X15" s="289">
        <v>22</v>
      </c>
      <c r="Y15" s="289">
        <v>23</v>
      </c>
      <c r="Z15" s="289">
        <v>24</v>
      </c>
      <c r="AA15" s="289">
        <v>25</v>
      </c>
      <c r="AB15" s="289">
        <v>26</v>
      </c>
      <c r="AC15" s="289">
        <v>27</v>
      </c>
      <c r="AD15" s="289">
        <v>28</v>
      </c>
      <c r="AE15" s="289">
        <v>29</v>
      </c>
      <c r="AF15" s="289">
        <v>30</v>
      </c>
      <c r="AG15" s="289">
        <v>31</v>
      </c>
    </row>
    <row r="16" spans="2:33" s="291" customFormat="1" x14ac:dyDescent="0.2">
      <c r="B16" s="290">
        <v>0</v>
      </c>
      <c r="C16" s="314">
        <v>6.12</v>
      </c>
      <c r="D16" s="314">
        <v>5.87</v>
      </c>
      <c r="E16" s="314">
        <v>90.13</v>
      </c>
      <c r="F16" s="314">
        <v>7.07</v>
      </c>
      <c r="G16" s="314">
        <v>103.84</v>
      </c>
      <c r="H16" s="314">
        <v>44.74</v>
      </c>
      <c r="I16" s="314">
        <v>54.69</v>
      </c>
      <c r="J16" s="314">
        <v>11.35</v>
      </c>
      <c r="K16" s="314">
        <v>9.43</v>
      </c>
      <c r="L16" s="314">
        <v>23.82</v>
      </c>
      <c r="M16" s="314">
        <v>97.25</v>
      </c>
      <c r="N16" s="314">
        <v>94.17</v>
      </c>
      <c r="O16" s="314">
        <v>74.930000000000007</v>
      </c>
      <c r="P16" s="314">
        <v>23.03</v>
      </c>
      <c r="Q16" s="314">
        <v>14.02</v>
      </c>
      <c r="R16" s="314">
        <v>29.28</v>
      </c>
      <c r="S16" s="314">
        <v>111.71</v>
      </c>
      <c r="T16" s="314">
        <v>188.14</v>
      </c>
      <c r="U16" s="314">
        <v>124.56</v>
      </c>
      <c r="V16" s="314">
        <v>19.059999999999999</v>
      </c>
      <c r="W16" s="314">
        <v>40.11</v>
      </c>
      <c r="X16" s="314">
        <v>34.950000000000003</v>
      </c>
      <c r="Y16" s="314">
        <v>122.18</v>
      </c>
      <c r="Z16" s="314">
        <v>30.81</v>
      </c>
      <c r="AA16" s="314">
        <v>31.16</v>
      </c>
      <c r="AB16" s="314">
        <v>20.94</v>
      </c>
      <c r="AC16" s="314">
        <v>54.1</v>
      </c>
      <c r="AD16" s="314">
        <v>191.52</v>
      </c>
      <c r="AE16" s="314">
        <v>16.68</v>
      </c>
      <c r="AF16" s="314">
        <v>13.25</v>
      </c>
      <c r="AG16" s="314">
        <v>7.4</v>
      </c>
    </row>
    <row r="17" spans="2:33" s="291" customFormat="1" x14ac:dyDescent="0.2">
      <c r="B17" s="290">
        <v>4.1666666666666664E-2</v>
      </c>
      <c r="C17" s="314">
        <v>6.07</v>
      </c>
      <c r="D17" s="314">
        <v>5.87</v>
      </c>
      <c r="E17" s="314">
        <v>94.82</v>
      </c>
      <c r="F17" s="314">
        <v>7.86</v>
      </c>
      <c r="G17" s="314">
        <v>140.30000000000001</v>
      </c>
      <c r="H17" s="314">
        <v>56.66</v>
      </c>
      <c r="I17" s="314">
        <v>19.52</v>
      </c>
      <c r="J17" s="314">
        <v>100.8</v>
      </c>
      <c r="K17" s="314">
        <v>13.12</v>
      </c>
      <c r="L17" s="314">
        <v>54.41</v>
      </c>
      <c r="M17" s="314">
        <v>47.51</v>
      </c>
      <c r="N17" s="314">
        <v>64.17</v>
      </c>
      <c r="O17" s="314">
        <v>84.1</v>
      </c>
      <c r="P17" s="314">
        <v>33.99</v>
      </c>
      <c r="Q17" s="314">
        <v>24.48</v>
      </c>
      <c r="R17" s="314">
        <v>104.93</v>
      </c>
      <c r="S17" s="314">
        <v>25.7</v>
      </c>
      <c r="T17" s="314">
        <v>23.95</v>
      </c>
      <c r="U17" s="314">
        <v>86.24</v>
      </c>
      <c r="V17" s="314">
        <v>14.89</v>
      </c>
      <c r="W17" s="314">
        <v>10.28</v>
      </c>
      <c r="X17" s="314">
        <v>13.88</v>
      </c>
      <c r="Y17" s="314">
        <v>65.739999999999995</v>
      </c>
      <c r="Z17" s="314">
        <v>11.9</v>
      </c>
      <c r="AA17" s="314">
        <v>67.180000000000007</v>
      </c>
      <c r="AB17" s="314">
        <v>7.84</v>
      </c>
      <c r="AC17" s="314">
        <v>13.34</v>
      </c>
      <c r="AD17" s="314">
        <v>362.06</v>
      </c>
      <c r="AE17" s="314">
        <v>10.79</v>
      </c>
      <c r="AF17" s="314">
        <v>159.6</v>
      </c>
      <c r="AG17" s="314">
        <v>7.32</v>
      </c>
    </row>
    <row r="18" spans="2:33" s="291" customFormat="1" x14ac:dyDescent="0.2">
      <c r="B18" s="290">
        <v>8.3333333333333329E-2</v>
      </c>
      <c r="C18" s="314">
        <v>10.74</v>
      </c>
      <c r="D18" s="314">
        <v>5.74</v>
      </c>
      <c r="E18" s="314">
        <v>64.319999999999993</v>
      </c>
      <c r="F18" s="314">
        <v>6.48</v>
      </c>
      <c r="G18" s="314">
        <v>85.1</v>
      </c>
      <c r="H18" s="314">
        <v>14.98</v>
      </c>
      <c r="I18" s="314">
        <v>39.1</v>
      </c>
      <c r="J18" s="314">
        <v>95.91</v>
      </c>
      <c r="K18" s="314">
        <v>13.65</v>
      </c>
      <c r="L18" s="314">
        <v>15.48</v>
      </c>
      <c r="M18" s="314">
        <v>14.52</v>
      </c>
      <c r="N18" s="314">
        <v>39.43</v>
      </c>
      <c r="O18" s="314">
        <v>62.97</v>
      </c>
      <c r="P18" s="314">
        <v>26.16</v>
      </c>
      <c r="Q18" s="314">
        <v>25.35</v>
      </c>
      <c r="R18" s="314">
        <v>16.46</v>
      </c>
      <c r="S18" s="314">
        <v>14.93</v>
      </c>
      <c r="T18" s="314">
        <v>21.77</v>
      </c>
      <c r="U18" s="314">
        <v>46.07</v>
      </c>
      <c r="V18" s="314">
        <v>82.16</v>
      </c>
      <c r="W18" s="314">
        <v>18.579999999999998</v>
      </c>
      <c r="X18" s="314">
        <v>10.06</v>
      </c>
      <c r="Y18" s="314">
        <v>48.54</v>
      </c>
      <c r="Z18" s="314">
        <v>7.64</v>
      </c>
      <c r="AA18" s="314">
        <v>43.51</v>
      </c>
      <c r="AB18" s="314">
        <v>10.68</v>
      </c>
      <c r="AC18" s="314">
        <v>61.96</v>
      </c>
      <c r="AD18" s="314">
        <v>225.32</v>
      </c>
      <c r="AE18" s="314">
        <v>9.02</v>
      </c>
      <c r="AF18" s="314">
        <v>111.15</v>
      </c>
      <c r="AG18" s="314">
        <v>7.29</v>
      </c>
    </row>
    <row r="19" spans="2:33" s="291" customFormat="1" x14ac:dyDescent="0.2">
      <c r="B19" s="290">
        <v>0.125</v>
      </c>
      <c r="C19" s="314">
        <v>118.42</v>
      </c>
      <c r="D19" s="314">
        <v>12.34</v>
      </c>
      <c r="E19" s="314">
        <v>58.01</v>
      </c>
      <c r="F19" s="314" t="s">
        <v>359</v>
      </c>
      <c r="G19" s="314">
        <v>28.71</v>
      </c>
      <c r="H19" s="314">
        <v>7.55</v>
      </c>
      <c r="I19" s="314" t="s">
        <v>359</v>
      </c>
      <c r="J19" s="314">
        <v>124.34</v>
      </c>
      <c r="K19" s="314">
        <v>45.13</v>
      </c>
      <c r="L19" s="314">
        <v>7.34</v>
      </c>
      <c r="M19" s="314" t="s">
        <v>359</v>
      </c>
      <c r="N19" s="314">
        <v>8.93</v>
      </c>
      <c r="O19" s="314">
        <v>40.07</v>
      </c>
      <c r="P19" s="314" t="s">
        <v>359</v>
      </c>
      <c r="Q19" s="314">
        <v>15.37</v>
      </c>
      <c r="R19" s="314">
        <v>8.49</v>
      </c>
      <c r="S19" s="314">
        <v>11.83</v>
      </c>
      <c r="T19" s="314" t="s">
        <v>359</v>
      </c>
      <c r="U19" s="314">
        <v>26.03</v>
      </c>
      <c r="V19" s="314">
        <v>173.97</v>
      </c>
      <c r="W19" s="314" t="s">
        <v>359</v>
      </c>
      <c r="X19" s="314">
        <v>12.49</v>
      </c>
      <c r="Y19" s="314">
        <v>9.1</v>
      </c>
      <c r="Z19" s="314">
        <v>16.14</v>
      </c>
      <c r="AA19" s="314" t="s">
        <v>359</v>
      </c>
      <c r="AB19" s="314">
        <v>53.93</v>
      </c>
      <c r="AC19" s="314">
        <v>42.27</v>
      </c>
      <c r="AD19" s="314" t="s">
        <v>359</v>
      </c>
      <c r="AE19" s="314">
        <v>12.69</v>
      </c>
      <c r="AF19" s="314">
        <v>92.84</v>
      </c>
      <c r="AG19" s="314">
        <v>7.31</v>
      </c>
    </row>
    <row r="20" spans="2:33" s="291" customFormat="1" x14ac:dyDescent="0.2">
      <c r="B20" s="290">
        <v>0.16666666666666666</v>
      </c>
      <c r="C20" s="314">
        <v>30.15</v>
      </c>
      <c r="D20" s="314">
        <v>21.75</v>
      </c>
      <c r="E20" s="314">
        <v>31.46</v>
      </c>
      <c r="F20" s="314">
        <v>16.27</v>
      </c>
      <c r="G20" s="314">
        <v>19.149999999999999</v>
      </c>
      <c r="H20" s="314">
        <v>30.24</v>
      </c>
      <c r="I20" s="314">
        <v>7.12</v>
      </c>
      <c r="J20" s="314">
        <v>51.83</v>
      </c>
      <c r="K20" s="314">
        <v>62.05</v>
      </c>
      <c r="L20" s="314">
        <v>6.79</v>
      </c>
      <c r="M20" s="314">
        <v>16.989999999999998</v>
      </c>
      <c r="N20" s="314">
        <v>7.66</v>
      </c>
      <c r="O20" s="314">
        <v>20.61</v>
      </c>
      <c r="P20" s="314">
        <v>24.08</v>
      </c>
      <c r="Q20" s="314">
        <v>11.13</v>
      </c>
      <c r="R20" s="314">
        <v>7.23</v>
      </c>
      <c r="S20" s="314">
        <v>11.27</v>
      </c>
      <c r="T20" s="314">
        <v>30.59</v>
      </c>
      <c r="U20" s="314">
        <v>20.2</v>
      </c>
      <c r="V20" s="314">
        <v>109.69</v>
      </c>
      <c r="W20" s="314">
        <v>30.02</v>
      </c>
      <c r="X20" s="314">
        <v>18.670000000000002</v>
      </c>
      <c r="Y20" s="314">
        <v>31.16</v>
      </c>
      <c r="Z20" s="314">
        <v>12.6</v>
      </c>
      <c r="AA20" s="314">
        <v>12.99</v>
      </c>
      <c r="AB20" s="314">
        <v>76.92</v>
      </c>
      <c r="AC20" s="314">
        <v>43.08</v>
      </c>
      <c r="AD20" s="314">
        <v>117.22</v>
      </c>
      <c r="AE20" s="314">
        <v>18.52</v>
      </c>
      <c r="AF20" s="314">
        <v>154.06</v>
      </c>
      <c r="AG20" s="314">
        <v>7.27</v>
      </c>
    </row>
    <row r="21" spans="2:33" s="291" customFormat="1" x14ac:dyDescent="0.2">
      <c r="B21" s="290">
        <v>0.20833333333333334</v>
      </c>
      <c r="C21" s="314">
        <v>16.350000000000001</v>
      </c>
      <c r="D21" s="314">
        <v>8.93</v>
      </c>
      <c r="E21" s="314">
        <v>12.07</v>
      </c>
      <c r="F21" s="314">
        <v>16.77</v>
      </c>
      <c r="G21" s="314">
        <v>17.420000000000002</v>
      </c>
      <c r="H21" s="314">
        <v>83.58</v>
      </c>
      <c r="I21" s="314">
        <v>6.81</v>
      </c>
      <c r="J21" s="314">
        <v>10.72</v>
      </c>
      <c r="K21" s="314">
        <v>77.64</v>
      </c>
      <c r="L21" s="314">
        <v>9.8699999999999992</v>
      </c>
      <c r="M21" s="314">
        <v>12.64</v>
      </c>
      <c r="N21" s="314">
        <v>7.36</v>
      </c>
      <c r="O21" s="314">
        <v>8.14</v>
      </c>
      <c r="P21" s="314">
        <v>30.35</v>
      </c>
      <c r="Q21" s="314">
        <v>8.6199999999999992</v>
      </c>
      <c r="R21" s="314">
        <v>8.9499999999999993</v>
      </c>
      <c r="S21" s="314">
        <v>10.81</v>
      </c>
      <c r="T21" s="314">
        <v>34.15</v>
      </c>
      <c r="U21" s="314">
        <v>17.36</v>
      </c>
      <c r="V21" s="314">
        <v>62.09</v>
      </c>
      <c r="W21" s="314">
        <v>13.91</v>
      </c>
      <c r="X21" s="314">
        <v>48.78</v>
      </c>
      <c r="Y21" s="314">
        <v>35.200000000000003</v>
      </c>
      <c r="Z21" s="314">
        <v>14.65</v>
      </c>
      <c r="AA21" s="314">
        <v>10.15</v>
      </c>
      <c r="AB21" s="314">
        <v>13.01</v>
      </c>
      <c r="AC21" s="314">
        <v>47.79</v>
      </c>
      <c r="AD21" s="314">
        <v>109.08</v>
      </c>
      <c r="AE21" s="314">
        <v>23.14</v>
      </c>
      <c r="AF21" s="314">
        <v>102.6</v>
      </c>
      <c r="AG21" s="314">
        <v>7.25</v>
      </c>
    </row>
    <row r="22" spans="2:33" s="291" customFormat="1" x14ac:dyDescent="0.2">
      <c r="B22" s="290">
        <v>0.25</v>
      </c>
      <c r="C22" s="314">
        <v>12.77</v>
      </c>
      <c r="D22" s="314">
        <v>10</v>
      </c>
      <c r="E22" s="314">
        <v>9.76</v>
      </c>
      <c r="F22" s="314">
        <v>21.77</v>
      </c>
      <c r="G22" s="314">
        <v>31.57</v>
      </c>
      <c r="H22" s="314">
        <v>79.739999999999995</v>
      </c>
      <c r="I22" s="314">
        <v>6.59</v>
      </c>
      <c r="J22" s="314">
        <v>8.32</v>
      </c>
      <c r="K22" s="314">
        <v>63.16</v>
      </c>
      <c r="L22" s="314">
        <v>96.46</v>
      </c>
      <c r="M22" s="314">
        <v>12.12</v>
      </c>
      <c r="N22" s="314">
        <v>7.27</v>
      </c>
      <c r="O22" s="314">
        <v>8.5399999999999991</v>
      </c>
      <c r="P22" s="314">
        <v>54.78</v>
      </c>
      <c r="Q22" s="314">
        <v>9.91</v>
      </c>
      <c r="R22" s="314">
        <v>106.7</v>
      </c>
      <c r="S22" s="314">
        <v>16.7</v>
      </c>
      <c r="T22" s="314">
        <v>14.46</v>
      </c>
      <c r="U22" s="314">
        <v>10.68</v>
      </c>
      <c r="V22" s="314">
        <v>31.92</v>
      </c>
      <c r="W22" s="314">
        <v>9.06</v>
      </c>
      <c r="X22" s="314">
        <v>31.79</v>
      </c>
      <c r="Y22" s="314">
        <v>25.11</v>
      </c>
      <c r="Z22" s="314">
        <v>13.41</v>
      </c>
      <c r="AA22" s="314">
        <v>8.91</v>
      </c>
      <c r="AB22" s="314">
        <v>9.32</v>
      </c>
      <c r="AC22" s="314">
        <v>19.54</v>
      </c>
      <c r="AD22" s="314">
        <v>56.4</v>
      </c>
      <c r="AE22" s="314">
        <v>39.19</v>
      </c>
      <c r="AF22" s="314">
        <v>91.98</v>
      </c>
      <c r="AG22" s="314">
        <v>7.14</v>
      </c>
    </row>
    <row r="23" spans="2:33" s="291" customFormat="1" x14ac:dyDescent="0.2">
      <c r="B23" s="290">
        <v>0.29166666666666669</v>
      </c>
      <c r="C23" s="314">
        <v>8.82</v>
      </c>
      <c r="D23" s="314">
        <v>23.01</v>
      </c>
      <c r="E23" s="314">
        <v>10</v>
      </c>
      <c r="F23" s="314">
        <v>33.67</v>
      </c>
      <c r="G23" s="314">
        <v>44.45</v>
      </c>
      <c r="H23" s="314">
        <v>67.33</v>
      </c>
      <c r="I23" s="314">
        <v>6.51</v>
      </c>
      <c r="J23" s="314">
        <v>8.14</v>
      </c>
      <c r="K23" s="314">
        <v>46.16</v>
      </c>
      <c r="L23" s="314">
        <v>195.08</v>
      </c>
      <c r="M23" s="314">
        <v>95.57</v>
      </c>
      <c r="N23" s="314">
        <v>41.16</v>
      </c>
      <c r="O23" s="314">
        <v>53.25</v>
      </c>
      <c r="P23" s="314">
        <v>45</v>
      </c>
      <c r="Q23" s="314">
        <v>11.38</v>
      </c>
      <c r="R23" s="314">
        <v>144.21</v>
      </c>
      <c r="S23" s="314">
        <v>49.82</v>
      </c>
      <c r="T23" s="314">
        <v>8.6</v>
      </c>
      <c r="U23" s="314">
        <v>11.18</v>
      </c>
      <c r="V23" s="314">
        <v>9.3699999999999992</v>
      </c>
      <c r="W23" s="314">
        <v>7.6</v>
      </c>
      <c r="X23" s="314">
        <v>40.57</v>
      </c>
      <c r="Y23" s="314">
        <v>24.02</v>
      </c>
      <c r="Z23" s="314">
        <v>17.579999999999998</v>
      </c>
      <c r="AA23" s="314">
        <v>8.01</v>
      </c>
      <c r="AB23" s="314">
        <v>98.03</v>
      </c>
      <c r="AC23" s="314">
        <v>21.64</v>
      </c>
      <c r="AD23" s="314">
        <v>118.8</v>
      </c>
      <c r="AE23" s="314">
        <v>43.1</v>
      </c>
      <c r="AF23" s="314">
        <v>102.84</v>
      </c>
      <c r="AG23" s="314">
        <v>10.44</v>
      </c>
    </row>
    <row r="24" spans="2:33" s="291" customFormat="1" x14ac:dyDescent="0.2">
      <c r="B24" s="290">
        <v>0.33333333333333331</v>
      </c>
      <c r="C24" s="314">
        <v>31.09</v>
      </c>
      <c r="D24" s="314">
        <v>52.38</v>
      </c>
      <c r="E24" s="314">
        <v>16.64</v>
      </c>
      <c r="F24" s="314">
        <v>40.24</v>
      </c>
      <c r="G24" s="314">
        <v>23.08</v>
      </c>
      <c r="H24" s="314">
        <v>24.28</v>
      </c>
      <c r="I24" s="314">
        <v>6.66</v>
      </c>
      <c r="J24" s="314">
        <v>7.71</v>
      </c>
      <c r="K24" s="314">
        <v>18.93</v>
      </c>
      <c r="L24" s="314">
        <v>212.54</v>
      </c>
      <c r="M24" s="314">
        <v>126.95</v>
      </c>
      <c r="N24" s="314">
        <v>55.63</v>
      </c>
      <c r="O24" s="314">
        <v>41.75</v>
      </c>
      <c r="P24" s="314">
        <v>33.06</v>
      </c>
      <c r="Q24" s="314">
        <v>16.16</v>
      </c>
      <c r="R24" s="314">
        <v>49.49</v>
      </c>
      <c r="S24" s="314">
        <v>47.42</v>
      </c>
      <c r="T24" s="314">
        <v>39.19</v>
      </c>
      <c r="U24" s="314">
        <v>12.44</v>
      </c>
      <c r="V24" s="314">
        <v>8.3800000000000008</v>
      </c>
      <c r="W24" s="314">
        <v>7.34</v>
      </c>
      <c r="X24" s="314">
        <v>41.29</v>
      </c>
      <c r="Y24" s="314">
        <v>19.89</v>
      </c>
      <c r="Z24" s="314">
        <v>103.97</v>
      </c>
      <c r="AA24" s="314">
        <v>7.34</v>
      </c>
      <c r="AB24" s="314">
        <v>31.96</v>
      </c>
      <c r="AC24" s="314">
        <v>41.92</v>
      </c>
      <c r="AD24" s="314">
        <v>79.69</v>
      </c>
      <c r="AE24" s="314">
        <v>32.549999999999997</v>
      </c>
      <c r="AF24" s="314">
        <v>42.14</v>
      </c>
      <c r="AG24" s="314">
        <v>17.579999999999998</v>
      </c>
    </row>
    <row r="25" spans="2:33" s="291" customFormat="1" x14ac:dyDescent="0.2">
      <c r="B25" s="290">
        <v>0.375</v>
      </c>
      <c r="C25" s="314">
        <v>41.74</v>
      </c>
      <c r="D25" s="314">
        <v>92.75</v>
      </c>
      <c r="E25" s="314">
        <v>14.91</v>
      </c>
      <c r="F25" s="314">
        <v>26.42</v>
      </c>
      <c r="G25" s="314">
        <v>62.86</v>
      </c>
      <c r="H25" s="314">
        <v>8.49</v>
      </c>
      <c r="I25" s="314">
        <v>6.44</v>
      </c>
      <c r="J25" s="314">
        <v>6.94</v>
      </c>
      <c r="K25" s="314">
        <v>14.76</v>
      </c>
      <c r="L25" s="314">
        <v>87.31</v>
      </c>
      <c r="M25" s="314">
        <v>22.55</v>
      </c>
      <c r="N25" s="314">
        <v>24.08</v>
      </c>
      <c r="O25" s="314">
        <v>18.190000000000001</v>
      </c>
      <c r="P25" s="314">
        <v>33.58</v>
      </c>
      <c r="Q25" s="314">
        <v>9.19</v>
      </c>
      <c r="R25" s="314">
        <v>27.73</v>
      </c>
      <c r="S25" s="314">
        <v>10.39</v>
      </c>
      <c r="T25" s="314">
        <v>16.53</v>
      </c>
      <c r="U25" s="314">
        <v>7.58</v>
      </c>
      <c r="V25" s="314">
        <v>8.01</v>
      </c>
      <c r="W25" s="314">
        <v>7.34</v>
      </c>
      <c r="X25" s="314">
        <v>15.02</v>
      </c>
      <c r="Y25" s="314">
        <v>27.8</v>
      </c>
      <c r="Z25" s="314">
        <v>46.66</v>
      </c>
      <c r="AA25" s="314">
        <v>7.03</v>
      </c>
      <c r="AB25" s="314">
        <v>25.68</v>
      </c>
      <c r="AC25" s="314">
        <v>31.86</v>
      </c>
      <c r="AD25" s="314">
        <v>33.909999999999997</v>
      </c>
      <c r="AE25" s="314">
        <v>18.34</v>
      </c>
      <c r="AF25" s="314">
        <v>22.44</v>
      </c>
      <c r="AG25" s="314">
        <v>13.01</v>
      </c>
    </row>
    <row r="26" spans="2:33" s="291" customFormat="1" x14ac:dyDescent="0.2">
      <c r="B26" s="290">
        <v>0.41666666666666669</v>
      </c>
      <c r="C26" s="314">
        <v>77.09</v>
      </c>
      <c r="D26" s="314">
        <v>28.47</v>
      </c>
      <c r="E26" s="314">
        <v>9.91</v>
      </c>
      <c r="F26" s="314">
        <v>9.15</v>
      </c>
      <c r="G26" s="314">
        <v>28.25</v>
      </c>
      <c r="H26" s="314">
        <v>7.69</v>
      </c>
      <c r="I26" s="314">
        <v>6.33</v>
      </c>
      <c r="J26" s="314">
        <v>6.64</v>
      </c>
      <c r="K26" s="314">
        <v>12.75</v>
      </c>
      <c r="L26" s="314">
        <v>19.760000000000002</v>
      </c>
      <c r="M26" s="314">
        <v>8.36</v>
      </c>
      <c r="N26" s="314">
        <v>38.47</v>
      </c>
      <c r="O26" s="314">
        <v>7.82</v>
      </c>
      <c r="P26" s="314">
        <v>50.87</v>
      </c>
      <c r="Q26" s="314">
        <v>7.34</v>
      </c>
      <c r="R26" s="314">
        <v>18.36</v>
      </c>
      <c r="S26" s="314">
        <v>8.86</v>
      </c>
      <c r="T26" s="314">
        <v>8.23</v>
      </c>
      <c r="U26" s="314">
        <v>7.38</v>
      </c>
      <c r="V26" s="314">
        <v>7.64</v>
      </c>
      <c r="W26" s="314">
        <v>7.42</v>
      </c>
      <c r="X26" s="314">
        <v>11.07</v>
      </c>
      <c r="Y26" s="314">
        <v>19.149999999999999</v>
      </c>
      <c r="Z26" s="314">
        <v>8.84</v>
      </c>
      <c r="AA26" s="314">
        <v>7.34</v>
      </c>
      <c r="AB26" s="314">
        <v>24.74</v>
      </c>
      <c r="AC26" s="314">
        <v>26.86</v>
      </c>
      <c r="AD26" s="314">
        <v>44.89</v>
      </c>
      <c r="AE26" s="314">
        <v>13.82</v>
      </c>
      <c r="AF26" s="314">
        <v>14.26</v>
      </c>
      <c r="AG26" s="314">
        <v>7.95</v>
      </c>
    </row>
    <row r="27" spans="2:33" s="291" customFormat="1" x14ac:dyDescent="0.2">
      <c r="B27" s="290">
        <v>0.45833333333333331</v>
      </c>
      <c r="C27" s="314">
        <v>19.82</v>
      </c>
      <c r="D27" s="314">
        <v>8.75</v>
      </c>
      <c r="E27" s="314">
        <v>7.1</v>
      </c>
      <c r="F27" s="314">
        <v>7.77</v>
      </c>
      <c r="G27" s="314">
        <v>8.0299999999999994</v>
      </c>
      <c r="H27" s="314">
        <v>7.29</v>
      </c>
      <c r="I27" s="314">
        <v>6.48</v>
      </c>
      <c r="J27" s="314">
        <v>6.44</v>
      </c>
      <c r="K27" s="314">
        <v>9.3699999999999992</v>
      </c>
      <c r="L27" s="314">
        <v>16.29</v>
      </c>
      <c r="M27" s="314">
        <v>7.62</v>
      </c>
      <c r="N27" s="314">
        <v>47.81</v>
      </c>
      <c r="O27" s="314">
        <v>7.1</v>
      </c>
      <c r="P27" s="314">
        <v>26.46</v>
      </c>
      <c r="Q27" s="314">
        <v>7.01</v>
      </c>
      <c r="R27" s="314">
        <v>7.93</v>
      </c>
      <c r="S27" s="314">
        <v>7.84</v>
      </c>
      <c r="T27" s="314">
        <v>7.54</v>
      </c>
      <c r="U27" s="314">
        <v>7.16</v>
      </c>
      <c r="V27" s="314">
        <v>7.47</v>
      </c>
      <c r="W27" s="314">
        <v>7.23</v>
      </c>
      <c r="X27" s="314">
        <v>7.86</v>
      </c>
      <c r="Y27" s="314">
        <v>8.5399999999999991</v>
      </c>
      <c r="Z27" s="314">
        <v>8.06</v>
      </c>
      <c r="AA27" s="314">
        <v>7.31</v>
      </c>
      <c r="AB27" s="314">
        <v>7.95</v>
      </c>
      <c r="AC27" s="314">
        <v>10.57</v>
      </c>
      <c r="AD27" s="314">
        <v>17.62</v>
      </c>
      <c r="AE27" s="314">
        <v>11.66</v>
      </c>
      <c r="AF27" s="314">
        <v>9.61</v>
      </c>
      <c r="AG27" s="314">
        <v>7.58</v>
      </c>
    </row>
    <row r="28" spans="2:33" s="291" customFormat="1" x14ac:dyDescent="0.2">
      <c r="B28" s="290">
        <v>0.5</v>
      </c>
      <c r="C28" s="314">
        <v>8.52</v>
      </c>
      <c r="D28" s="314">
        <v>7.38</v>
      </c>
      <c r="E28" s="314">
        <v>6.68</v>
      </c>
      <c r="F28" s="314">
        <v>7.27</v>
      </c>
      <c r="G28" s="314">
        <v>7.49</v>
      </c>
      <c r="H28" s="314">
        <v>7.03</v>
      </c>
      <c r="I28" s="314">
        <v>6.12</v>
      </c>
      <c r="J28" s="314">
        <v>6.46</v>
      </c>
      <c r="K28" s="314">
        <v>7.42</v>
      </c>
      <c r="L28" s="314">
        <v>13.32</v>
      </c>
      <c r="M28" s="314">
        <v>7.36</v>
      </c>
      <c r="N28" s="314">
        <v>8.43</v>
      </c>
      <c r="O28" s="314">
        <v>7.05</v>
      </c>
      <c r="P28" s="314">
        <v>8.7799999999999994</v>
      </c>
      <c r="Q28" s="314">
        <v>6.85</v>
      </c>
      <c r="R28" s="314">
        <v>7.34</v>
      </c>
      <c r="S28" s="314">
        <v>7.45</v>
      </c>
      <c r="T28" s="314">
        <v>7.58</v>
      </c>
      <c r="U28" s="314">
        <v>7.1</v>
      </c>
      <c r="V28" s="314">
        <v>7.47</v>
      </c>
      <c r="W28" s="314">
        <v>7.23</v>
      </c>
      <c r="X28" s="314">
        <v>7.36</v>
      </c>
      <c r="Y28" s="314">
        <v>7.73</v>
      </c>
      <c r="Z28" s="314">
        <v>7.53</v>
      </c>
      <c r="AA28" s="314">
        <v>7.18</v>
      </c>
      <c r="AB28" s="314">
        <v>7.8</v>
      </c>
      <c r="AC28" s="314">
        <v>9.8000000000000007</v>
      </c>
      <c r="AD28" s="314">
        <v>9.15</v>
      </c>
      <c r="AE28" s="314">
        <v>8.01</v>
      </c>
      <c r="AF28" s="314">
        <v>8.08</v>
      </c>
      <c r="AG28" s="314">
        <v>7.91</v>
      </c>
    </row>
    <row r="29" spans="2:33" s="291" customFormat="1" x14ac:dyDescent="0.2">
      <c r="B29" s="290">
        <v>0.54166666666666663</v>
      </c>
      <c r="C29" s="314">
        <v>7.38</v>
      </c>
      <c r="D29" s="314">
        <v>7.14</v>
      </c>
      <c r="E29" s="314">
        <v>6.64</v>
      </c>
      <c r="F29" s="314">
        <v>6.74</v>
      </c>
      <c r="G29" s="314">
        <v>7.07</v>
      </c>
      <c r="H29" s="314">
        <v>6.9</v>
      </c>
      <c r="I29" s="314">
        <v>6.33</v>
      </c>
      <c r="J29" s="314">
        <v>6.33</v>
      </c>
      <c r="K29" s="314">
        <v>6.75</v>
      </c>
      <c r="L29" s="314">
        <v>7.92</v>
      </c>
      <c r="M29" s="314">
        <v>7.1</v>
      </c>
      <c r="N29" s="314">
        <v>7.34</v>
      </c>
      <c r="O29" s="314">
        <v>6.94</v>
      </c>
      <c r="P29" s="314">
        <v>7.69</v>
      </c>
      <c r="Q29" s="314">
        <v>6.75</v>
      </c>
      <c r="R29" s="314">
        <v>7.18</v>
      </c>
      <c r="S29" s="314">
        <v>7.32</v>
      </c>
      <c r="T29" s="314">
        <v>7.27</v>
      </c>
      <c r="U29" s="314">
        <v>7</v>
      </c>
      <c r="V29" s="314">
        <v>7.32</v>
      </c>
      <c r="W29" s="314">
        <v>7.09</v>
      </c>
      <c r="X29" s="314">
        <v>7.34</v>
      </c>
      <c r="Y29" s="314">
        <v>7.4</v>
      </c>
      <c r="Z29" s="314">
        <v>7.27</v>
      </c>
      <c r="AA29" s="314">
        <v>7.16</v>
      </c>
      <c r="AB29" s="314">
        <v>7.51</v>
      </c>
      <c r="AC29" s="314">
        <v>9.0399999999999991</v>
      </c>
      <c r="AD29" s="314">
        <v>8.23</v>
      </c>
      <c r="AE29" s="314">
        <v>7.97</v>
      </c>
      <c r="AF29" s="314">
        <v>7.62</v>
      </c>
      <c r="AG29" s="314">
        <v>8.91</v>
      </c>
    </row>
    <row r="30" spans="2:33" s="291" customFormat="1" x14ac:dyDescent="0.2">
      <c r="B30" s="290">
        <v>0.58333333333333337</v>
      </c>
      <c r="C30" s="314">
        <v>7.03</v>
      </c>
      <c r="D30" s="314">
        <v>6.72</v>
      </c>
      <c r="E30" s="314">
        <v>6.42</v>
      </c>
      <c r="F30" s="314">
        <v>6.59</v>
      </c>
      <c r="G30" s="314">
        <v>6.77</v>
      </c>
      <c r="H30" s="314">
        <v>6.77</v>
      </c>
      <c r="I30" s="314">
        <v>6.14</v>
      </c>
      <c r="J30" s="314">
        <v>6.33</v>
      </c>
      <c r="K30" s="314">
        <v>6.64</v>
      </c>
      <c r="L30" s="314">
        <v>7.14</v>
      </c>
      <c r="M30" s="314">
        <v>6.98</v>
      </c>
      <c r="N30" s="314">
        <v>7.18</v>
      </c>
      <c r="O30" s="314">
        <v>7.01</v>
      </c>
      <c r="P30" s="314">
        <v>7.38</v>
      </c>
      <c r="Q30" s="314">
        <v>6.83</v>
      </c>
      <c r="R30" s="314">
        <v>7.16</v>
      </c>
      <c r="S30" s="314">
        <v>7.03</v>
      </c>
      <c r="T30" s="314">
        <v>7.14</v>
      </c>
      <c r="U30" s="314">
        <v>6.83</v>
      </c>
      <c r="V30" s="314">
        <v>7.18</v>
      </c>
      <c r="W30" s="314">
        <v>7.1</v>
      </c>
      <c r="X30" s="314">
        <v>7.27</v>
      </c>
      <c r="Y30" s="314">
        <v>7.36</v>
      </c>
      <c r="Z30" s="314">
        <v>7.18</v>
      </c>
      <c r="AA30" s="314">
        <v>7.12</v>
      </c>
      <c r="AB30" s="314">
        <v>7.38</v>
      </c>
      <c r="AC30" s="314">
        <v>7.97</v>
      </c>
      <c r="AD30" s="314">
        <v>8.27</v>
      </c>
      <c r="AE30" s="314">
        <v>7.77</v>
      </c>
      <c r="AF30" s="314">
        <v>7.53</v>
      </c>
      <c r="AG30" s="314">
        <v>7.27</v>
      </c>
    </row>
    <row r="31" spans="2:33" s="291" customFormat="1" x14ac:dyDescent="0.2">
      <c r="B31" s="290">
        <v>0.625</v>
      </c>
      <c r="C31" s="314">
        <v>6.85</v>
      </c>
      <c r="D31" s="314">
        <v>6.53</v>
      </c>
      <c r="E31" s="314">
        <v>6.42</v>
      </c>
      <c r="F31" s="314">
        <v>6.27</v>
      </c>
      <c r="G31" s="314">
        <v>6.59</v>
      </c>
      <c r="H31" s="314">
        <v>6.79</v>
      </c>
      <c r="I31" s="314">
        <v>6.09</v>
      </c>
      <c r="J31" s="314">
        <v>6.11</v>
      </c>
      <c r="K31" s="314">
        <v>6.44</v>
      </c>
      <c r="L31" s="314">
        <v>6.9</v>
      </c>
      <c r="M31" s="314">
        <v>6.85</v>
      </c>
      <c r="N31" s="314">
        <v>7.1</v>
      </c>
      <c r="O31" s="314">
        <v>6.92</v>
      </c>
      <c r="P31" s="314">
        <v>7.34</v>
      </c>
      <c r="Q31" s="314">
        <v>6.68</v>
      </c>
      <c r="R31" s="314">
        <v>6.99</v>
      </c>
      <c r="S31" s="314">
        <v>7.01</v>
      </c>
      <c r="T31" s="314">
        <v>7.03</v>
      </c>
      <c r="U31" s="314">
        <v>6.88</v>
      </c>
      <c r="V31" s="314">
        <v>7.12</v>
      </c>
      <c r="W31" s="314">
        <v>7.07</v>
      </c>
      <c r="X31" s="314">
        <v>7.12</v>
      </c>
      <c r="Y31" s="314">
        <v>7.29</v>
      </c>
      <c r="Z31" s="314">
        <v>7.32</v>
      </c>
      <c r="AA31" s="314">
        <v>6.94</v>
      </c>
      <c r="AB31" s="314">
        <v>7.45</v>
      </c>
      <c r="AC31" s="314">
        <v>7.6</v>
      </c>
      <c r="AD31" s="314">
        <v>7.99</v>
      </c>
      <c r="AE31" s="314">
        <v>7.6</v>
      </c>
      <c r="AF31" s="314">
        <v>7.45</v>
      </c>
      <c r="AG31" s="314">
        <v>7.36</v>
      </c>
    </row>
    <row r="32" spans="2:33" s="291" customFormat="1" x14ac:dyDescent="0.2">
      <c r="B32" s="290">
        <v>0.66666666666666663</v>
      </c>
      <c r="C32" s="314">
        <v>6.72</v>
      </c>
      <c r="D32" s="314">
        <v>6.51</v>
      </c>
      <c r="E32" s="314">
        <v>6.31</v>
      </c>
      <c r="F32" s="314">
        <v>6.29</v>
      </c>
      <c r="G32" s="314">
        <v>6.62</v>
      </c>
      <c r="H32" s="314">
        <v>6.7</v>
      </c>
      <c r="I32" s="314">
        <v>6.11</v>
      </c>
      <c r="J32" s="314">
        <v>6.29</v>
      </c>
      <c r="K32" s="314">
        <v>6.62</v>
      </c>
      <c r="L32" s="314">
        <v>6.88</v>
      </c>
      <c r="M32" s="314">
        <v>6.86</v>
      </c>
      <c r="N32" s="314">
        <v>6.79</v>
      </c>
      <c r="O32" s="314">
        <v>6.59</v>
      </c>
      <c r="P32" s="314">
        <v>7.21</v>
      </c>
      <c r="Q32" s="314">
        <v>6.68</v>
      </c>
      <c r="R32" s="314">
        <v>6.98</v>
      </c>
      <c r="S32" s="314">
        <v>7.18</v>
      </c>
      <c r="T32" s="314">
        <v>7.16</v>
      </c>
      <c r="U32" s="314">
        <v>6.88</v>
      </c>
      <c r="V32" s="314">
        <v>6.96</v>
      </c>
      <c r="W32" s="314">
        <v>7.03</v>
      </c>
      <c r="X32" s="314">
        <v>7.07</v>
      </c>
      <c r="Y32" s="314">
        <v>7.49</v>
      </c>
      <c r="Z32" s="314">
        <v>7.23</v>
      </c>
      <c r="AA32" s="314">
        <v>7.23</v>
      </c>
      <c r="AB32" s="314">
        <v>7.38</v>
      </c>
      <c r="AC32" s="314">
        <v>7.42</v>
      </c>
      <c r="AD32" s="314">
        <v>7.9</v>
      </c>
      <c r="AE32" s="314">
        <v>7.62</v>
      </c>
      <c r="AF32" s="314">
        <v>7.47</v>
      </c>
      <c r="AG32" s="314">
        <v>7.38</v>
      </c>
    </row>
    <row r="33" spans="2:36" s="291" customFormat="1" x14ac:dyDescent="0.2">
      <c r="B33" s="290">
        <v>0.70833333333333337</v>
      </c>
      <c r="C33" s="314">
        <v>6.46</v>
      </c>
      <c r="D33" s="314">
        <v>6.53</v>
      </c>
      <c r="E33" s="314">
        <v>6.33</v>
      </c>
      <c r="F33" s="314">
        <v>6.27</v>
      </c>
      <c r="G33" s="314">
        <v>6.42</v>
      </c>
      <c r="H33" s="314">
        <v>6.57</v>
      </c>
      <c r="I33" s="314">
        <v>6.33</v>
      </c>
      <c r="J33" s="314">
        <v>6.11</v>
      </c>
      <c r="K33" s="314">
        <v>6.53</v>
      </c>
      <c r="L33" s="314">
        <v>6.83</v>
      </c>
      <c r="M33" s="314">
        <v>6.92</v>
      </c>
      <c r="N33" s="314">
        <v>6.74</v>
      </c>
      <c r="O33" s="314">
        <v>6.79</v>
      </c>
      <c r="P33" s="314">
        <v>7.1</v>
      </c>
      <c r="Q33" s="314">
        <v>6.77</v>
      </c>
      <c r="R33" s="314">
        <v>6.83</v>
      </c>
      <c r="S33" s="314">
        <v>7.64</v>
      </c>
      <c r="T33" s="314">
        <v>7.05</v>
      </c>
      <c r="U33" s="314">
        <v>6.9</v>
      </c>
      <c r="V33" s="314">
        <v>7.03</v>
      </c>
      <c r="W33" s="314">
        <v>7.07</v>
      </c>
      <c r="X33" s="314">
        <v>7.05</v>
      </c>
      <c r="Y33" s="314">
        <v>7.16</v>
      </c>
      <c r="Z33" s="314">
        <v>7.2</v>
      </c>
      <c r="AA33" s="314">
        <v>6.99</v>
      </c>
      <c r="AB33" s="314">
        <v>7.23</v>
      </c>
      <c r="AC33" s="314">
        <v>8.06</v>
      </c>
      <c r="AD33" s="314">
        <v>7.93</v>
      </c>
      <c r="AE33" s="314">
        <v>7.56</v>
      </c>
      <c r="AF33" s="314">
        <v>7.6</v>
      </c>
      <c r="AG33" s="314">
        <v>7.18</v>
      </c>
    </row>
    <row r="34" spans="2:36" s="291" customFormat="1" x14ac:dyDescent="0.2">
      <c r="B34" s="290">
        <v>0.75</v>
      </c>
      <c r="C34" s="314">
        <v>6.57</v>
      </c>
      <c r="D34" s="314">
        <v>6.29</v>
      </c>
      <c r="E34" s="314">
        <v>6.18</v>
      </c>
      <c r="F34" s="314">
        <v>6.46</v>
      </c>
      <c r="G34" s="314">
        <v>6.38</v>
      </c>
      <c r="H34" s="314">
        <v>6.48</v>
      </c>
      <c r="I34" s="314">
        <v>6.38</v>
      </c>
      <c r="J34" s="314">
        <v>6.31</v>
      </c>
      <c r="K34" s="314">
        <v>6.62</v>
      </c>
      <c r="L34" s="314">
        <v>6.77</v>
      </c>
      <c r="M34" s="314">
        <v>6.83</v>
      </c>
      <c r="N34" s="314">
        <v>6.64</v>
      </c>
      <c r="O34" s="314">
        <v>6.77</v>
      </c>
      <c r="P34" s="314">
        <v>7.12</v>
      </c>
      <c r="Q34" s="314">
        <v>6.62</v>
      </c>
      <c r="R34" s="314">
        <v>6.88</v>
      </c>
      <c r="S34" s="314">
        <v>7.6</v>
      </c>
      <c r="T34" s="314">
        <v>6.81</v>
      </c>
      <c r="U34" s="314">
        <v>6.77</v>
      </c>
      <c r="V34" s="314">
        <v>6.88</v>
      </c>
      <c r="W34" s="314">
        <v>7.01</v>
      </c>
      <c r="X34" s="314">
        <v>7.07</v>
      </c>
      <c r="Y34" s="314">
        <v>7.07</v>
      </c>
      <c r="Z34" s="314">
        <v>7.22</v>
      </c>
      <c r="AA34" s="314">
        <v>7.1</v>
      </c>
      <c r="AB34" s="314">
        <v>7.42</v>
      </c>
      <c r="AC34" s="314">
        <v>8.36</v>
      </c>
      <c r="AD34" s="314">
        <v>7.69</v>
      </c>
      <c r="AE34" s="314">
        <v>7.49</v>
      </c>
      <c r="AF34" s="314">
        <v>7.36</v>
      </c>
      <c r="AG34" s="314">
        <v>7.27</v>
      </c>
      <c r="AJ34"/>
    </row>
    <row r="35" spans="2:36" s="291" customFormat="1" x14ac:dyDescent="0.2">
      <c r="B35" s="290">
        <v>0.79166666666666663</v>
      </c>
      <c r="C35" s="314">
        <v>6.38</v>
      </c>
      <c r="D35" s="314">
        <v>18.38</v>
      </c>
      <c r="E35" s="314">
        <v>6.11</v>
      </c>
      <c r="F35" s="314">
        <v>6.16</v>
      </c>
      <c r="G35" s="314">
        <v>6.31</v>
      </c>
      <c r="H35" s="314">
        <v>6.27</v>
      </c>
      <c r="I35" s="314">
        <v>5.98</v>
      </c>
      <c r="J35" s="314">
        <v>6.22</v>
      </c>
      <c r="K35" s="314" t="s">
        <v>359</v>
      </c>
      <c r="L35" s="314">
        <v>6.64</v>
      </c>
      <c r="M35" s="314">
        <v>6.72</v>
      </c>
      <c r="N35" s="314">
        <v>6.62</v>
      </c>
      <c r="O35" s="314">
        <v>6.57</v>
      </c>
      <c r="P35" s="314">
        <v>6.92</v>
      </c>
      <c r="Q35" s="314">
        <v>6.55</v>
      </c>
      <c r="R35" s="314">
        <v>6.96</v>
      </c>
      <c r="S35" s="314">
        <v>7.29</v>
      </c>
      <c r="T35" s="314">
        <v>6.79</v>
      </c>
      <c r="U35" s="314">
        <v>6.83</v>
      </c>
      <c r="V35" s="314">
        <v>6.81</v>
      </c>
      <c r="W35" s="314">
        <v>6.88</v>
      </c>
      <c r="X35" s="314">
        <v>6.94</v>
      </c>
      <c r="Y35" s="314">
        <v>7.01</v>
      </c>
      <c r="Z35" s="314">
        <v>7.12</v>
      </c>
      <c r="AA35" s="314">
        <v>6.9</v>
      </c>
      <c r="AB35" s="314">
        <v>7.45</v>
      </c>
      <c r="AC35" s="314">
        <v>8.58</v>
      </c>
      <c r="AD35" s="314">
        <v>7.73</v>
      </c>
      <c r="AE35" s="314">
        <v>8.4499999999999993</v>
      </c>
      <c r="AF35" s="314">
        <v>7.47</v>
      </c>
      <c r="AG35" s="314">
        <v>7.31</v>
      </c>
      <c r="AJ35"/>
    </row>
    <row r="36" spans="2:36" s="291" customFormat="1" x14ac:dyDescent="0.2">
      <c r="B36" s="290">
        <v>0.83333333333333337</v>
      </c>
      <c r="C36" s="314">
        <v>6.27</v>
      </c>
      <c r="D36" s="314">
        <v>11.48</v>
      </c>
      <c r="E36" s="314">
        <v>6.31</v>
      </c>
      <c r="F36" s="314">
        <v>6.16</v>
      </c>
      <c r="G36" s="314">
        <v>6.36</v>
      </c>
      <c r="H36" s="314">
        <v>6.31</v>
      </c>
      <c r="I36" s="314">
        <v>6.05</v>
      </c>
      <c r="J36" s="314">
        <v>6.14</v>
      </c>
      <c r="K36" s="314">
        <v>6.33</v>
      </c>
      <c r="L36" s="314">
        <v>14.24</v>
      </c>
      <c r="M36" s="314">
        <v>6.68</v>
      </c>
      <c r="N36" s="314">
        <v>6.68</v>
      </c>
      <c r="O36" s="314">
        <v>6.64</v>
      </c>
      <c r="P36" s="314">
        <v>6.75</v>
      </c>
      <c r="Q36" s="314">
        <v>6.57</v>
      </c>
      <c r="R36" s="314">
        <v>6.66</v>
      </c>
      <c r="S36" s="314">
        <v>6.79</v>
      </c>
      <c r="T36" s="314">
        <v>6.88</v>
      </c>
      <c r="U36" s="314">
        <v>6.64</v>
      </c>
      <c r="V36" s="314">
        <v>6.77</v>
      </c>
      <c r="W36" s="314">
        <v>6.94</v>
      </c>
      <c r="X36" s="314">
        <v>7.01</v>
      </c>
      <c r="Y36" s="314">
        <v>6.92</v>
      </c>
      <c r="Z36" s="314">
        <v>6.96</v>
      </c>
      <c r="AA36" s="314">
        <v>7.14</v>
      </c>
      <c r="AB36" s="314">
        <v>7.16</v>
      </c>
      <c r="AC36" s="314">
        <v>16</v>
      </c>
      <c r="AD36" s="314">
        <v>9.11</v>
      </c>
      <c r="AE36" s="314">
        <v>20.46</v>
      </c>
      <c r="AF36" s="314">
        <v>7.45</v>
      </c>
      <c r="AG36" s="314">
        <v>7.36</v>
      </c>
      <c r="AJ36"/>
    </row>
    <row r="37" spans="2:36" s="291" customFormat="1" x14ac:dyDescent="0.2">
      <c r="B37" s="290">
        <v>0.875</v>
      </c>
      <c r="C37" s="314">
        <v>6.11</v>
      </c>
      <c r="D37" s="314">
        <v>21.75</v>
      </c>
      <c r="E37" s="314">
        <v>8.0399999999999991</v>
      </c>
      <c r="F37" s="314">
        <v>6.18</v>
      </c>
      <c r="G37" s="314">
        <v>6.29</v>
      </c>
      <c r="H37" s="314">
        <v>6.22</v>
      </c>
      <c r="I37" s="314">
        <v>6.07</v>
      </c>
      <c r="J37" s="314">
        <v>6.22</v>
      </c>
      <c r="K37" s="314">
        <v>7.64</v>
      </c>
      <c r="L37" s="314">
        <v>54.82</v>
      </c>
      <c r="M37" s="314">
        <v>6.59</v>
      </c>
      <c r="N37" s="314">
        <v>6.59</v>
      </c>
      <c r="O37" s="314">
        <v>24.67</v>
      </c>
      <c r="P37" s="314">
        <v>6.64</v>
      </c>
      <c r="Q37" s="314">
        <v>6.62</v>
      </c>
      <c r="R37" s="314">
        <v>6.77</v>
      </c>
      <c r="S37" s="314">
        <v>6.75</v>
      </c>
      <c r="T37" s="314">
        <v>6.92</v>
      </c>
      <c r="U37" s="314">
        <v>6.77</v>
      </c>
      <c r="V37" s="314">
        <v>91.96</v>
      </c>
      <c r="W37" s="314">
        <v>6.81</v>
      </c>
      <c r="X37" s="314">
        <v>7.03</v>
      </c>
      <c r="Y37" s="314">
        <v>7.05</v>
      </c>
      <c r="Z37" s="314">
        <v>7.03</v>
      </c>
      <c r="AA37" s="314">
        <v>6.98</v>
      </c>
      <c r="AB37" s="314">
        <v>7.21</v>
      </c>
      <c r="AC37" s="314">
        <v>16.59</v>
      </c>
      <c r="AD37" s="314">
        <v>11.97</v>
      </c>
      <c r="AE37" s="314">
        <v>20.72</v>
      </c>
      <c r="AF37" s="314">
        <v>7.56</v>
      </c>
      <c r="AG37" s="314">
        <v>7.31</v>
      </c>
      <c r="AJ37"/>
    </row>
    <row r="38" spans="2:36" s="291" customFormat="1" x14ac:dyDescent="0.2">
      <c r="B38" s="290">
        <v>0.91666666666666663</v>
      </c>
      <c r="C38" s="314">
        <v>5.85</v>
      </c>
      <c r="D38" s="314">
        <v>49.17</v>
      </c>
      <c r="E38" s="314">
        <v>59.89</v>
      </c>
      <c r="F38" s="314">
        <v>5.94</v>
      </c>
      <c r="G38" s="314">
        <v>41.75</v>
      </c>
      <c r="H38" s="314">
        <v>6.05</v>
      </c>
      <c r="I38" s="314">
        <v>6.18</v>
      </c>
      <c r="J38" s="314">
        <v>92.25</v>
      </c>
      <c r="K38" s="314">
        <v>13.19</v>
      </c>
      <c r="L38" s="314">
        <v>107.86</v>
      </c>
      <c r="M38" s="314">
        <v>6.68</v>
      </c>
      <c r="N38" s="314">
        <v>42.12</v>
      </c>
      <c r="O38" s="314">
        <v>63.82</v>
      </c>
      <c r="P38" s="314">
        <v>6.55</v>
      </c>
      <c r="Q38" s="314">
        <v>9.7200000000000006</v>
      </c>
      <c r="R38" s="314">
        <v>101.72</v>
      </c>
      <c r="S38" s="314">
        <v>8.8000000000000007</v>
      </c>
      <c r="T38" s="314">
        <v>6.79</v>
      </c>
      <c r="U38" s="314">
        <v>7.86</v>
      </c>
      <c r="V38" s="314">
        <v>135.74</v>
      </c>
      <c r="W38" s="314">
        <v>6.62</v>
      </c>
      <c r="X38" s="314">
        <v>108.8</v>
      </c>
      <c r="Y38" s="314">
        <v>6.96</v>
      </c>
      <c r="Z38" s="314">
        <v>10.96</v>
      </c>
      <c r="AA38" s="314">
        <v>8.56</v>
      </c>
      <c r="AB38" s="314">
        <v>7.23</v>
      </c>
      <c r="AC38" s="314">
        <v>171.04</v>
      </c>
      <c r="AD38" s="314">
        <v>7.77</v>
      </c>
      <c r="AE38" s="314">
        <v>30.37</v>
      </c>
      <c r="AF38" s="314">
        <v>7.47</v>
      </c>
      <c r="AG38" s="314">
        <v>7.25</v>
      </c>
    </row>
    <row r="39" spans="2:36" s="291" customFormat="1" x14ac:dyDescent="0.2">
      <c r="B39" s="290">
        <v>0.95833333333333337</v>
      </c>
      <c r="C39" s="314">
        <v>5.9</v>
      </c>
      <c r="D39" s="314">
        <v>34.229999999999997</v>
      </c>
      <c r="E39" s="314">
        <v>9.02</v>
      </c>
      <c r="F39" s="314">
        <v>128.16</v>
      </c>
      <c r="G39" s="314">
        <v>21.38</v>
      </c>
      <c r="H39" s="314">
        <v>52.47</v>
      </c>
      <c r="I39" s="314">
        <v>7.12</v>
      </c>
      <c r="J39" s="314">
        <v>38.69</v>
      </c>
      <c r="K39" s="314">
        <v>31.42</v>
      </c>
      <c r="L39" s="314">
        <v>130.22</v>
      </c>
      <c r="M39" s="314">
        <v>6.57</v>
      </c>
      <c r="N39" s="314">
        <v>97.46</v>
      </c>
      <c r="O39" s="314">
        <v>25.37</v>
      </c>
      <c r="P39" s="314">
        <v>11.44</v>
      </c>
      <c r="Q39" s="314">
        <v>16.05</v>
      </c>
      <c r="R39" s="314"/>
      <c r="S39" s="314">
        <v>149.44999999999999</v>
      </c>
      <c r="T39" s="314">
        <v>72.069999999999993</v>
      </c>
      <c r="U39" s="314">
        <v>10.9</v>
      </c>
      <c r="V39" s="314">
        <v>81.44</v>
      </c>
      <c r="W39" s="314">
        <v>33.76</v>
      </c>
      <c r="X39" s="314">
        <v>153.79</v>
      </c>
      <c r="Y39" s="314">
        <v>6.99</v>
      </c>
      <c r="Z39" s="314">
        <v>48.34</v>
      </c>
      <c r="AA39" s="314">
        <v>37.6</v>
      </c>
      <c r="AB39" s="314">
        <v>6.98</v>
      </c>
      <c r="AC39" s="314">
        <v>257.92</v>
      </c>
      <c r="AD39" s="314">
        <v>7.58</v>
      </c>
      <c r="AE39" s="314">
        <v>17.75</v>
      </c>
      <c r="AF39" s="314">
        <v>7.53</v>
      </c>
      <c r="AG39" s="314">
        <v>7.38</v>
      </c>
    </row>
    <row r="40" spans="2:36" s="293" customFormat="1" ht="33" customHeight="1" x14ac:dyDescent="0.2">
      <c r="B40" s="288" t="s">
        <v>323</v>
      </c>
      <c r="C40" s="346">
        <v>21.24</v>
      </c>
      <c r="D40" s="346">
        <v>19.079999999999998</v>
      </c>
      <c r="E40" s="346">
        <v>23.06</v>
      </c>
      <c r="F40" s="346">
        <v>17.04</v>
      </c>
      <c r="G40" s="346">
        <v>32.14</v>
      </c>
      <c r="H40" s="346">
        <v>23.21</v>
      </c>
      <c r="I40" s="346">
        <v>10.48</v>
      </c>
      <c r="J40" s="346">
        <v>28.31</v>
      </c>
      <c r="K40" s="346">
        <v>21.38</v>
      </c>
      <c r="L40" s="346">
        <v>48.16</v>
      </c>
      <c r="M40" s="346">
        <v>24.36</v>
      </c>
      <c r="N40" s="346">
        <v>26.91</v>
      </c>
      <c r="O40" s="346">
        <v>25.11</v>
      </c>
      <c r="P40" s="346">
        <v>20.53</v>
      </c>
      <c r="Q40" s="346">
        <v>10.53</v>
      </c>
      <c r="R40" s="346">
        <v>40.36</v>
      </c>
      <c r="S40" s="346">
        <v>24.1</v>
      </c>
      <c r="T40" s="346">
        <v>23.59</v>
      </c>
      <c r="U40" s="346">
        <v>19.34</v>
      </c>
      <c r="V40" s="346">
        <v>37.81</v>
      </c>
      <c r="W40" s="346">
        <v>11.72</v>
      </c>
      <c r="X40" s="346">
        <v>25.84</v>
      </c>
      <c r="Y40" s="346">
        <v>21.79</v>
      </c>
      <c r="Z40" s="346">
        <v>17.649999999999999</v>
      </c>
      <c r="AA40" s="346">
        <v>14.25</v>
      </c>
      <c r="AB40" s="346">
        <v>19.55</v>
      </c>
      <c r="AC40" s="346">
        <v>39.299999999999997</v>
      </c>
      <c r="AD40" s="346">
        <v>63.38</v>
      </c>
      <c r="AE40" s="346">
        <v>16.72</v>
      </c>
      <c r="AF40" s="346">
        <v>41.97</v>
      </c>
      <c r="AG40" s="346">
        <v>8.23</v>
      </c>
    </row>
    <row r="41" spans="2:36" s="293" customFormat="1" ht="27" customHeight="1" x14ac:dyDescent="0.2">
      <c r="B41" s="288" t="s">
        <v>324</v>
      </c>
      <c r="C41" s="365" t="s">
        <v>325</v>
      </c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</row>
    <row r="42" spans="2:36" x14ac:dyDescent="0.2">
      <c r="B42" s="294" t="s">
        <v>306</v>
      </c>
    </row>
  </sheetData>
  <mergeCells count="6">
    <mergeCell ref="C41:AG41"/>
    <mergeCell ref="B1:E3"/>
    <mergeCell ref="F1:AF3"/>
    <mergeCell ref="B5:C5"/>
    <mergeCell ref="B9:AF9"/>
    <mergeCell ref="V13:W1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34C4-6FA9-424F-867E-CE821A1B9C9E}">
  <dimension ref="B1:AJ41"/>
  <sheetViews>
    <sheetView showGridLines="0" view="pageBreakPreview" zoomScale="91" zoomScaleNormal="60" zoomScaleSheetLayoutView="91" workbookViewId="0">
      <selection activeCell="B41" sqref="B41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>
      <c r="B1" s="366"/>
      <c r="C1" s="366"/>
      <c r="D1" s="366"/>
      <c r="E1" s="366"/>
      <c r="F1" s="367" t="s">
        <v>349</v>
      </c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9"/>
    </row>
    <row r="2" spans="2:33" ht="15.75" customHeight="1" x14ac:dyDescent="0.2">
      <c r="B2" s="366"/>
      <c r="C2" s="366"/>
      <c r="D2" s="366"/>
      <c r="E2" s="366"/>
      <c r="F2" s="370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2"/>
    </row>
    <row r="3" spans="2:33" ht="15.75" customHeight="1" x14ac:dyDescent="0.2">
      <c r="B3" s="366"/>
      <c r="C3" s="366"/>
      <c r="D3" s="366"/>
      <c r="E3" s="366"/>
      <c r="F3" s="373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5"/>
    </row>
    <row r="4" spans="2:33" ht="11.25" customHeight="1" x14ac:dyDescent="0.2">
      <c r="B4" s="280"/>
      <c r="C4" s="280"/>
      <c r="D4" s="280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</row>
    <row r="5" spans="2:33" ht="27.6" customHeight="1" x14ac:dyDescent="0.2">
      <c r="B5" s="362" t="s">
        <v>188</v>
      </c>
      <c r="C5" s="362"/>
      <c r="D5" s="282"/>
      <c r="E5" s="282"/>
      <c r="F5" s="283" t="str">
        <f>'PM10_CA-ILO-01'!F6</f>
        <v>Evaluación de seguimiento de la calidad del aire en la I.E. Francisco Bolognesi, distrito Ilo, provincia Ilo, departamento Moquegua, en marzo 2021</v>
      </c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</row>
    <row r="6" spans="2:33" ht="8.25" customHeight="1" x14ac:dyDescent="0.2"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</row>
    <row r="7" spans="2:33" ht="15.75" customHeight="1" x14ac:dyDescent="0.2">
      <c r="B7" s="282" t="s">
        <v>236</v>
      </c>
      <c r="C7" s="282"/>
      <c r="D7" s="282"/>
      <c r="E7" s="282"/>
      <c r="F7" s="283" t="s">
        <v>311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9" t="s">
        <v>189</v>
      </c>
      <c r="R7" s="282"/>
      <c r="S7" s="282"/>
      <c r="T7" s="282"/>
      <c r="U7" s="282"/>
      <c r="V7" s="287"/>
      <c r="W7" s="286"/>
      <c r="X7" s="286"/>
      <c r="Y7" s="286"/>
      <c r="Z7" s="286"/>
      <c r="AA7" s="286"/>
      <c r="AB7" s="286"/>
      <c r="AC7" s="286"/>
      <c r="AD7" s="286"/>
      <c r="AE7" s="286"/>
      <c r="AF7" s="286"/>
    </row>
    <row r="8" spans="2:33" ht="7.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363" t="s">
        <v>217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282" t="s">
        <v>33</v>
      </c>
      <c r="C11" s="282"/>
      <c r="D11" s="282"/>
      <c r="E11" s="282"/>
      <c r="F11" s="286" t="s">
        <v>314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2" t="s">
        <v>8</v>
      </c>
      <c r="R11" s="282"/>
      <c r="S11" s="282"/>
      <c r="T11" s="282"/>
      <c r="U11" s="282"/>
      <c r="V11" s="327" t="s">
        <v>14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9</v>
      </c>
      <c r="C13" s="282"/>
      <c r="D13" s="282"/>
      <c r="E13" s="282"/>
      <c r="F13" s="286" t="s">
        <v>315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10</v>
      </c>
      <c r="R13" s="282"/>
      <c r="S13" s="282"/>
      <c r="T13" s="282"/>
      <c r="U13" s="282"/>
      <c r="V13" s="376">
        <v>1200416204</v>
      </c>
      <c r="W13" s="376"/>
      <c r="X13" s="286"/>
      <c r="Y13" s="286"/>
      <c r="Z13" s="286"/>
      <c r="AA13" s="286"/>
      <c r="AB13" s="286"/>
      <c r="AC13" s="286"/>
      <c r="AD13" s="286"/>
      <c r="AE13" s="286"/>
      <c r="AF13" s="286"/>
    </row>
    <row r="14" spans="2:33" ht="11.25" customHeight="1" x14ac:dyDescent="0.2">
      <c r="B14" s="280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</row>
    <row r="15" spans="2:33" ht="29.45" customHeight="1" x14ac:dyDescent="0.2">
      <c r="B15" s="288" t="s">
        <v>257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  <c r="R15" s="289">
        <v>16</v>
      </c>
      <c r="S15" s="289">
        <v>17</v>
      </c>
      <c r="T15" s="289">
        <v>18</v>
      </c>
      <c r="U15" s="289">
        <v>19</v>
      </c>
      <c r="V15" s="289">
        <v>20</v>
      </c>
      <c r="W15" s="289">
        <v>21</v>
      </c>
      <c r="X15" s="289">
        <v>22</v>
      </c>
      <c r="Y15" s="289">
        <v>23</v>
      </c>
      <c r="Z15" s="289">
        <v>24</v>
      </c>
      <c r="AA15" s="289">
        <v>25</v>
      </c>
      <c r="AB15" s="289">
        <v>26</v>
      </c>
      <c r="AC15" s="289">
        <v>27</v>
      </c>
      <c r="AD15" s="289">
        <v>28</v>
      </c>
      <c r="AE15" s="289">
        <v>29</v>
      </c>
      <c r="AF15" s="289">
        <v>30</v>
      </c>
      <c r="AG15" s="289">
        <v>31</v>
      </c>
    </row>
    <row r="16" spans="2:33" s="291" customFormat="1" x14ac:dyDescent="0.2">
      <c r="B16" s="290">
        <v>0</v>
      </c>
      <c r="C16" s="356" t="s">
        <v>359</v>
      </c>
      <c r="D16" s="357">
        <v>5.87</v>
      </c>
      <c r="E16" s="314">
        <v>57.84</v>
      </c>
      <c r="F16" s="314">
        <v>25.33</v>
      </c>
      <c r="G16" s="314">
        <v>79.31</v>
      </c>
      <c r="H16" s="314">
        <v>35.950000000000003</v>
      </c>
      <c r="I16" s="314">
        <v>37.74</v>
      </c>
      <c r="J16" s="314">
        <v>8.2200000000000006</v>
      </c>
      <c r="K16" s="314">
        <v>62.44</v>
      </c>
      <c r="L16" s="314">
        <v>22.81</v>
      </c>
      <c r="M16" s="314">
        <v>111.77</v>
      </c>
      <c r="N16" s="314">
        <v>35.81</v>
      </c>
      <c r="O16" s="314">
        <v>71.5</v>
      </c>
      <c r="P16" s="314">
        <v>37.409999999999997</v>
      </c>
      <c r="Q16" s="314">
        <v>10.67</v>
      </c>
      <c r="R16" s="314">
        <v>18.350000000000001</v>
      </c>
      <c r="S16" s="314">
        <v>167.19</v>
      </c>
      <c r="T16" s="314">
        <v>115.46</v>
      </c>
      <c r="U16" s="314">
        <v>67.81</v>
      </c>
      <c r="V16" s="314">
        <v>12.61</v>
      </c>
      <c r="W16" s="314">
        <v>85.76</v>
      </c>
      <c r="X16" s="314">
        <v>25.11</v>
      </c>
      <c r="Y16" s="314">
        <v>128.26</v>
      </c>
      <c r="Z16" s="314">
        <v>14.92</v>
      </c>
      <c r="AA16" s="314">
        <v>30.15</v>
      </c>
      <c r="AB16" s="314">
        <v>22.36</v>
      </c>
      <c r="AC16" s="314">
        <v>22.77</v>
      </c>
      <c r="AD16" s="314">
        <v>206.83</v>
      </c>
      <c r="AE16" s="314">
        <v>10.68</v>
      </c>
      <c r="AF16" s="314">
        <v>20.46</v>
      </c>
      <c r="AG16" s="314">
        <v>7.47</v>
      </c>
    </row>
    <row r="17" spans="2:33" s="291" customFormat="1" x14ac:dyDescent="0.2">
      <c r="B17" s="290">
        <v>4.1666666666666664E-2</v>
      </c>
      <c r="C17" s="356" t="s">
        <v>359</v>
      </c>
      <c r="D17" s="357">
        <v>5.88</v>
      </c>
      <c r="E17" s="314">
        <v>73.06</v>
      </c>
      <c r="F17" s="314">
        <v>7.98</v>
      </c>
      <c r="G17" s="314">
        <v>133.99</v>
      </c>
      <c r="H17" s="314">
        <v>40.92</v>
      </c>
      <c r="I17" s="314">
        <v>42.23</v>
      </c>
      <c r="J17" s="314">
        <v>39.76</v>
      </c>
      <c r="K17" s="314">
        <v>20.41</v>
      </c>
      <c r="L17" s="314">
        <v>36.549999999999997</v>
      </c>
      <c r="M17" s="314">
        <v>91.66</v>
      </c>
      <c r="N17" s="314">
        <v>54.97</v>
      </c>
      <c r="O17" s="314">
        <v>85.5</v>
      </c>
      <c r="P17" s="314">
        <v>27.47</v>
      </c>
      <c r="Q17" s="314">
        <v>16.64</v>
      </c>
      <c r="R17" s="314">
        <v>50.09</v>
      </c>
      <c r="S17" s="314">
        <v>141.84</v>
      </c>
      <c r="T17" s="314">
        <v>120.51</v>
      </c>
      <c r="U17" s="314">
        <v>94.29</v>
      </c>
      <c r="V17" s="314">
        <v>14.95</v>
      </c>
      <c r="W17" s="314">
        <v>43.94</v>
      </c>
      <c r="X17" s="314">
        <v>27.53</v>
      </c>
      <c r="Y17" s="314">
        <v>113.9</v>
      </c>
      <c r="Z17" s="314">
        <v>16.559999999999999</v>
      </c>
      <c r="AA17" s="314">
        <v>48.89</v>
      </c>
      <c r="AB17" s="314">
        <v>22.12</v>
      </c>
      <c r="AC17" s="314">
        <v>24.81</v>
      </c>
      <c r="AD17" s="314">
        <v>270.5</v>
      </c>
      <c r="AE17" s="314">
        <v>11.68</v>
      </c>
      <c r="AF17" s="314">
        <v>63.54</v>
      </c>
      <c r="AG17" s="314">
        <v>7.42</v>
      </c>
    </row>
    <row r="18" spans="2:33" s="291" customFormat="1" x14ac:dyDescent="0.2">
      <c r="B18" s="290">
        <v>8.3333333333333329E-2</v>
      </c>
      <c r="C18" s="314">
        <v>7.64</v>
      </c>
      <c r="D18" s="314">
        <v>5.83</v>
      </c>
      <c r="E18" s="314">
        <v>83.09</v>
      </c>
      <c r="F18" s="314">
        <v>7.14</v>
      </c>
      <c r="G18" s="314">
        <v>126.12</v>
      </c>
      <c r="H18" s="314">
        <v>38.79</v>
      </c>
      <c r="I18" s="314">
        <v>37.770000000000003</v>
      </c>
      <c r="J18" s="314">
        <v>69.36</v>
      </c>
      <c r="K18" s="314">
        <v>12.07</v>
      </c>
      <c r="L18" s="314">
        <v>31.24</v>
      </c>
      <c r="M18" s="314">
        <v>53.09</v>
      </c>
      <c r="N18" s="314">
        <v>65.92</v>
      </c>
      <c r="O18" s="314">
        <v>74</v>
      </c>
      <c r="P18" s="314">
        <v>27.73</v>
      </c>
      <c r="Q18" s="314">
        <v>21.28</v>
      </c>
      <c r="R18" s="314">
        <v>50.22</v>
      </c>
      <c r="S18" s="314">
        <v>57.7</v>
      </c>
      <c r="T18" s="314">
        <v>77.95</v>
      </c>
      <c r="U18" s="314">
        <v>85.62</v>
      </c>
      <c r="V18" s="314">
        <v>38.700000000000003</v>
      </c>
      <c r="W18" s="314">
        <v>22.99</v>
      </c>
      <c r="X18" s="314">
        <v>19.63</v>
      </c>
      <c r="Y18" s="314">
        <v>78.819999999999993</v>
      </c>
      <c r="Z18" s="314">
        <v>16.78</v>
      </c>
      <c r="AA18" s="314">
        <v>47.28</v>
      </c>
      <c r="AB18" s="314">
        <v>13.15</v>
      </c>
      <c r="AC18" s="314">
        <v>43.13</v>
      </c>
      <c r="AD18" s="314">
        <v>259.64</v>
      </c>
      <c r="AE18" s="314">
        <v>12.16</v>
      </c>
      <c r="AF18" s="314">
        <v>94.67</v>
      </c>
      <c r="AG18" s="314">
        <v>7.34</v>
      </c>
    </row>
    <row r="19" spans="2:33" s="291" customFormat="1" x14ac:dyDescent="0.2">
      <c r="B19" s="290">
        <v>0.125</v>
      </c>
      <c r="C19" s="314">
        <v>61.92</v>
      </c>
      <c r="D19" s="314">
        <v>7.98</v>
      </c>
      <c r="E19" s="356">
        <v>72.38</v>
      </c>
      <c r="F19" s="358" t="s">
        <v>359</v>
      </c>
      <c r="G19" s="314">
        <v>101.08</v>
      </c>
      <c r="H19" s="314">
        <v>26.4</v>
      </c>
      <c r="I19" s="358" t="s">
        <v>359</v>
      </c>
      <c r="J19" s="357">
        <v>107.02</v>
      </c>
      <c r="K19" s="314">
        <v>23.97</v>
      </c>
      <c r="L19" s="356">
        <v>25.74</v>
      </c>
      <c r="M19" s="358" t="s">
        <v>359</v>
      </c>
      <c r="N19" s="314">
        <v>37.51</v>
      </c>
      <c r="O19" s="314">
        <v>62.38</v>
      </c>
      <c r="P19" s="358" t="s">
        <v>359</v>
      </c>
      <c r="Q19" s="357">
        <v>21.73</v>
      </c>
      <c r="R19" s="314">
        <v>43.3</v>
      </c>
      <c r="S19" s="356">
        <v>17.489999999999998</v>
      </c>
      <c r="T19" s="358" t="s">
        <v>359</v>
      </c>
      <c r="U19" s="314">
        <v>52.78</v>
      </c>
      <c r="V19" s="314">
        <v>90.34</v>
      </c>
      <c r="W19" s="358" t="s">
        <v>359</v>
      </c>
      <c r="X19" s="357">
        <v>12.15</v>
      </c>
      <c r="Y19" s="314">
        <v>41.13</v>
      </c>
      <c r="Z19" s="356">
        <v>11.89</v>
      </c>
      <c r="AA19" s="358" t="s">
        <v>359</v>
      </c>
      <c r="AB19" s="314">
        <v>24.15</v>
      </c>
      <c r="AC19" s="314">
        <v>39.19</v>
      </c>
      <c r="AD19" s="358" t="s">
        <v>359</v>
      </c>
      <c r="AE19" s="357">
        <v>10.83</v>
      </c>
      <c r="AF19" s="314">
        <v>121.2</v>
      </c>
      <c r="AG19" s="356">
        <v>7.31</v>
      </c>
    </row>
    <row r="20" spans="2:33" s="291" customFormat="1" x14ac:dyDescent="0.2">
      <c r="B20" s="290">
        <v>0.16666666666666666</v>
      </c>
      <c r="C20" s="314">
        <v>69.95</v>
      </c>
      <c r="D20" s="314">
        <v>13.27</v>
      </c>
      <c r="E20" s="356">
        <v>51.26</v>
      </c>
      <c r="F20" s="358" t="s">
        <v>359</v>
      </c>
      <c r="G20" s="314">
        <v>50.81</v>
      </c>
      <c r="H20" s="314">
        <v>17.59</v>
      </c>
      <c r="I20" s="358" t="s">
        <v>359</v>
      </c>
      <c r="J20" s="357">
        <v>90.7</v>
      </c>
      <c r="K20" s="314">
        <v>40.270000000000003</v>
      </c>
      <c r="L20" s="356">
        <v>9.8699999999999992</v>
      </c>
      <c r="M20" s="358" t="s">
        <v>359</v>
      </c>
      <c r="N20" s="314">
        <v>18.68</v>
      </c>
      <c r="O20" s="314">
        <v>41.21</v>
      </c>
      <c r="P20" s="358" t="s">
        <v>359</v>
      </c>
      <c r="Q20" s="357">
        <v>17.28</v>
      </c>
      <c r="R20" s="314">
        <v>10.73</v>
      </c>
      <c r="S20" s="356">
        <v>12.68</v>
      </c>
      <c r="T20" s="358" t="s">
        <v>359</v>
      </c>
      <c r="U20" s="314">
        <v>30.77</v>
      </c>
      <c r="V20" s="314">
        <v>121.94</v>
      </c>
      <c r="W20" s="358" t="s">
        <v>359</v>
      </c>
      <c r="X20" s="357">
        <v>13.74</v>
      </c>
      <c r="Y20" s="314">
        <v>29.6</v>
      </c>
      <c r="Z20" s="356">
        <v>12.13</v>
      </c>
      <c r="AA20" s="358" t="s">
        <v>359</v>
      </c>
      <c r="AB20" s="314">
        <v>47.18</v>
      </c>
      <c r="AC20" s="314">
        <v>49.1</v>
      </c>
      <c r="AD20" s="358" t="s">
        <v>359</v>
      </c>
      <c r="AE20" s="357">
        <v>13.41</v>
      </c>
      <c r="AF20" s="314">
        <v>119.35</v>
      </c>
      <c r="AG20" s="356">
        <v>7.29</v>
      </c>
    </row>
    <row r="21" spans="2:33" s="291" customFormat="1" x14ac:dyDescent="0.2">
      <c r="B21" s="290">
        <v>0.20833333333333334</v>
      </c>
      <c r="C21" s="314">
        <v>71.819999999999993</v>
      </c>
      <c r="D21" s="314">
        <v>14.34</v>
      </c>
      <c r="E21" s="356">
        <v>33.85</v>
      </c>
      <c r="F21" s="358" t="s">
        <v>359</v>
      </c>
      <c r="G21" s="314">
        <v>21.76</v>
      </c>
      <c r="H21" s="314">
        <v>40.46</v>
      </c>
      <c r="I21" s="358" t="s">
        <v>359</v>
      </c>
      <c r="J21" s="357">
        <v>62.3</v>
      </c>
      <c r="K21" s="314">
        <v>61.61</v>
      </c>
      <c r="L21" s="356">
        <v>8</v>
      </c>
      <c r="M21" s="358" t="s">
        <v>359</v>
      </c>
      <c r="N21" s="314">
        <v>7.98</v>
      </c>
      <c r="O21" s="314">
        <v>22.94</v>
      </c>
      <c r="P21" s="358" t="s">
        <v>359</v>
      </c>
      <c r="Q21" s="357">
        <v>11.71</v>
      </c>
      <c r="R21" s="314">
        <v>8.2200000000000006</v>
      </c>
      <c r="S21" s="356">
        <v>11.3</v>
      </c>
      <c r="T21" s="358" t="s">
        <v>359</v>
      </c>
      <c r="U21" s="314">
        <v>21.19</v>
      </c>
      <c r="V21" s="314">
        <v>115.25</v>
      </c>
      <c r="W21" s="358" t="s">
        <v>359</v>
      </c>
      <c r="X21" s="357">
        <v>26.64</v>
      </c>
      <c r="Y21" s="314">
        <v>25.15</v>
      </c>
      <c r="Z21" s="356">
        <v>14.46</v>
      </c>
      <c r="AA21" s="358" t="s">
        <v>359</v>
      </c>
      <c r="AB21" s="314">
        <v>47.95</v>
      </c>
      <c r="AC21" s="314">
        <v>44.38</v>
      </c>
      <c r="AD21" s="358" t="s">
        <v>359</v>
      </c>
      <c r="AE21" s="357">
        <v>18.11</v>
      </c>
      <c r="AF21" s="314">
        <v>116.5</v>
      </c>
      <c r="AG21" s="356">
        <v>7.28</v>
      </c>
    </row>
    <row r="22" spans="2:33" s="291" customFormat="1" x14ac:dyDescent="0.2">
      <c r="B22" s="290">
        <v>0.25</v>
      </c>
      <c r="C22" s="314">
        <v>19.760000000000002</v>
      </c>
      <c r="D22" s="314">
        <v>13.56</v>
      </c>
      <c r="E22" s="314">
        <v>17.760000000000002</v>
      </c>
      <c r="F22" s="314">
        <v>18.27</v>
      </c>
      <c r="G22" s="314">
        <v>22.71</v>
      </c>
      <c r="H22" s="314">
        <v>64.52</v>
      </c>
      <c r="I22" s="314">
        <v>6.84</v>
      </c>
      <c r="J22" s="314">
        <v>23.62</v>
      </c>
      <c r="K22" s="314">
        <v>67.62</v>
      </c>
      <c r="L22" s="314">
        <v>37.700000000000003</v>
      </c>
      <c r="M22" s="314">
        <v>13.92</v>
      </c>
      <c r="N22" s="314">
        <v>7.43</v>
      </c>
      <c r="O22" s="314">
        <v>12.43</v>
      </c>
      <c r="P22" s="314">
        <v>36.4</v>
      </c>
      <c r="Q22" s="314">
        <v>9.89</v>
      </c>
      <c r="R22" s="314">
        <v>40.96</v>
      </c>
      <c r="S22" s="314">
        <v>12.92</v>
      </c>
      <c r="T22" s="314">
        <v>26.4</v>
      </c>
      <c r="U22" s="314">
        <v>16.079999999999998</v>
      </c>
      <c r="V22" s="314">
        <v>67.900000000000006</v>
      </c>
      <c r="W22" s="314">
        <v>17.66</v>
      </c>
      <c r="X22" s="314">
        <v>33.08</v>
      </c>
      <c r="Y22" s="314">
        <v>30.49</v>
      </c>
      <c r="Z22" s="314">
        <v>13.55</v>
      </c>
      <c r="AA22" s="314">
        <v>10.68</v>
      </c>
      <c r="AB22" s="314">
        <v>33.08</v>
      </c>
      <c r="AC22" s="314">
        <v>36.799999999999997</v>
      </c>
      <c r="AD22" s="314">
        <v>94.23</v>
      </c>
      <c r="AE22" s="314">
        <v>26.95</v>
      </c>
      <c r="AF22" s="314">
        <v>116.21</v>
      </c>
      <c r="AG22" s="314">
        <v>7.22</v>
      </c>
    </row>
    <row r="23" spans="2:33" s="291" customFormat="1" x14ac:dyDescent="0.2">
      <c r="B23" s="290">
        <v>0.29166666666666669</v>
      </c>
      <c r="C23" s="314">
        <v>12.65</v>
      </c>
      <c r="D23" s="314">
        <v>13.98</v>
      </c>
      <c r="E23" s="314">
        <v>10.61</v>
      </c>
      <c r="F23" s="314">
        <v>24.07</v>
      </c>
      <c r="G23" s="314">
        <v>31.15</v>
      </c>
      <c r="H23" s="314">
        <v>76.88</v>
      </c>
      <c r="I23" s="314">
        <v>6.64</v>
      </c>
      <c r="J23" s="314">
        <v>9.06</v>
      </c>
      <c r="K23" s="314">
        <v>62.32</v>
      </c>
      <c r="L23" s="314">
        <v>107.35</v>
      </c>
      <c r="M23" s="314">
        <v>40.11</v>
      </c>
      <c r="N23" s="314">
        <v>18.600000000000001</v>
      </c>
      <c r="O23" s="314">
        <v>23.31</v>
      </c>
      <c r="P23" s="314">
        <v>43.38</v>
      </c>
      <c r="Q23" s="314">
        <v>9.9700000000000006</v>
      </c>
      <c r="R23" s="314">
        <v>86.62</v>
      </c>
      <c r="S23" s="314">
        <v>25.78</v>
      </c>
      <c r="T23" s="314">
        <v>19.07</v>
      </c>
      <c r="U23" s="314">
        <v>13.07</v>
      </c>
      <c r="V23" s="314">
        <v>34.46</v>
      </c>
      <c r="W23" s="314">
        <v>10.19</v>
      </c>
      <c r="X23" s="314">
        <v>40.380000000000003</v>
      </c>
      <c r="Y23" s="314">
        <v>28.11</v>
      </c>
      <c r="Z23" s="314">
        <v>15.21</v>
      </c>
      <c r="AA23" s="314">
        <v>9.02</v>
      </c>
      <c r="AB23" s="314">
        <v>40.119999999999997</v>
      </c>
      <c r="AC23" s="314">
        <v>29.66</v>
      </c>
      <c r="AD23" s="314">
        <v>94.76</v>
      </c>
      <c r="AE23" s="314">
        <v>35.14</v>
      </c>
      <c r="AF23" s="314">
        <v>99.14</v>
      </c>
      <c r="AG23" s="314">
        <v>8.27</v>
      </c>
    </row>
    <row r="24" spans="2:33" s="291" customFormat="1" x14ac:dyDescent="0.2">
      <c r="B24" s="290">
        <v>0.33333333333333331</v>
      </c>
      <c r="C24" s="314">
        <v>17.559999999999999</v>
      </c>
      <c r="D24" s="356">
        <v>28.46</v>
      </c>
      <c r="E24" s="357">
        <v>12.13</v>
      </c>
      <c r="F24" s="314">
        <v>31.89</v>
      </c>
      <c r="G24" s="314">
        <v>33.03</v>
      </c>
      <c r="H24" s="314">
        <v>57.12</v>
      </c>
      <c r="I24" s="314">
        <v>6.59</v>
      </c>
      <c r="J24" s="314">
        <v>8.06</v>
      </c>
      <c r="K24" s="314">
        <v>42.75</v>
      </c>
      <c r="L24" s="314">
        <v>181.74</v>
      </c>
      <c r="M24" s="314">
        <v>83.59</v>
      </c>
      <c r="N24" s="314">
        <v>34.69</v>
      </c>
      <c r="O24" s="314">
        <v>34.51</v>
      </c>
      <c r="P24" s="314">
        <v>44.28</v>
      </c>
      <c r="Q24" s="314">
        <v>12.48</v>
      </c>
      <c r="R24" s="314">
        <v>100.14</v>
      </c>
      <c r="S24" s="314">
        <v>37.979999999999997</v>
      </c>
      <c r="T24" s="314">
        <v>20.75</v>
      </c>
      <c r="U24" s="314">
        <v>11.43</v>
      </c>
      <c r="V24" s="314">
        <v>16.559999999999999</v>
      </c>
      <c r="W24" s="314">
        <v>8</v>
      </c>
      <c r="X24" s="314">
        <v>37.880000000000003</v>
      </c>
      <c r="Y24" s="314">
        <v>23.01</v>
      </c>
      <c r="Z24" s="314">
        <v>44.98</v>
      </c>
      <c r="AA24" s="314">
        <v>8.09</v>
      </c>
      <c r="AB24" s="314">
        <v>46.44</v>
      </c>
      <c r="AC24" s="314">
        <v>27.7</v>
      </c>
      <c r="AD24" s="314">
        <v>84.96</v>
      </c>
      <c r="AE24" s="314">
        <v>38.28</v>
      </c>
      <c r="AF24" s="314">
        <v>78.989999999999995</v>
      </c>
      <c r="AG24" s="314">
        <v>11.72</v>
      </c>
    </row>
    <row r="25" spans="2:33" s="291" customFormat="1" x14ac:dyDescent="0.2">
      <c r="B25" s="290">
        <v>0.375</v>
      </c>
      <c r="C25" s="314">
        <v>27.22</v>
      </c>
      <c r="D25" s="356">
        <v>56.05</v>
      </c>
      <c r="E25" s="357">
        <v>13.85</v>
      </c>
      <c r="F25" s="314">
        <v>33.44</v>
      </c>
      <c r="G25" s="314">
        <v>43.46</v>
      </c>
      <c r="H25" s="314">
        <v>33.369999999999997</v>
      </c>
      <c r="I25" s="314">
        <v>6.54</v>
      </c>
      <c r="J25" s="314">
        <v>7.6</v>
      </c>
      <c r="K25" s="314">
        <v>26.62</v>
      </c>
      <c r="L25" s="314">
        <v>178.69</v>
      </c>
      <c r="M25" s="314">
        <v>87.07</v>
      </c>
      <c r="N25" s="314">
        <v>40.29</v>
      </c>
      <c r="O25" s="314">
        <v>37.729999999999997</v>
      </c>
      <c r="P25" s="314">
        <v>37.21</v>
      </c>
      <c r="Q25" s="314">
        <v>12.24</v>
      </c>
      <c r="R25" s="314">
        <v>73.81</v>
      </c>
      <c r="S25" s="314">
        <v>35.880000000000003</v>
      </c>
      <c r="T25" s="314">
        <v>21.44</v>
      </c>
      <c r="U25" s="314">
        <v>10.4</v>
      </c>
      <c r="V25" s="314">
        <v>8.59</v>
      </c>
      <c r="W25" s="314">
        <v>7.42</v>
      </c>
      <c r="X25" s="314">
        <v>32.29</v>
      </c>
      <c r="Y25" s="314">
        <v>23.9</v>
      </c>
      <c r="Z25" s="314">
        <v>56.07</v>
      </c>
      <c r="AA25" s="314">
        <v>7.46</v>
      </c>
      <c r="AB25" s="314">
        <v>51.89</v>
      </c>
      <c r="AC25" s="314">
        <v>31.8</v>
      </c>
      <c r="AD25" s="314">
        <v>77.459999999999994</v>
      </c>
      <c r="AE25" s="314">
        <v>31.33</v>
      </c>
      <c r="AF25" s="314">
        <v>55.81</v>
      </c>
      <c r="AG25" s="314">
        <v>13.67</v>
      </c>
    </row>
    <row r="26" spans="2:33" s="291" customFormat="1" x14ac:dyDescent="0.2">
      <c r="B26" s="290">
        <v>0.41666666666666669</v>
      </c>
      <c r="C26" s="314">
        <v>49.98</v>
      </c>
      <c r="D26" s="356">
        <v>57.87</v>
      </c>
      <c r="E26" s="357">
        <v>13.82</v>
      </c>
      <c r="F26" s="314">
        <v>25.27</v>
      </c>
      <c r="G26" s="314">
        <v>38.06</v>
      </c>
      <c r="H26" s="314">
        <v>13.49</v>
      </c>
      <c r="I26" s="314">
        <v>6.48</v>
      </c>
      <c r="J26" s="314">
        <v>7.1</v>
      </c>
      <c r="K26" s="314">
        <v>15.48</v>
      </c>
      <c r="L26" s="314">
        <v>113.37</v>
      </c>
      <c r="M26" s="314">
        <v>58</v>
      </c>
      <c r="N26" s="314">
        <v>39.39</v>
      </c>
      <c r="O26" s="314">
        <v>22.58</v>
      </c>
      <c r="P26" s="314">
        <v>39.17</v>
      </c>
      <c r="Q26" s="314">
        <v>10.9</v>
      </c>
      <c r="R26" s="314">
        <v>31.86</v>
      </c>
      <c r="S26" s="314">
        <v>22.23</v>
      </c>
      <c r="T26" s="314">
        <v>21.32</v>
      </c>
      <c r="U26" s="314">
        <v>9.1300000000000008</v>
      </c>
      <c r="V26" s="356">
        <v>8.01</v>
      </c>
      <c r="W26" s="357">
        <v>7.37</v>
      </c>
      <c r="X26" s="314">
        <v>22.46</v>
      </c>
      <c r="Y26" s="314">
        <v>22.28</v>
      </c>
      <c r="Z26" s="314">
        <v>53.16</v>
      </c>
      <c r="AA26" s="314">
        <v>7.23</v>
      </c>
      <c r="AB26" s="314">
        <v>27.46</v>
      </c>
      <c r="AC26" s="314">
        <v>33.54</v>
      </c>
      <c r="AD26" s="314">
        <v>52.83</v>
      </c>
      <c r="AE26" s="314">
        <v>21.57</v>
      </c>
      <c r="AF26" s="314">
        <v>26.28</v>
      </c>
      <c r="AG26" s="314">
        <v>12.84</v>
      </c>
    </row>
    <row r="27" spans="2:33" s="291" customFormat="1" x14ac:dyDescent="0.2">
      <c r="B27" s="290">
        <v>0.45833333333333331</v>
      </c>
      <c r="C27" s="314">
        <v>46.22</v>
      </c>
      <c r="D27" s="314">
        <v>43.32</v>
      </c>
      <c r="E27" s="314">
        <v>10.64</v>
      </c>
      <c r="F27" s="314">
        <v>14.45</v>
      </c>
      <c r="G27" s="314">
        <v>33.049999999999997</v>
      </c>
      <c r="H27" s="314">
        <v>7.82</v>
      </c>
      <c r="I27" s="314">
        <v>6.42</v>
      </c>
      <c r="J27" s="314">
        <v>6.67</v>
      </c>
      <c r="K27" s="314">
        <v>12.29</v>
      </c>
      <c r="L27" s="314">
        <v>41.12</v>
      </c>
      <c r="M27" s="314">
        <v>12.84</v>
      </c>
      <c r="N27" s="314">
        <v>36.79</v>
      </c>
      <c r="O27" s="314">
        <v>11.03</v>
      </c>
      <c r="P27" s="314">
        <v>36.97</v>
      </c>
      <c r="Q27" s="314">
        <v>7.85</v>
      </c>
      <c r="R27" s="314">
        <v>18.010000000000002</v>
      </c>
      <c r="S27" s="314">
        <v>9.0299999999999994</v>
      </c>
      <c r="T27" s="314">
        <v>10.76</v>
      </c>
      <c r="U27" s="314">
        <v>7.37</v>
      </c>
      <c r="V27" s="356">
        <v>7.71</v>
      </c>
      <c r="W27" s="357">
        <v>7.33</v>
      </c>
      <c r="X27" s="314">
        <v>11.32</v>
      </c>
      <c r="Y27" s="314">
        <v>18.489999999999998</v>
      </c>
      <c r="Z27" s="314">
        <v>21.19</v>
      </c>
      <c r="AA27" s="314">
        <v>7.23</v>
      </c>
      <c r="AB27" s="314">
        <v>19.45</v>
      </c>
      <c r="AC27" s="314">
        <v>23.09</v>
      </c>
      <c r="AD27" s="314">
        <v>32.14</v>
      </c>
      <c r="AE27" s="314">
        <v>14.61</v>
      </c>
      <c r="AF27" s="314">
        <v>15.44</v>
      </c>
      <c r="AG27" s="314">
        <v>9.51</v>
      </c>
    </row>
    <row r="28" spans="2:33" s="291" customFormat="1" x14ac:dyDescent="0.2">
      <c r="B28" s="290">
        <v>0.5</v>
      </c>
      <c r="C28" s="314">
        <v>35.15</v>
      </c>
      <c r="D28" s="314">
        <v>14.87</v>
      </c>
      <c r="E28" s="314">
        <v>7.9</v>
      </c>
      <c r="F28" s="314">
        <v>8.06</v>
      </c>
      <c r="G28" s="314">
        <v>14.59</v>
      </c>
      <c r="H28" s="314">
        <v>7.34</v>
      </c>
      <c r="I28" s="314">
        <v>6.31</v>
      </c>
      <c r="J28" s="314">
        <v>6.51</v>
      </c>
      <c r="K28" s="314">
        <v>9.85</v>
      </c>
      <c r="L28" s="314">
        <v>16.46</v>
      </c>
      <c r="M28" s="314">
        <v>7.78</v>
      </c>
      <c r="N28" s="314">
        <v>31.57</v>
      </c>
      <c r="O28" s="314">
        <v>7.32</v>
      </c>
      <c r="P28" s="314">
        <v>28.7</v>
      </c>
      <c r="Q28" s="314">
        <v>7.07</v>
      </c>
      <c r="R28" s="314">
        <v>11.21</v>
      </c>
      <c r="S28" s="314">
        <v>8.0500000000000007</v>
      </c>
      <c r="T28" s="314">
        <v>7.78</v>
      </c>
      <c r="U28" s="314">
        <v>7.21</v>
      </c>
      <c r="V28" s="356">
        <v>7.53</v>
      </c>
      <c r="W28" s="357">
        <v>7.29</v>
      </c>
      <c r="X28" s="314">
        <v>8.76</v>
      </c>
      <c r="Y28" s="314">
        <v>11.81</v>
      </c>
      <c r="Z28" s="314">
        <v>8.14</v>
      </c>
      <c r="AA28" s="314">
        <v>7.28</v>
      </c>
      <c r="AB28" s="314">
        <v>13.49</v>
      </c>
      <c r="AC28" s="314">
        <v>15.74</v>
      </c>
      <c r="AD28" s="314">
        <v>23.89</v>
      </c>
      <c r="AE28" s="314">
        <v>11.16</v>
      </c>
      <c r="AF28" s="314">
        <v>10.65</v>
      </c>
      <c r="AG28" s="314">
        <v>7.81</v>
      </c>
    </row>
    <row r="29" spans="2:33" s="291" customFormat="1" x14ac:dyDescent="0.2">
      <c r="B29" s="290">
        <v>0.54166666666666663</v>
      </c>
      <c r="C29" s="314">
        <v>11.91</v>
      </c>
      <c r="D29" s="314">
        <v>7.76</v>
      </c>
      <c r="E29" s="314">
        <v>6.8</v>
      </c>
      <c r="F29" s="314">
        <v>7.26</v>
      </c>
      <c r="G29" s="314">
        <v>7.53</v>
      </c>
      <c r="H29" s="314">
        <v>7.07</v>
      </c>
      <c r="I29" s="314">
        <v>6.31</v>
      </c>
      <c r="J29" s="314">
        <v>6.41</v>
      </c>
      <c r="K29" s="314">
        <v>7.85</v>
      </c>
      <c r="L29" s="314">
        <v>12.51</v>
      </c>
      <c r="M29" s="314">
        <v>7.36</v>
      </c>
      <c r="N29" s="314">
        <v>21.19</v>
      </c>
      <c r="O29" s="314">
        <v>7.03</v>
      </c>
      <c r="P29" s="314">
        <v>14.31</v>
      </c>
      <c r="Q29" s="314">
        <v>6.87</v>
      </c>
      <c r="R29" s="314">
        <v>7.48</v>
      </c>
      <c r="S29" s="314">
        <v>7.53</v>
      </c>
      <c r="T29" s="314">
        <v>7.46</v>
      </c>
      <c r="U29" s="314">
        <v>7.09</v>
      </c>
      <c r="V29" s="314">
        <v>7.42</v>
      </c>
      <c r="W29" s="314">
        <v>7.18</v>
      </c>
      <c r="X29" s="314">
        <v>7.52</v>
      </c>
      <c r="Y29" s="314">
        <v>7.89</v>
      </c>
      <c r="Z29" s="314">
        <v>7.62</v>
      </c>
      <c r="AA29" s="314">
        <v>7.22</v>
      </c>
      <c r="AB29" s="314">
        <v>7.75</v>
      </c>
      <c r="AC29" s="314">
        <v>9.8000000000000007</v>
      </c>
      <c r="AD29" s="314">
        <v>11.67</v>
      </c>
      <c r="AE29" s="314">
        <v>9.2100000000000009</v>
      </c>
      <c r="AF29" s="314">
        <v>8.43</v>
      </c>
      <c r="AG29" s="314">
        <v>8.1300000000000008</v>
      </c>
    </row>
    <row r="30" spans="2:33" s="291" customFormat="1" x14ac:dyDescent="0.2">
      <c r="B30" s="290">
        <v>0.58333333333333337</v>
      </c>
      <c r="C30" s="314">
        <v>7.64</v>
      </c>
      <c r="D30" s="314">
        <v>7.08</v>
      </c>
      <c r="E30" s="314">
        <v>6.58</v>
      </c>
      <c r="F30" s="314">
        <v>6.87</v>
      </c>
      <c r="G30" s="314">
        <v>7.11</v>
      </c>
      <c r="H30" s="314">
        <v>6.9</v>
      </c>
      <c r="I30" s="314">
        <v>6.19</v>
      </c>
      <c r="J30" s="314">
        <v>6.38</v>
      </c>
      <c r="K30" s="314">
        <v>6.94</v>
      </c>
      <c r="L30" s="314">
        <v>9.4600000000000009</v>
      </c>
      <c r="M30" s="314">
        <v>7.15</v>
      </c>
      <c r="N30" s="314">
        <v>7.65</v>
      </c>
      <c r="O30" s="314">
        <v>7</v>
      </c>
      <c r="P30" s="314">
        <v>7.95</v>
      </c>
      <c r="Q30" s="314">
        <v>6.81</v>
      </c>
      <c r="R30" s="314">
        <v>7.23</v>
      </c>
      <c r="S30" s="314">
        <v>7.26</v>
      </c>
      <c r="T30" s="314">
        <v>7.33</v>
      </c>
      <c r="U30" s="314">
        <v>6.98</v>
      </c>
      <c r="V30" s="314">
        <v>7.32</v>
      </c>
      <c r="W30" s="314">
        <v>7.14</v>
      </c>
      <c r="X30" s="314">
        <v>7.32</v>
      </c>
      <c r="Y30" s="314">
        <v>7.5</v>
      </c>
      <c r="Z30" s="314">
        <v>7.33</v>
      </c>
      <c r="AA30" s="314">
        <v>7.15</v>
      </c>
      <c r="AB30" s="314">
        <v>7.56</v>
      </c>
      <c r="AC30" s="314">
        <v>8.94</v>
      </c>
      <c r="AD30" s="314">
        <v>8.5500000000000007</v>
      </c>
      <c r="AE30" s="314">
        <v>7.92</v>
      </c>
      <c r="AF30" s="314">
        <v>7.74</v>
      </c>
      <c r="AG30" s="314">
        <v>8.0299999999999994</v>
      </c>
    </row>
    <row r="31" spans="2:33" s="291" customFormat="1" x14ac:dyDescent="0.2">
      <c r="B31" s="290">
        <v>0.625</v>
      </c>
      <c r="C31" s="314">
        <v>7.09</v>
      </c>
      <c r="D31" s="314">
        <v>6.8</v>
      </c>
      <c r="E31" s="314">
        <v>6.49</v>
      </c>
      <c r="F31" s="314">
        <v>6.54</v>
      </c>
      <c r="G31" s="314">
        <v>6.81</v>
      </c>
      <c r="H31" s="314">
        <v>6.82</v>
      </c>
      <c r="I31" s="314">
        <v>6.19</v>
      </c>
      <c r="J31" s="314">
        <v>6.26</v>
      </c>
      <c r="K31" s="314">
        <v>6.61</v>
      </c>
      <c r="L31" s="314">
        <v>7.32</v>
      </c>
      <c r="M31" s="314">
        <v>6.98</v>
      </c>
      <c r="N31" s="314">
        <v>7.21</v>
      </c>
      <c r="O31" s="314">
        <v>6.96</v>
      </c>
      <c r="P31" s="314">
        <v>7.47</v>
      </c>
      <c r="Q31" s="314">
        <v>6.75</v>
      </c>
      <c r="R31" s="314">
        <v>7.11</v>
      </c>
      <c r="S31" s="314">
        <v>7.12</v>
      </c>
      <c r="T31" s="314">
        <v>7.15</v>
      </c>
      <c r="U31" s="314">
        <v>6.9</v>
      </c>
      <c r="V31" s="314">
        <v>7.2</v>
      </c>
      <c r="W31" s="314">
        <v>7.09</v>
      </c>
      <c r="X31" s="314">
        <v>7.24</v>
      </c>
      <c r="Y31" s="314">
        <v>7.35</v>
      </c>
      <c r="Z31" s="314">
        <v>7.26</v>
      </c>
      <c r="AA31" s="314">
        <v>7.07</v>
      </c>
      <c r="AB31" s="314">
        <v>7.45</v>
      </c>
      <c r="AC31" s="314">
        <v>8.1999999999999993</v>
      </c>
      <c r="AD31" s="314">
        <v>8.16</v>
      </c>
      <c r="AE31" s="314">
        <v>7.78</v>
      </c>
      <c r="AF31" s="314">
        <v>7.53</v>
      </c>
      <c r="AG31" s="314">
        <v>7.85</v>
      </c>
    </row>
    <row r="32" spans="2:33" s="291" customFormat="1" x14ac:dyDescent="0.2">
      <c r="B32" s="290">
        <v>0.66666666666666663</v>
      </c>
      <c r="C32" s="314">
        <v>6.87</v>
      </c>
      <c r="D32" s="314">
        <v>6.59</v>
      </c>
      <c r="E32" s="314">
        <v>6.38</v>
      </c>
      <c r="F32" s="314">
        <v>6.38</v>
      </c>
      <c r="G32" s="314">
        <v>6.66</v>
      </c>
      <c r="H32" s="314">
        <v>6.75</v>
      </c>
      <c r="I32" s="314">
        <v>6.11</v>
      </c>
      <c r="J32" s="314">
        <v>6.25</v>
      </c>
      <c r="K32" s="314">
        <v>6.56</v>
      </c>
      <c r="L32" s="314">
        <v>6.97</v>
      </c>
      <c r="M32" s="314">
        <v>6.9</v>
      </c>
      <c r="N32" s="314">
        <v>7.02</v>
      </c>
      <c r="O32" s="314">
        <v>6.84</v>
      </c>
      <c r="P32" s="314">
        <v>7.31</v>
      </c>
      <c r="Q32" s="314">
        <v>6.73</v>
      </c>
      <c r="R32" s="314">
        <v>7.04</v>
      </c>
      <c r="S32" s="314">
        <v>7.07</v>
      </c>
      <c r="T32" s="314">
        <v>7.11</v>
      </c>
      <c r="U32" s="314">
        <v>6.86</v>
      </c>
      <c r="V32" s="314">
        <v>7.09</v>
      </c>
      <c r="W32" s="314">
        <v>7.07</v>
      </c>
      <c r="X32" s="314">
        <v>7.15</v>
      </c>
      <c r="Y32" s="314">
        <v>7.38</v>
      </c>
      <c r="Z32" s="314">
        <v>7.24</v>
      </c>
      <c r="AA32" s="314">
        <v>7.09</v>
      </c>
      <c r="AB32" s="314">
        <v>7.4</v>
      </c>
      <c r="AC32" s="314">
        <v>7.66</v>
      </c>
      <c r="AD32" s="314">
        <v>8.06</v>
      </c>
      <c r="AE32" s="314">
        <v>7.66</v>
      </c>
      <c r="AF32" s="314">
        <v>7.48</v>
      </c>
      <c r="AG32" s="314">
        <v>7.34</v>
      </c>
    </row>
    <row r="33" spans="2:36" s="291" customFormat="1" x14ac:dyDescent="0.2">
      <c r="B33" s="290">
        <v>0.70833333333333337</v>
      </c>
      <c r="C33" s="314">
        <v>6.68</v>
      </c>
      <c r="D33" s="314">
        <v>6.52</v>
      </c>
      <c r="E33" s="314">
        <v>6.35</v>
      </c>
      <c r="F33" s="314">
        <v>6.28</v>
      </c>
      <c r="G33" s="314">
        <v>6.54</v>
      </c>
      <c r="H33" s="314">
        <v>6.69</v>
      </c>
      <c r="I33" s="314">
        <v>6.18</v>
      </c>
      <c r="J33" s="314">
        <v>6.17</v>
      </c>
      <c r="K33" s="314">
        <v>6.53</v>
      </c>
      <c r="L33" s="314">
        <v>6.87</v>
      </c>
      <c r="M33" s="314">
        <v>6.88</v>
      </c>
      <c r="N33" s="314">
        <v>6.88</v>
      </c>
      <c r="O33" s="314">
        <v>6.77</v>
      </c>
      <c r="P33" s="314">
        <v>7.21</v>
      </c>
      <c r="Q33" s="314">
        <v>6.71</v>
      </c>
      <c r="R33" s="314">
        <v>6.93</v>
      </c>
      <c r="S33" s="314">
        <v>7.28</v>
      </c>
      <c r="T33" s="314">
        <v>7.08</v>
      </c>
      <c r="U33" s="314">
        <v>6.88</v>
      </c>
      <c r="V33" s="314">
        <v>7.04</v>
      </c>
      <c r="W33" s="314">
        <v>7.06</v>
      </c>
      <c r="X33" s="314">
        <v>7.08</v>
      </c>
      <c r="Y33" s="314">
        <v>7.31</v>
      </c>
      <c r="Z33" s="314">
        <v>7.25</v>
      </c>
      <c r="AA33" s="314">
        <v>7.05</v>
      </c>
      <c r="AB33" s="314">
        <v>7.35</v>
      </c>
      <c r="AC33" s="314">
        <v>7.69</v>
      </c>
      <c r="AD33" s="314">
        <v>7.94</v>
      </c>
      <c r="AE33" s="314">
        <v>7.59</v>
      </c>
      <c r="AF33" s="314">
        <v>7.5</v>
      </c>
      <c r="AG33" s="314">
        <v>7.31</v>
      </c>
    </row>
    <row r="34" spans="2:36" s="291" customFormat="1" x14ac:dyDescent="0.2">
      <c r="B34" s="290">
        <v>0.75</v>
      </c>
      <c r="C34" s="314">
        <v>6.59</v>
      </c>
      <c r="D34" s="314">
        <v>6.44</v>
      </c>
      <c r="E34" s="314">
        <v>6.27</v>
      </c>
      <c r="F34" s="314">
        <v>6.34</v>
      </c>
      <c r="G34" s="314">
        <v>6.47</v>
      </c>
      <c r="H34" s="314">
        <v>6.59</v>
      </c>
      <c r="I34" s="314">
        <v>6.27</v>
      </c>
      <c r="J34" s="314">
        <v>6.24</v>
      </c>
      <c r="K34" s="314">
        <v>6.59</v>
      </c>
      <c r="L34" s="314">
        <v>6.82</v>
      </c>
      <c r="M34" s="314">
        <v>6.87</v>
      </c>
      <c r="N34" s="314">
        <v>6.72</v>
      </c>
      <c r="O34" s="314">
        <v>6.72</v>
      </c>
      <c r="P34" s="314">
        <v>7.14</v>
      </c>
      <c r="Q34" s="314">
        <v>6.69</v>
      </c>
      <c r="R34" s="314">
        <v>6.9</v>
      </c>
      <c r="S34" s="314">
        <v>7.47</v>
      </c>
      <c r="T34" s="314">
        <v>7.01</v>
      </c>
      <c r="U34" s="314">
        <v>6.85</v>
      </c>
      <c r="V34" s="314">
        <v>6.96</v>
      </c>
      <c r="W34" s="314">
        <v>7.04</v>
      </c>
      <c r="X34" s="314">
        <v>7.07</v>
      </c>
      <c r="Y34" s="314">
        <v>7.24</v>
      </c>
      <c r="Z34" s="314">
        <v>7.22</v>
      </c>
      <c r="AA34" s="314">
        <v>7.1</v>
      </c>
      <c r="AB34" s="314">
        <v>7.34</v>
      </c>
      <c r="AC34" s="314">
        <v>7.95</v>
      </c>
      <c r="AD34" s="314">
        <v>7.84</v>
      </c>
      <c r="AE34" s="314">
        <v>7.56</v>
      </c>
      <c r="AF34" s="314">
        <v>7.48</v>
      </c>
      <c r="AG34" s="314">
        <v>7.28</v>
      </c>
      <c r="AJ34"/>
    </row>
    <row r="35" spans="2:36" s="291" customFormat="1" x14ac:dyDescent="0.2">
      <c r="B35" s="290">
        <v>0.79166666666666663</v>
      </c>
      <c r="C35" s="314">
        <v>6.47</v>
      </c>
      <c r="D35" s="314">
        <v>10.4</v>
      </c>
      <c r="E35" s="314">
        <v>6.21</v>
      </c>
      <c r="F35" s="314">
        <v>6.3</v>
      </c>
      <c r="G35" s="314">
        <v>6.37</v>
      </c>
      <c r="H35" s="314">
        <v>6.44</v>
      </c>
      <c r="I35" s="314">
        <v>6.23</v>
      </c>
      <c r="J35" s="314">
        <v>6.22</v>
      </c>
      <c r="K35" s="358" t="s">
        <v>359</v>
      </c>
      <c r="L35" s="314">
        <v>6.75</v>
      </c>
      <c r="M35" s="314">
        <v>6.83</v>
      </c>
      <c r="N35" s="314">
        <v>6.67</v>
      </c>
      <c r="O35" s="314">
        <v>6.71</v>
      </c>
      <c r="P35" s="314">
        <v>7.04</v>
      </c>
      <c r="Q35" s="314">
        <v>6.64</v>
      </c>
      <c r="R35" s="314">
        <v>6.89</v>
      </c>
      <c r="S35" s="314">
        <v>7.51</v>
      </c>
      <c r="T35" s="314">
        <v>6.88</v>
      </c>
      <c r="U35" s="314">
        <v>6.83</v>
      </c>
      <c r="V35" s="314">
        <v>6.91</v>
      </c>
      <c r="W35" s="314">
        <v>6.98</v>
      </c>
      <c r="X35" s="314">
        <v>7.02</v>
      </c>
      <c r="Y35" s="314">
        <v>7.08</v>
      </c>
      <c r="Z35" s="314">
        <v>7.18</v>
      </c>
      <c r="AA35" s="314">
        <v>6.99</v>
      </c>
      <c r="AB35" s="314">
        <v>7.37</v>
      </c>
      <c r="AC35" s="314">
        <v>8.33</v>
      </c>
      <c r="AD35" s="314">
        <v>7.78</v>
      </c>
      <c r="AE35" s="314">
        <v>7.83</v>
      </c>
      <c r="AF35" s="314">
        <v>7.48</v>
      </c>
      <c r="AG35" s="314">
        <v>7.26</v>
      </c>
      <c r="AJ35"/>
    </row>
    <row r="36" spans="2:36" s="291" customFormat="1" x14ac:dyDescent="0.2">
      <c r="B36" s="290">
        <v>0.83333333333333337</v>
      </c>
      <c r="C36" s="314">
        <v>6.41</v>
      </c>
      <c r="D36" s="314">
        <v>12.05</v>
      </c>
      <c r="E36" s="314">
        <v>6.2</v>
      </c>
      <c r="F36" s="314">
        <v>6.26</v>
      </c>
      <c r="G36" s="314">
        <v>6.35</v>
      </c>
      <c r="H36" s="314">
        <v>6.35</v>
      </c>
      <c r="I36" s="314">
        <v>6.14</v>
      </c>
      <c r="J36" s="314">
        <v>6.22</v>
      </c>
      <c r="K36" s="358" t="s">
        <v>359</v>
      </c>
      <c r="L36" s="314">
        <v>9.2200000000000006</v>
      </c>
      <c r="M36" s="314">
        <v>6.75</v>
      </c>
      <c r="N36" s="314">
        <v>6.64</v>
      </c>
      <c r="O36" s="314">
        <v>6.66</v>
      </c>
      <c r="P36" s="314">
        <v>6.93</v>
      </c>
      <c r="Q36" s="314">
        <v>6.58</v>
      </c>
      <c r="R36" s="314">
        <v>6.83</v>
      </c>
      <c r="S36" s="314">
        <v>7.23</v>
      </c>
      <c r="T36" s="314">
        <v>6.83</v>
      </c>
      <c r="U36" s="314">
        <v>6.74</v>
      </c>
      <c r="V36" s="314">
        <v>6.82</v>
      </c>
      <c r="W36" s="314">
        <v>6.94</v>
      </c>
      <c r="X36" s="314">
        <v>7.01</v>
      </c>
      <c r="Y36" s="314">
        <v>7</v>
      </c>
      <c r="Z36" s="314">
        <v>7.1</v>
      </c>
      <c r="AA36" s="314">
        <v>7.04</v>
      </c>
      <c r="AB36" s="314">
        <v>7.34</v>
      </c>
      <c r="AC36" s="314">
        <v>10.98</v>
      </c>
      <c r="AD36" s="314">
        <v>8.17</v>
      </c>
      <c r="AE36" s="314">
        <v>12.13</v>
      </c>
      <c r="AF36" s="314">
        <v>7.42</v>
      </c>
      <c r="AG36" s="314">
        <v>7.32</v>
      </c>
      <c r="AJ36"/>
    </row>
    <row r="37" spans="2:36" s="291" customFormat="1" x14ac:dyDescent="0.2">
      <c r="B37" s="290">
        <v>0.875</v>
      </c>
      <c r="C37" s="314">
        <v>6.25</v>
      </c>
      <c r="D37" s="314">
        <v>17.2</v>
      </c>
      <c r="E37" s="314">
        <v>6.82</v>
      </c>
      <c r="F37" s="314">
        <v>6.17</v>
      </c>
      <c r="G37" s="314">
        <v>6.32</v>
      </c>
      <c r="H37" s="314">
        <v>6.27</v>
      </c>
      <c r="I37" s="314">
        <v>6.03</v>
      </c>
      <c r="J37" s="314">
        <v>6.2</v>
      </c>
      <c r="K37" s="358" t="s">
        <v>359</v>
      </c>
      <c r="L37" s="314">
        <v>25.23</v>
      </c>
      <c r="M37" s="314">
        <v>6.67</v>
      </c>
      <c r="N37" s="314">
        <v>6.63</v>
      </c>
      <c r="O37" s="314">
        <v>12.63</v>
      </c>
      <c r="P37" s="314">
        <v>6.77</v>
      </c>
      <c r="Q37" s="314">
        <v>6.58</v>
      </c>
      <c r="R37" s="314">
        <v>6.8</v>
      </c>
      <c r="S37" s="314">
        <v>6.94</v>
      </c>
      <c r="T37" s="314">
        <v>6.86</v>
      </c>
      <c r="U37" s="314">
        <v>6.75</v>
      </c>
      <c r="V37" s="314">
        <v>35.18</v>
      </c>
      <c r="W37" s="314">
        <v>6.88</v>
      </c>
      <c r="X37" s="314">
        <v>6.99</v>
      </c>
      <c r="Y37" s="314">
        <v>6.99</v>
      </c>
      <c r="Z37" s="314">
        <v>7.04</v>
      </c>
      <c r="AA37" s="314">
        <v>7.01</v>
      </c>
      <c r="AB37" s="314">
        <v>7.27</v>
      </c>
      <c r="AC37" s="314">
        <v>13.73</v>
      </c>
      <c r="AD37" s="314">
        <v>9.6</v>
      </c>
      <c r="AE37" s="314">
        <v>16.54</v>
      </c>
      <c r="AF37" s="314">
        <v>7.49</v>
      </c>
      <c r="AG37" s="314">
        <v>7.33</v>
      </c>
      <c r="AJ37"/>
    </row>
    <row r="38" spans="2:36" s="291" customFormat="1" x14ac:dyDescent="0.2">
      <c r="B38" s="290">
        <v>0.91666666666666663</v>
      </c>
      <c r="C38" s="314">
        <v>6.08</v>
      </c>
      <c r="D38" s="314">
        <v>27.47</v>
      </c>
      <c r="E38" s="314">
        <v>24.75</v>
      </c>
      <c r="F38" s="314">
        <v>6.09</v>
      </c>
      <c r="G38" s="314">
        <v>18.13</v>
      </c>
      <c r="H38" s="314">
        <v>6.19</v>
      </c>
      <c r="I38" s="314">
        <v>6.1</v>
      </c>
      <c r="J38" s="314">
        <v>50.52</v>
      </c>
      <c r="K38" s="314">
        <v>9.0500000000000007</v>
      </c>
      <c r="L38" s="314">
        <v>58.97</v>
      </c>
      <c r="M38" s="314">
        <v>6.65</v>
      </c>
      <c r="N38" s="314">
        <v>18.46</v>
      </c>
      <c r="O38" s="314">
        <v>31.71</v>
      </c>
      <c r="P38" s="314">
        <v>6.64</v>
      </c>
      <c r="Q38" s="314">
        <v>7.63</v>
      </c>
      <c r="R38" s="314">
        <v>38.380000000000003</v>
      </c>
      <c r="S38" s="314">
        <v>7.44</v>
      </c>
      <c r="T38" s="314">
        <v>6.86</v>
      </c>
      <c r="U38" s="314">
        <v>7.09</v>
      </c>
      <c r="V38" s="314">
        <v>78.16</v>
      </c>
      <c r="W38" s="314">
        <v>6.79</v>
      </c>
      <c r="X38" s="314">
        <v>40.94</v>
      </c>
      <c r="Y38" s="314">
        <v>6.98</v>
      </c>
      <c r="Z38" s="314">
        <v>8.32</v>
      </c>
      <c r="AA38" s="314">
        <v>7.56</v>
      </c>
      <c r="AB38" s="314">
        <v>7.2</v>
      </c>
      <c r="AC38" s="314">
        <v>67.88</v>
      </c>
      <c r="AD38" s="314">
        <v>9.61</v>
      </c>
      <c r="AE38" s="314">
        <v>23.85</v>
      </c>
      <c r="AF38" s="314">
        <v>7.49</v>
      </c>
      <c r="AG38" s="314">
        <v>7.31</v>
      </c>
    </row>
    <row r="39" spans="2:36" s="291" customFormat="1" x14ac:dyDescent="0.2">
      <c r="B39" s="290">
        <v>0.95833333333333337</v>
      </c>
      <c r="C39" s="314">
        <v>5.95</v>
      </c>
      <c r="D39" s="314">
        <v>35.049999999999997</v>
      </c>
      <c r="E39" s="314">
        <v>25.65</v>
      </c>
      <c r="F39" s="314">
        <v>46.76</v>
      </c>
      <c r="G39" s="314">
        <v>23.14</v>
      </c>
      <c r="H39" s="314">
        <v>21.58</v>
      </c>
      <c r="I39" s="314">
        <v>6.46</v>
      </c>
      <c r="J39" s="314">
        <v>61.37</v>
      </c>
      <c r="K39" s="314">
        <v>17.420000000000002</v>
      </c>
      <c r="L39" s="314">
        <v>97.63</v>
      </c>
      <c r="M39" s="314">
        <v>6.61</v>
      </c>
      <c r="N39" s="314">
        <v>48.72</v>
      </c>
      <c r="O39" s="314">
        <v>37.950000000000003</v>
      </c>
      <c r="P39" s="314">
        <v>8.2100000000000009</v>
      </c>
      <c r="Q39" s="314">
        <v>10.79</v>
      </c>
      <c r="R39" s="314">
        <v>125.29</v>
      </c>
      <c r="S39" s="314">
        <v>55</v>
      </c>
      <c r="T39" s="314">
        <v>28.59</v>
      </c>
      <c r="U39" s="314">
        <v>8.51</v>
      </c>
      <c r="V39" s="314">
        <v>103.05</v>
      </c>
      <c r="W39" s="314">
        <v>15.73</v>
      </c>
      <c r="X39" s="314">
        <v>89.87</v>
      </c>
      <c r="Y39" s="314">
        <v>7</v>
      </c>
      <c r="Z39" s="314">
        <v>22.11</v>
      </c>
      <c r="AA39" s="314">
        <v>17.71</v>
      </c>
      <c r="AB39" s="314">
        <v>7.14</v>
      </c>
      <c r="AC39" s="314">
        <v>148.52000000000001</v>
      </c>
      <c r="AD39" s="314">
        <v>9.11</v>
      </c>
      <c r="AE39" s="314">
        <v>22.95</v>
      </c>
      <c r="AF39" s="314">
        <v>7.52</v>
      </c>
      <c r="AG39" s="314">
        <v>7.32</v>
      </c>
    </row>
    <row r="40" spans="2:36" s="293" customFormat="1" ht="27" customHeight="1" x14ac:dyDescent="0.2">
      <c r="B40" s="288" t="s">
        <v>356</v>
      </c>
      <c r="C40" s="365" t="s">
        <v>357</v>
      </c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</row>
    <row r="41" spans="2:36" x14ac:dyDescent="0.2">
      <c r="B41" s="294" t="s">
        <v>306</v>
      </c>
    </row>
  </sheetData>
  <mergeCells count="6">
    <mergeCell ref="C40:AG40"/>
    <mergeCell ref="B1:E3"/>
    <mergeCell ref="F1:AF3"/>
    <mergeCell ref="B5:C5"/>
    <mergeCell ref="B9:AF9"/>
    <mergeCell ref="V13:W1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44"/>
  <sheetViews>
    <sheetView showGridLines="0" view="pageBreakPreview" zoomScale="87" zoomScaleNormal="60" zoomScaleSheetLayoutView="87" workbookViewId="0">
      <selection activeCell="B43" sqref="B4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66"/>
      <c r="C2" s="366"/>
      <c r="D2" s="366"/>
      <c r="E2" s="366"/>
      <c r="F2" s="377" t="s">
        <v>350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66"/>
      <c r="C3" s="366"/>
      <c r="D3" s="366"/>
      <c r="E3" s="36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66"/>
      <c r="C4" s="366"/>
      <c r="D4" s="366"/>
      <c r="E4" s="36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62" t="s">
        <v>188</v>
      </c>
      <c r="C6" s="362"/>
      <c r="D6" s="282"/>
      <c r="E6" s="282"/>
      <c r="F6" s="283" t="str">
        <f>'PM10_CA-ILO-01'!F6</f>
        <v>Evaluación de seguimiento de la calidad del aire en la I.E. Francisco Bolognesi, distrito Ilo, provincia Ilo, departamento Moquegua, en marzo 2021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316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7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317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6" t="s">
        <v>318</v>
      </c>
      <c r="W14" s="37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3" s="291" customFormat="1" x14ac:dyDescent="0.2">
      <c r="B17" s="290">
        <v>0</v>
      </c>
      <c r="C17" s="314">
        <v>4.05</v>
      </c>
      <c r="D17" s="314">
        <v>5.17</v>
      </c>
      <c r="E17" s="314">
        <v>37.020000000000003</v>
      </c>
      <c r="F17" s="314">
        <v>4.8899999999999997</v>
      </c>
      <c r="G17" s="314">
        <v>29.79</v>
      </c>
      <c r="H17" s="314">
        <v>11.65</v>
      </c>
      <c r="I17" s="314">
        <v>4.8600000000000003</v>
      </c>
      <c r="J17" s="314">
        <v>3.72</v>
      </c>
      <c r="K17" s="314">
        <v>16.78</v>
      </c>
      <c r="L17" s="314">
        <v>6.47</v>
      </c>
      <c r="M17" s="314">
        <v>3.8</v>
      </c>
      <c r="N17" s="314">
        <v>15.81</v>
      </c>
      <c r="O17" s="314">
        <v>16.690000000000001</v>
      </c>
      <c r="P17" s="314">
        <v>12.33</v>
      </c>
      <c r="Q17" s="314">
        <v>9.02</v>
      </c>
      <c r="R17" s="314">
        <v>3.97</v>
      </c>
      <c r="S17" s="314">
        <v>13.15</v>
      </c>
      <c r="T17" s="314">
        <v>17.86</v>
      </c>
      <c r="U17" s="314">
        <v>16.05</v>
      </c>
      <c r="V17" s="314">
        <v>20.239999999999998</v>
      </c>
      <c r="W17" s="314">
        <v>5.3</v>
      </c>
      <c r="X17" s="314">
        <v>7.91</v>
      </c>
      <c r="Y17" s="314">
        <v>13.95</v>
      </c>
      <c r="Z17" s="314">
        <v>4.8099999999999996</v>
      </c>
      <c r="AA17" s="314">
        <v>8.6999999999999993</v>
      </c>
      <c r="AB17" s="314">
        <v>3.67</v>
      </c>
      <c r="AC17" s="314">
        <v>14.58</v>
      </c>
      <c r="AD17" s="314">
        <v>16.43</v>
      </c>
      <c r="AE17" s="314">
        <v>12.92</v>
      </c>
      <c r="AF17" s="314">
        <v>3.96</v>
      </c>
      <c r="AG17" s="314">
        <v>3.54</v>
      </c>
    </row>
    <row r="18" spans="2:33" s="291" customFormat="1" x14ac:dyDescent="0.2">
      <c r="B18" s="290">
        <v>4.1666666666666664E-2</v>
      </c>
      <c r="C18" s="314">
        <v>4.3</v>
      </c>
      <c r="D18" s="314">
        <v>4.8099999999999996</v>
      </c>
      <c r="E18" s="314">
        <v>20.09</v>
      </c>
      <c r="F18" s="314">
        <v>4.8600000000000003</v>
      </c>
      <c r="G18" s="314">
        <v>7.5</v>
      </c>
      <c r="H18" s="314">
        <v>8.14</v>
      </c>
      <c r="I18" s="314">
        <v>3.73</v>
      </c>
      <c r="J18" s="314">
        <v>10.71</v>
      </c>
      <c r="K18" s="314">
        <v>10.23</v>
      </c>
      <c r="L18" s="314">
        <v>10.33</v>
      </c>
      <c r="M18" s="314">
        <v>3.94</v>
      </c>
      <c r="N18" s="314">
        <v>19.07</v>
      </c>
      <c r="O18" s="314">
        <v>12.86</v>
      </c>
      <c r="P18" s="314">
        <v>9.31</v>
      </c>
      <c r="Q18" s="314">
        <v>15.06</v>
      </c>
      <c r="R18" s="314">
        <v>3.88</v>
      </c>
      <c r="S18" s="314">
        <v>23.7</v>
      </c>
      <c r="T18" s="314">
        <v>9.31</v>
      </c>
      <c r="U18" s="314">
        <v>7.5</v>
      </c>
      <c r="V18" s="314">
        <v>3.86</v>
      </c>
      <c r="W18" s="314">
        <v>3.17</v>
      </c>
      <c r="X18" s="314">
        <v>3.28</v>
      </c>
      <c r="Y18" s="314">
        <v>6.96</v>
      </c>
      <c r="Z18" s="314">
        <v>3.88</v>
      </c>
      <c r="AA18" s="314">
        <v>7.67</v>
      </c>
      <c r="AB18" s="314">
        <v>3.45</v>
      </c>
      <c r="AC18" s="314">
        <v>4.24</v>
      </c>
      <c r="AD18" s="314">
        <v>5.77</v>
      </c>
      <c r="AE18" s="314">
        <v>5.05</v>
      </c>
      <c r="AF18" s="314">
        <v>4.5599999999999996</v>
      </c>
      <c r="AG18" s="314">
        <v>3.5</v>
      </c>
    </row>
    <row r="19" spans="2:33" s="291" customFormat="1" x14ac:dyDescent="0.2">
      <c r="B19" s="290">
        <v>8.3333333333333329E-2</v>
      </c>
      <c r="C19" s="314">
        <v>8.48</v>
      </c>
      <c r="D19" s="314">
        <v>3.66</v>
      </c>
      <c r="E19" s="314">
        <v>16.559999999999999</v>
      </c>
      <c r="F19" s="314">
        <v>4.53</v>
      </c>
      <c r="G19" s="314">
        <v>4.7300000000000004</v>
      </c>
      <c r="H19" s="314">
        <v>4.3</v>
      </c>
      <c r="I19" s="314">
        <v>3.88</v>
      </c>
      <c r="J19" s="314">
        <v>8.98</v>
      </c>
      <c r="K19" s="314">
        <v>3.37</v>
      </c>
      <c r="L19" s="314">
        <v>5.44</v>
      </c>
      <c r="M19" s="314">
        <v>3.43</v>
      </c>
      <c r="N19" s="314">
        <v>8.24</v>
      </c>
      <c r="O19" s="314">
        <v>4.99</v>
      </c>
      <c r="P19" s="314">
        <v>15.47</v>
      </c>
      <c r="Q19" s="314">
        <v>22.4</v>
      </c>
      <c r="R19" s="314">
        <v>3.54</v>
      </c>
      <c r="S19" s="314">
        <v>7.89</v>
      </c>
      <c r="T19" s="314">
        <v>7.47</v>
      </c>
      <c r="U19" s="314">
        <v>7.77</v>
      </c>
      <c r="V19" s="314">
        <v>5.81</v>
      </c>
      <c r="W19" s="314">
        <v>6.6</v>
      </c>
      <c r="X19" s="335">
        <v>3.26</v>
      </c>
      <c r="Y19" s="314">
        <v>4.4000000000000004</v>
      </c>
      <c r="Z19" s="314">
        <v>3.65</v>
      </c>
      <c r="AA19" s="314">
        <v>3.8</v>
      </c>
      <c r="AB19" s="314">
        <v>3.45</v>
      </c>
      <c r="AC19" s="314">
        <v>5.84</v>
      </c>
      <c r="AD19" s="314">
        <v>7.6</v>
      </c>
      <c r="AE19" s="314">
        <v>5.34</v>
      </c>
      <c r="AF19" s="314">
        <v>4.46</v>
      </c>
      <c r="AG19" s="314">
        <v>3.31</v>
      </c>
    </row>
    <row r="20" spans="2:33" s="291" customFormat="1" x14ac:dyDescent="0.2">
      <c r="B20" s="290">
        <v>0.125</v>
      </c>
      <c r="C20" s="314">
        <v>26.62</v>
      </c>
      <c r="D20" s="314">
        <v>19.2</v>
      </c>
      <c r="E20" s="314">
        <v>14.27</v>
      </c>
      <c r="F20" s="314">
        <v>4.33</v>
      </c>
      <c r="G20" s="314">
        <v>4.6500000000000004</v>
      </c>
      <c r="H20" s="314">
        <v>3.54</v>
      </c>
      <c r="I20" s="314">
        <v>3.59</v>
      </c>
      <c r="J20" s="314">
        <v>5</v>
      </c>
      <c r="K20" s="314">
        <v>47.17</v>
      </c>
      <c r="L20" s="314">
        <v>3.65</v>
      </c>
      <c r="M20" s="314">
        <v>3.61</v>
      </c>
      <c r="N20" s="314">
        <v>3.26</v>
      </c>
      <c r="O20" s="314">
        <v>4.53</v>
      </c>
      <c r="P20" s="314">
        <v>23.42</v>
      </c>
      <c r="Q20" s="314">
        <v>9.08</v>
      </c>
      <c r="R20" s="314">
        <v>3.5</v>
      </c>
      <c r="S20" s="314">
        <v>6.49</v>
      </c>
      <c r="T20" s="314">
        <v>6.56</v>
      </c>
      <c r="U20" s="314">
        <v>6.11</v>
      </c>
      <c r="V20" s="314">
        <v>14.45</v>
      </c>
      <c r="W20" s="314">
        <v>3.53</v>
      </c>
      <c r="X20" s="314">
        <v>3.12</v>
      </c>
      <c r="Y20" s="314">
        <v>3.67</v>
      </c>
      <c r="Z20" s="314">
        <v>3.98</v>
      </c>
      <c r="AA20" s="314">
        <v>3.83</v>
      </c>
      <c r="AB20" s="314">
        <v>4.42</v>
      </c>
      <c r="AC20" s="314">
        <v>6.97</v>
      </c>
      <c r="AD20" s="314">
        <v>12.42</v>
      </c>
      <c r="AE20" s="314">
        <v>6.96</v>
      </c>
      <c r="AF20" s="314">
        <v>4.09</v>
      </c>
      <c r="AG20" s="314">
        <v>3.46</v>
      </c>
    </row>
    <row r="21" spans="2:33" s="291" customFormat="1" x14ac:dyDescent="0.2">
      <c r="B21" s="290">
        <v>0.16666666666666666</v>
      </c>
      <c r="C21" s="314">
        <v>28.53</v>
      </c>
      <c r="D21" s="314">
        <v>9.11</v>
      </c>
      <c r="E21" s="314">
        <v>5.18</v>
      </c>
      <c r="F21" s="314">
        <v>5.2</v>
      </c>
      <c r="G21" s="314">
        <v>4.68</v>
      </c>
      <c r="H21" s="314">
        <v>7.53</v>
      </c>
      <c r="I21" s="314">
        <v>3.39</v>
      </c>
      <c r="J21" s="314">
        <v>4.2300000000000004</v>
      </c>
      <c r="K21" s="314">
        <v>18.03</v>
      </c>
      <c r="L21" s="314">
        <v>3.69</v>
      </c>
      <c r="M21" s="314">
        <v>3.42</v>
      </c>
      <c r="N21" s="314">
        <v>3.2</v>
      </c>
      <c r="O21" s="314">
        <v>5.27</v>
      </c>
      <c r="P21" s="314">
        <v>14.03</v>
      </c>
      <c r="Q21" s="314">
        <v>6.81</v>
      </c>
      <c r="R21" s="314">
        <v>3.43</v>
      </c>
      <c r="S21" s="314">
        <v>9.82</v>
      </c>
      <c r="T21" s="314">
        <v>5.42</v>
      </c>
      <c r="U21" s="314">
        <v>6.41</v>
      </c>
      <c r="V21" s="314">
        <v>16.25</v>
      </c>
      <c r="W21" s="314">
        <v>3.54</v>
      </c>
      <c r="X21" s="314">
        <v>14.43</v>
      </c>
      <c r="Y21" s="314">
        <v>5.89</v>
      </c>
      <c r="Z21" s="314">
        <v>3.76</v>
      </c>
      <c r="AA21" s="314">
        <v>3.4</v>
      </c>
      <c r="AB21" s="314">
        <v>5.09</v>
      </c>
      <c r="AC21" s="314">
        <v>5.1100000000000003</v>
      </c>
      <c r="AD21" s="314">
        <v>9.56</v>
      </c>
      <c r="AE21" s="314">
        <v>4.28</v>
      </c>
      <c r="AF21" s="335">
        <v>3.94</v>
      </c>
      <c r="AG21" s="314">
        <v>3.54</v>
      </c>
    </row>
    <row r="22" spans="2:33" s="291" customFormat="1" x14ac:dyDescent="0.2">
      <c r="B22" s="290">
        <v>0.20833333333333334</v>
      </c>
      <c r="C22" s="314">
        <v>4.7699999999999996</v>
      </c>
      <c r="D22" s="335">
        <v>4.16</v>
      </c>
      <c r="E22" s="314">
        <v>4.59</v>
      </c>
      <c r="F22" s="314" t="s">
        <v>359</v>
      </c>
      <c r="G22" s="335">
        <v>4.75</v>
      </c>
      <c r="H22" s="314">
        <v>26.26</v>
      </c>
      <c r="I22" s="314" t="s">
        <v>359</v>
      </c>
      <c r="J22" s="314">
        <v>4.18</v>
      </c>
      <c r="K22" s="335">
        <v>5.24</v>
      </c>
      <c r="L22" s="314">
        <v>4.18</v>
      </c>
      <c r="M22" s="314" t="s">
        <v>359</v>
      </c>
      <c r="N22" s="335">
        <v>3.16</v>
      </c>
      <c r="O22" s="314">
        <v>3.79</v>
      </c>
      <c r="P22" s="314" t="s">
        <v>359</v>
      </c>
      <c r="Q22" s="314">
        <v>4.88</v>
      </c>
      <c r="R22" s="335">
        <v>3.36</v>
      </c>
      <c r="S22" s="314">
        <v>8.07</v>
      </c>
      <c r="T22" s="314" t="s">
        <v>359</v>
      </c>
      <c r="U22" s="335">
        <v>5.98</v>
      </c>
      <c r="V22" s="314">
        <v>9.5</v>
      </c>
      <c r="W22" s="314" t="s">
        <v>359</v>
      </c>
      <c r="X22" s="335">
        <v>19.88</v>
      </c>
      <c r="Y22" s="335">
        <v>27.86</v>
      </c>
      <c r="Z22" s="314">
        <v>3.8</v>
      </c>
      <c r="AA22" s="314" t="s">
        <v>359</v>
      </c>
      <c r="AB22" s="314">
        <v>4.2300000000000004</v>
      </c>
      <c r="AC22" s="314">
        <v>4.4400000000000004</v>
      </c>
      <c r="AD22" s="314" t="s">
        <v>359</v>
      </c>
      <c r="AE22" s="314">
        <v>4.49</v>
      </c>
      <c r="AF22" s="335">
        <v>4.75</v>
      </c>
      <c r="AG22" s="314">
        <v>3.4</v>
      </c>
    </row>
    <row r="23" spans="2:33" s="291" customFormat="1" x14ac:dyDescent="0.2">
      <c r="B23" s="290">
        <v>0.25</v>
      </c>
      <c r="C23" s="314">
        <v>4.72</v>
      </c>
      <c r="D23" s="314">
        <v>4.2</v>
      </c>
      <c r="E23" s="314">
        <v>4.33</v>
      </c>
      <c r="F23" s="314">
        <v>14.56</v>
      </c>
      <c r="G23" s="314">
        <v>6.04</v>
      </c>
      <c r="H23" s="314">
        <v>15.96</v>
      </c>
      <c r="I23" s="314">
        <v>3.57</v>
      </c>
      <c r="J23" s="314">
        <v>3.74</v>
      </c>
      <c r="K23" s="314">
        <v>6.02</v>
      </c>
      <c r="L23" s="314">
        <v>12.63</v>
      </c>
      <c r="M23" s="314">
        <v>6.07</v>
      </c>
      <c r="N23" s="314">
        <v>3.95</v>
      </c>
      <c r="O23" s="314">
        <v>3.96</v>
      </c>
      <c r="P23" s="314">
        <v>7.75</v>
      </c>
      <c r="Q23" s="314">
        <v>5.73</v>
      </c>
      <c r="R23" s="314">
        <v>3.77</v>
      </c>
      <c r="S23" s="314">
        <v>10.29</v>
      </c>
      <c r="T23" s="314">
        <v>3.98</v>
      </c>
      <c r="U23" s="314">
        <v>3.96</v>
      </c>
      <c r="V23" s="314">
        <v>5.2</v>
      </c>
      <c r="W23" s="314">
        <v>3.51</v>
      </c>
      <c r="X23" s="335">
        <v>16.84</v>
      </c>
      <c r="Y23" s="314">
        <v>11.35</v>
      </c>
      <c r="Z23" s="314">
        <v>3.66</v>
      </c>
      <c r="AA23" s="314">
        <v>3.34</v>
      </c>
      <c r="AB23" s="314">
        <v>3.98</v>
      </c>
      <c r="AC23" s="314">
        <v>3.86</v>
      </c>
      <c r="AD23" s="314">
        <v>7.69</v>
      </c>
      <c r="AE23" s="314">
        <v>5.33</v>
      </c>
      <c r="AF23" s="314">
        <v>4.93</v>
      </c>
      <c r="AG23" s="314">
        <v>3.37</v>
      </c>
    </row>
    <row r="24" spans="2:33" s="291" customFormat="1" x14ac:dyDescent="0.2">
      <c r="B24" s="290">
        <v>0.29166666666666669</v>
      </c>
      <c r="C24" s="314">
        <v>5.26</v>
      </c>
      <c r="D24" s="314">
        <v>5.66</v>
      </c>
      <c r="E24" s="314">
        <v>4.3</v>
      </c>
      <c r="F24" s="314">
        <v>9.74</v>
      </c>
      <c r="G24" s="314">
        <v>16.34</v>
      </c>
      <c r="H24" s="314">
        <v>8.5399999999999991</v>
      </c>
      <c r="I24" s="314">
        <v>3.93</v>
      </c>
      <c r="J24" s="314">
        <v>3.58</v>
      </c>
      <c r="K24" s="314">
        <v>5.72</v>
      </c>
      <c r="L24" s="314">
        <v>13.15</v>
      </c>
      <c r="M24" s="314">
        <v>12.16</v>
      </c>
      <c r="N24" s="314">
        <v>8.19</v>
      </c>
      <c r="O24" s="314">
        <v>12.88</v>
      </c>
      <c r="P24" s="314">
        <v>8.31</v>
      </c>
      <c r="Q24" s="314">
        <v>13.7</v>
      </c>
      <c r="R24" s="314">
        <v>9.6</v>
      </c>
      <c r="S24" s="314">
        <v>11.29</v>
      </c>
      <c r="T24" s="314">
        <v>3.83</v>
      </c>
      <c r="U24" s="314">
        <v>4.3</v>
      </c>
      <c r="V24" s="314">
        <v>3.75</v>
      </c>
      <c r="W24" s="314">
        <v>3.45</v>
      </c>
      <c r="X24" s="314">
        <v>26.53</v>
      </c>
      <c r="Y24" s="314">
        <v>17.64</v>
      </c>
      <c r="Z24" s="314">
        <v>4.8899999999999997</v>
      </c>
      <c r="AA24" s="314">
        <v>4.09</v>
      </c>
      <c r="AB24" s="314">
        <v>9.7799999999999994</v>
      </c>
      <c r="AC24" s="314">
        <v>3.83</v>
      </c>
      <c r="AD24" s="314">
        <v>20.83</v>
      </c>
      <c r="AE24" s="314">
        <v>5.56</v>
      </c>
      <c r="AF24" s="314">
        <v>5.43</v>
      </c>
      <c r="AG24" s="314">
        <v>5.73</v>
      </c>
    </row>
    <row r="25" spans="2:33" s="291" customFormat="1" x14ac:dyDescent="0.2">
      <c r="B25" s="290">
        <v>0.33333333333333331</v>
      </c>
      <c r="C25" s="314">
        <v>7.29</v>
      </c>
      <c r="D25" s="314">
        <v>9.06</v>
      </c>
      <c r="E25" s="314">
        <v>5.38</v>
      </c>
      <c r="F25" s="314">
        <v>7.09</v>
      </c>
      <c r="G25" s="314">
        <v>5.86</v>
      </c>
      <c r="H25" s="314">
        <v>5.46</v>
      </c>
      <c r="I25" s="314">
        <v>4.66</v>
      </c>
      <c r="J25" s="314">
        <v>3.61</v>
      </c>
      <c r="K25" s="314">
        <v>4.17</v>
      </c>
      <c r="L25" s="314">
        <v>10.83</v>
      </c>
      <c r="M25" s="314">
        <v>5</v>
      </c>
      <c r="N25" s="314">
        <v>8.75</v>
      </c>
      <c r="O25" s="314">
        <v>7.61</v>
      </c>
      <c r="P25" s="314">
        <v>5.58</v>
      </c>
      <c r="Q25" s="314">
        <v>5.2</v>
      </c>
      <c r="R25" s="314">
        <v>6.87</v>
      </c>
      <c r="S25" s="314">
        <v>8.5</v>
      </c>
      <c r="T25" s="314">
        <v>18.72</v>
      </c>
      <c r="U25" s="314">
        <v>4.32</v>
      </c>
      <c r="V25" s="314">
        <v>3.47</v>
      </c>
      <c r="W25" s="314">
        <v>3.28</v>
      </c>
      <c r="X25" s="314">
        <v>5.07</v>
      </c>
      <c r="Y25" s="314">
        <v>4.18</v>
      </c>
      <c r="Z25" s="314">
        <v>5.07</v>
      </c>
      <c r="AA25" s="314">
        <v>3.2</v>
      </c>
      <c r="AB25" s="314">
        <v>9.58</v>
      </c>
      <c r="AC25" s="314">
        <v>5.51</v>
      </c>
      <c r="AD25" s="314">
        <v>6.36</v>
      </c>
      <c r="AE25" s="314">
        <v>5.19</v>
      </c>
      <c r="AF25" s="314">
        <v>7.93</v>
      </c>
      <c r="AG25" s="314">
        <v>13.39</v>
      </c>
    </row>
    <row r="26" spans="2:33" s="291" customFormat="1" x14ac:dyDescent="0.2">
      <c r="B26" s="290">
        <v>0.375</v>
      </c>
      <c r="C26" s="314">
        <v>5.1100000000000003</v>
      </c>
      <c r="D26" s="314">
        <v>5.44</v>
      </c>
      <c r="E26" s="314">
        <v>6</v>
      </c>
      <c r="F26" s="314">
        <v>5.35</v>
      </c>
      <c r="G26" s="314">
        <v>4.6900000000000004</v>
      </c>
      <c r="H26" s="314">
        <v>3.84</v>
      </c>
      <c r="I26" s="314">
        <v>3.4</v>
      </c>
      <c r="J26" s="314">
        <v>3.18</v>
      </c>
      <c r="K26" s="314">
        <v>4.4000000000000004</v>
      </c>
      <c r="L26" s="314">
        <v>4.05</v>
      </c>
      <c r="M26" s="314">
        <v>4.05</v>
      </c>
      <c r="N26" s="314">
        <v>4.8499999999999996</v>
      </c>
      <c r="O26" s="314">
        <v>4.37</v>
      </c>
      <c r="P26" s="314">
        <v>4.96</v>
      </c>
      <c r="Q26" s="314">
        <v>4.2699999999999996</v>
      </c>
      <c r="R26" s="314">
        <v>4.33</v>
      </c>
      <c r="S26" s="314">
        <v>4.74</v>
      </c>
      <c r="T26" s="314">
        <v>4.8</v>
      </c>
      <c r="U26" s="314">
        <v>3.62</v>
      </c>
      <c r="V26" s="314">
        <v>3.51</v>
      </c>
      <c r="W26" s="314">
        <v>3.11</v>
      </c>
      <c r="X26" s="314">
        <v>4.04</v>
      </c>
      <c r="Y26" s="314">
        <v>3.87</v>
      </c>
      <c r="Z26" s="314">
        <v>3.62</v>
      </c>
      <c r="AA26" s="314">
        <v>3.26</v>
      </c>
      <c r="AB26" s="314">
        <v>5.0999999999999996</v>
      </c>
      <c r="AC26" s="314">
        <v>4.2300000000000004</v>
      </c>
      <c r="AD26" s="314">
        <v>4.3600000000000003</v>
      </c>
      <c r="AE26" s="314">
        <v>4.1100000000000003</v>
      </c>
      <c r="AF26" s="335">
        <v>6.15</v>
      </c>
      <c r="AG26" s="314">
        <v>3.77</v>
      </c>
    </row>
    <row r="27" spans="2:33" s="291" customFormat="1" x14ac:dyDescent="0.2">
      <c r="B27" s="290">
        <v>0.41666666666666669</v>
      </c>
      <c r="C27" s="314">
        <v>5.49</v>
      </c>
      <c r="D27" s="314">
        <v>4.97</v>
      </c>
      <c r="E27" s="314">
        <v>5.51</v>
      </c>
      <c r="F27" s="314">
        <v>4.3099999999999996</v>
      </c>
      <c r="G27" s="314">
        <v>4.3499999999999996</v>
      </c>
      <c r="H27" s="314">
        <v>3.35</v>
      </c>
      <c r="I27" s="314">
        <v>3.02</v>
      </c>
      <c r="J27" s="314">
        <v>2.87</v>
      </c>
      <c r="K27" s="314">
        <v>4.18</v>
      </c>
      <c r="L27" s="314">
        <v>3.8</v>
      </c>
      <c r="M27" s="314">
        <v>3.23</v>
      </c>
      <c r="N27" s="314">
        <v>4.25</v>
      </c>
      <c r="O27" s="314">
        <v>3.35</v>
      </c>
      <c r="P27" s="314">
        <v>4.78</v>
      </c>
      <c r="Q27" s="314">
        <v>3.97</v>
      </c>
      <c r="R27" s="314">
        <v>3.75</v>
      </c>
      <c r="S27" s="314">
        <v>4.38</v>
      </c>
      <c r="T27" s="314">
        <v>3.82</v>
      </c>
      <c r="U27" s="314">
        <v>3.42</v>
      </c>
      <c r="V27" s="314">
        <v>3.57</v>
      </c>
      <c r="W27" s="314">
        <v>3.09</v>
      </c>
      <c r="X27" s="314">
        <v>4.42</v>
      </c>
      <c r="Y27" s="314">
        <v>3.86</v>
      </c>
      <c r="Z27" s="314">
        <v>3.42</v>
      </c>
      <c r="AA27" s="314">
        <v>3.16</v>
      </c>
      <c r="AB27" s="314">
        <v>4.2</v>
      </c>
      <c r="AC27" s="314">
        <v>3.79</v>
      </c>
      <c r="AD27" s="335">
        <v>4.0999999999999996</v>
      </c>
      <c r="AE27" s="314">
        <v>3.84</v>
      </c>
      <c r="AF27" s="314">
        <v>4.3899999999999997</v>
      </c>
      <c r="AG27" s="314">
        <v>3.57</v>
      </c>
    </row>
    <row r="28" spans="2:33" s="291" customFormat="1" x14ac:dyDescent="0.2">
      <c r="B28" s="290">
        <v>0.45833333333333331</v>
      </c>
      <c r="C28" s="314">
        <v>4.49</v>
      </c>
      <c r="D28" s="314">
        <v>3.82</v>
      </c>
      <c r="E28" s="314">
        <v>4.43</v>
      </c>
      <c r="F28" s="314">
        <v>3.74</v>
      </c>
      <c r="G28" s="314">
        <v>3.33</v>
      </c>
      <c r="H28" s="314">
        <v>3.42</v>
      </c>
      <c r="I28" s="314">
        <v>3.07</v>
      </c>
      <c r="J28" s="314">
        <v>3</v>
      </c>
      <c r="K28" s="314">
        <v>4.26</v>
      </c>
      <c r="L28" s="314">
        <v>4.07</v>
      </c>
      <c r="M28" s="314">
        <v>3.19</v>
      </c>
      <c r="N28" s="314">
        <v>3.94</v>
      </c>
      <c r="O28" s="314">
        <v>3.37</v>
      </c>
      <c r="P28" s="314">
        <v>5</v>
      </c>
      <c r="Q28" s="314">
        <v>3.9</v>
      </c>
      <c r="R28" s="314">
        <v>3.54</v>
      </c>
      <c r="S28" s="314">
        <v>4.12</v>
      </c>
      <c r="T28" s="314">
        <v>3.66</v>
      </c>
      <c r="U28" s="314">
        <v>3.26</v>
      </c>
      <c r="V28" s="314">
        <v>3.38</v>
      </c>
      <c r="W28" s="314">
        <v>2.77</v>
      </c>
      <c r="X28" s="314">
        <v>3.77</v>
      </c>
      <c r="Y28" s="314">
        <v>3.43</v>
      </c>
      <c r="Z28" s="314">
        <v>3.35</v>
      </c>
      <c r="AA28" s="314">
        <v>2.99</v>
      </c>
      <c r="AB28" s="314">
        <v>3.87</v>
      </c>
      <c r="AC28" s="314">
        <v>3.53</v>
      </c>
      <c r="AD28" s="314">
        <v>4.05</v>
      </c>
      <c r="AE28" s="314">
        <v>3.84</v>
      </c>
      <c r="AF28" s="314">
        <v>4</v>
      </c>
      <c r="AG28" s="314">
        <v>3.69</v>
      </c>
    </row>
    <row r="29" spans="2:33" s="291" customFormat="1" x14ac:dyDescent="0.2">
      <c r="B29" s="290">
        <v>0.5</v>
      </c>
      <c r="C29" s="314">
        <v>3.96</v>
      </c>
      <c r="D29" s="314">
        <v>3.61</v>
      </c>
      <c r="E29" s="314">
        <v>4.0599999999999996</v>
      </c>
      <c r="F29" s="314">
        <v>3.79</v>
      </c>
      <c r="G29" s="314">
        <v>3.37</v>
      </c>
      <c r="H29" s="314">
        <v>3.36</v>
      </c>
      <c r="I29" s="314">
        <v>3.02</v>
      </c>
      <c r="J29" s="314">
        <v>2.77</v>
      </c>
      <c r="K29" s="314">
        <v>3.7</v>
      </c>
      <c r="L29" s="314">
        <v>3.79</v>
      </c>
      <c r="M29" s="314">
        <v>3</v>
      </c>
      <c r="N29" s="314">
        <v>3.65</v>
      </c>
      <c r="O29" s="314">
        <v>3.37</v>
      </c>
      <c r="P29" s="314">
        <v>4.49</v>
      </c>
      <c r="Q29" s="314">
        <v>3.83</v>
      </c>
      <c r="R29" s="314">
        <v>3.36</v>
      </c>
      <c r="S29" s="314">
        <v>4.1900000000000004</v>
      </c>
      <c r="T29" s="314">
        <v>3.58</v>
      </c>
      <c r="U29" s="314">
        <v>3.29</v>
      </c>
      <c r="V29" s="314">
        <v>3.32</v>
      </c>
      <c r="W29" s="314">
        <v>2.93</v>
      </c>
      <c r="X29" s="314">
        <v>3.46</v>
      </c>
      <c r="Y29" s="314">
        <v>3.37</v>
      </c>
      <c r="Z29" s="314">
        <v>3.29</v>
      </c>
      <c r="AA29" s="314">
        <v>3.09</v>
      </c>
      <c r="AB29" s="314">
        <v>3.91</v>
      </c>
      <c r="AC29" s="314">
        <v>3.61</v>
      </c>
      <c r="AD29" s="335">
        <v>4.2</v>
      </c>
      <c r="AE29" s="335">
        <v>3.61</v>
      </c>
      <c r="AF29" s="314">
        <v>3.24</v>
      </c>
      <c r="AG29" s="314">
        <v>3.83</v>
      </c>
    </row>
    <row r="30" spans="2:33" s="291" customFormat="1" x14ac:dyDescent="0.2">
      <c r="B30" s="290">
        <v>0.54166666666666663</v>
      </c>
      <c r="C30" s="314">
        <v>4.01</v>
      </c>
      <c r="D30" s="314">
        <v>3.59</v>
      </c>
      <c r="E30" s="314">
        <v>4.26</v>
      </c>
      <c r="F30" s="314">
        <v>3.92</v>
      </c>
      <c r="G30" s="314">
        <v>3.24</v>
      </c>
      <c r="H30" s="314">
        <v>3.26</v>
      </c>
      <c r="I30" s="314">
        <v>3.05</v>
      </c>
      <c r="J30" s="314">
        <v>2.74</v>
      </c>
      <c r="K30" s="314">
        <v>3.43</v>
      </c>
      <c r="L30" s="314">
        <v>3.65</v>
      </c>
      <c r="M30" s="314">
        <v>3.12</v>
      </c>
      <c r="N30" s="314">
        <v>3.34</v>
      </c>
      <c r="O30" s="314">
        <v>3.31</v>
      </c>
      <c r="P30" s="314">
        <v>4.09</v>
      </c>
      <c r="Q30" s="314">
        <v>3.74</v>
      </c>
      <c r="R30" s="314">
        <v>3.37</v>
      </c>
      <c r="S30" s="314">
        <v>4.07</v>
      </c>
      <c r="T30" s="314">
        <v>3.57</v>
      </c>
      <c r="U30" s="314">
        <v>3.34</v>
      </c>
      <c r="V30" s="314">
        <v>3.19</v>
      </c>
      <c r="W30" s="314">
        <v>3.36</v>
      </c>
      <c r="X30" s="314">
        <v>3.13</v>
      </c>
      <c r="Y30" s="314">
        <v>3.29</v>
      </c>
      <c r="Z30" s="314">
        <v>3.36</v>
      </c>
      <c r="AA30" s="314">
        <v>3.38</v>
      </c>
      <c r="AB30" s="314">
        <v>3.86</v>
      </c>
      <c r="AC30" s="314">
        <v>3.74</v>
      </c>
      <c r="AD30" s="314">
        <v>3.81</v>
      </c>
      <c r="AE30" s="314">
        <v>3.63</v>
      </c>
      <c r="AF30" s="314">
        <v>3.16</v>
      </c>
      <c r="AG30" s="314">
        <v>3.3</v>
      </c>
    </row>
    <row r="31" spans="2:33" s="291" customFormat="1" x14ac:dyDescent="0.2">
      <c r="B31" s="290">
        <v>0.58333333333333337</v>
      </c>
      <c r="C31" s="314">
        <v>4.07</v>
      </c>
      <c r="D31" s="314">
        <v>3.58</v>
      </c>
      <c r="E31" s="314">
        <v>4.26</v>
      </c>
      <c r="F31" s="314">
        <v>4.09</v>
      </c>
      <c r="G31" s="314">
        <v>3.1</v>
      </c>
      <c r="H31" s="314">
        <v>3.26</v>
      </c>
      <c r="I31" s="314">
        <v>3.16</v>
      </c>
      <c r="J31" s="314">
        <v>2.84</v>
      </c>
      <c r="K31" s="314">
        <v>3.44</v>
      </c>
      <c r="L31" s="314">
        <v>3.47</v>
      </c>
      <c r="M31" s="314">
        <v>3.16</v>
      </c>
      <c r="N31" s="314">
        <v>3.36</v>
      </c>
      <c r="O31" s="314">
        <v>3.34</v>
      </c>
      <c r="P31" s="314">
        <v>3.97</v>
      </c>
      <c r="Q31" s="314">
        <v>3.77</v>
      </c>
      <c r="R31" s="314">
        <v>3.31</v>
      </c>
      <c r="S31" s="314">
        <v>4.0999999999999996</v>
      </c>
      <c r="T31" s="314">
        <v>3.53</v>
      </c>
      <c r="U31" s="335">
        <v>3.28</v>
      </c>
      <c r="V31" s="314">
        <v>3.32</v>
      </c>
      <c r="W31" s="314">
        <v>3.27</v>
      </c>
      <c r="X31" s="314">
        <v>3.41</v>
      </c>
      <c r="Y31" s="314">
        <v>3.27</v>
      </c>
      <c r="Z31" s="314">
        <v>3.35</v>
      </c>
      <c r="AA31" s="314">
        <v>3.35</v>
      </c>
      <c r="AB31" s="314">
        <v>3.84</v>
      </c>
      <c r="AC31" s="314">
        <v>3.7</v>
      </c>
      <c r="AD31" s="314">
        <v>3.95</v>
      </c>
      <c r="AE31" s="314">
        <v>3.64</v>
      </c>
      <c r="AF31" s="314">
        <v>3.19</v>
      </c>
      <c r="AG31" s="314">
        <v>3.36</v>
      </c>
    </row>
    <row r="32" spans="2:33" s="291" customFormat="1" x14ac:dyDescent="0.2">
      <c r="B32" s="290">
        <v>0.625</v>
      </c>
      <c r="C32" s="314">
        <v>3.92</v>
      </c>
      <c r="D32" s="314">
        <v>3.5</v>
      </c>
      <c r="E32" s="314">
        <v>4.25</v>
      </c>
      <c r="F32" s="314">
        <v>4.05</v>
      </c>
      <c r="G32" s="314">
        <v>3.05</v>
      </c>
      <c r="H32" s="314">
        <v>3.51</v>
      </c>
      <c r="I32" s="314">
        <v>3.09</v>
      </c>
      <c r="J32" s="314">
        <v>3.02</v>
      </c>
      <c r="K32" s="314">
        <v>3.42</v>
      </c>
      <c r="L32" s="314">
        <v>3.52</v>
      </c>
      <c r="M32" s="314">
        <v>3.11</v>
      </c>
      <c r="N32" s="314">
        <v>3.54</v>
      </c>
      <c r="O32" s="314">
        <v>3.34</v>
      </c>
      <c r="P32" s="314">
        <v>3.96</v>
      </c>
      <c r="Q32" s="314">
        <v>3.63</v>
      </c>
      <c r="R32" s="314">
        <v>3.38</v>
      </c>
      <c r="S32" s="314">
        <v>4.01</v>
      </c>
      <c r="T32" s="314">
        <v>3.79</v>
      </c>
      <c r="U32" s="314">
        <v>3.23</v>
      </c>
      <c r="V32" s="314">
        <v>3.28</v>
      </c>
      <c r="W32" s="314">
        <v>3.38</v>
      </c>
      <c r="X32" s="314">
        <v>3.5</v>
      </c>
      <c r="Y32" s="314">
        <v>3.48</v>
      </c>
      <c r="Z32" s="314">
        <v>3.23</v>
      </c>
      <c r="AA32" s="314">
        <v>3.34</v>
      </c>
      <c r="AB32" s="314">
        <v>3.75</v>
      </c>
      <c r="AC32" s="314">
        <v>3.76</v>
      </c>
      <c r="AD32" s="314">
        <v>3.74</v>
      </c>
      <c r="AE32" s="314">
        <v>3.6</v>
      </c>
      <c r="AF32" s="314">
        <v>3.27</v>
      </c>
      <c r="AG32" s="314">
        <v>3.42</v>
      </c>
    </row>
    <row r="33" spans="2:36" s="291" customFormat="1" x14ac:dyDescent="0.2">
      <c r="B33" s="290">
        <v>0.66666666666666663</v>
      </c>
      <c r="C33" s="314">
        <v>3.91</v>
      </c>
      <c r="D33" s="314">
        <v>3.45</v>
      </c>
      <c r="E33" s="314">
        <v>4.29</v>
      </c>
      <c r="F33" s="314">
        <v>3.91</v>
      </c>
      <c r="G33" s="314">
        <v>3.31</v>
      </c>
      <c r="H33" s="314">
        <v>3.64</v>
      </c>
      <c r="I33" s="314">
        <v>3.23</v>
      </c>
      <c r="J33" s="314">
        <v>3.19</v>
      </c>
      <c r="K33" s="314">
        <v>3.65</v>
      </c>
      <c r="L33" s="314">
        <v>3.48</v>
      </c>
      <c r="M33" s="314">
        <v>3.03</v>
      </c>
      <c r="N33" s="314">
        <v>3.68</v>
      </c>
      <c r="O33" s="314">
        <v>3.28</v>
      </c>
      <c r="P33" s="314">
        <v>4.07</v>
      </c>
      <c r="Q33" s="314">
        <v>3.75</v>
      </c>
      <c r="R33" s="314">
        <v>3.4</v>
      </c>
      <c r="S33" s="314">
        <v>4.22</v>
      </c>
      <c r="T33" s="314">
        <v>3.8</v>
      </c>
      <c r="U33" s="314">
        <v>3.15</v>
      </c>
      <c r="V33" s="314">
        <v>3.13</v>
      </c>
      <c r="W33" s="314">
        <v>3.38</v>
      </c>
      <c r="X33" s="314">
        <v>3.54</v>
      </c>
      <c r="Y33" s="314">
        <v>3.75</v>
      </c>
      <c r="Z33" s="314">
        <v>3.39</v>
      </c>
      <c r="AA33" s="314">
        <v>3.35</v>
      </c>
      <c r="AB33" s="314">
        <v>3.75</v>
      </c>
      <c r="AC33" s="314">
        <v>3.84</v>
      </c>
      <c r="AD33" s="314">
        <v>3.92</v>
      </c>
      <c r="AE33" s="314">
        <v>3.64</v>
      </c>
      <c r="AF33" s="335">
        <v>3.15</v>
      </c>
      <c r="AG33" s="314">
        <v>3.27</v>
      </c>
    </row>
    <row r="34" spans="2:36" s="291" customFormat="1" x14ac:dyDescent="0.2">
      <c r="B34" s="290">
        <v>0.70833333333333337</v>
      </c>
      <c r="C34" s="314">
        <v>4.24</v>
      </c>
      <c r="D34" s="314">
        <v>3.59</v>
      </c>
      <c r="E34" s="314">
        <v>4.3600000000000003</v>
      </c>
      <c r="F34" s="314">
        <v>4</v>
      </c>
      <c r="G34" s="314">
        <v>3.13</v>
      </c>
      <c r="H34" s="314">
        <v>3.42</v>
      </c>
      <c r="I34" s="314">
        <v>3.15</v>
      </c>
      <c r="J34" s="314">
        <v>2.98</v>
      </c>
      <c r="K34" s="314">
        <v>3.63</v>
      </c>
      <c r="L34" s="314">
        <v>3.37</v>
      </c>
      <c r="M34" s="314">
        <v>3.08</v>
      </c>
      <c r="N34" s="314">
        <v>3.65</v>
      </c>
      <c r="O34" s="314">
        <v>3.51</v>
      </c>
      <c r="P34" s="314">
        <v>4.3600000000000003</v>
      </c>
      <c r="Q34" s="314">
        <v>3.79</v>
      </c>
      <c r="R34" s="314">
        <v>3.35</v>
      </c>
      <c r="S34" s="314">
        <v>4.28</v>
      </c>
      <c r="T34" s="314">
        <v>3.47</v>
      </c>
      <c r="U34" s="314">
        <v>3.15</v>
      </c>
      <c r="V34" s="314">
        <v>3.06</v>
      </c>
      <c r="W34" s="314">
        <v>3.41</v>
      </c>
      <c r="X34" s="314">
        <v>3.72</v>
      </c>
      <c r="Y34" s="314">
        <v>3.73</v>
      </c>
      <c r="Z34" s="314">
        <v>3.44</v>
      </c>
      <c r="AA34" s="314">
        <v>3.29</v>
      </c>
      <c r="AB34" s="314">
        <v>3.81</v>
      </c>
      <c r="AC34" s="314">
        <v>3.95</v>
      </c>
      <c r="AD34" s="314">
        <v>3.98</v>
      </c>
      <c r="AE34" s="314">
        <v>3.76</v>
      </c>
      <c r="AF34" s="314">
        <v>3.26</v>
      </c>
      <c r="AG34" s="314">
        <v>3.38</v>
      </c>
    </row>
    <row r="35" spans="2:36" s="291" customFormat="1" x14ac:dyDescent="0.2">
      <c r="B35" s="290">
        <v>0.75</v>
      </c>
      <c r="C35" s="314">
        <v>5.18</v>
      </c>
      <c r="D35" s="314">
        <v>3.44</v>
      </c>
      <c r="E35" s="314">
        <v>4.37</v>
      </c>
      <c r="F35" s="314">
        <v>3.68</v>
      </c>
      <c r="G35" s="314">
        <v>3.06</v>
      </c>
      <c r="H35" s="314">
        <v>3.27</v>
      </c>
      <c r="I35" s="314">
        <v>3.22</v>
      </c>
      <c r="J35" s="314">
        <v>2.84</v>
      </c>
      <c r="K35" s="314">
        <v>3.64</v>
      </c>
      <c r="L35" s="314">
        <v>3.43</v>
      </c>
      <c r="M35" s="314">
        <v>3.27</v>
      </c>
      <c r="N35" s="314">
        <v>3.68</v>
      </c>
      <c r="O35" s="314">
        <v>3.58</v>
      </c>
      <c r="P35" s="314">
        <v>4.5</v>
      </c>
      <c r="Q35" s="314">
        <v>3.9</v>
      </c>
      <c r="R35" s="314">
        <v>3.43</v>
      </c>
      <c r="S35" s="314">
        <v>4.17</v>
      </c>
      <c r="T35" s="314">
        <v>3.74</v>
      </c>
      <c r="U35" s="314">
        <v>3.15</v>
      </c>
      <c r="V35" s="314">
        <v>3.06</v>
      </c>
      <c r="W35" s="314">
        <v>3.42</v>
      </c>
      <c r="X35" s="314">
        <v>3.76</v>
      </c>
      <c r="Y35" s="314">
        <v>3.74</v>
      </c>
      <c r="Z35" s="314">
        <v>3.31</v>
      </c>
      <c r="AA35" s="314">
        <v>3.22</v>
      </c>
      <c r="AB35" s="314">
        <v>3.69</v>
      </c>
      <c r="AC35" s="314">
        <v>4.04</v>
      </c>
      <c r="AD35" s="314">
        <v>3.81</v>
      </c>
      <c r="AE35" s="314">
        <v>3.74</v>
      </c>
      <c r="AF35" s="314">
        <v>3.15</v>
      </c>
      <c r="AG35" s="314">
        <v>3.43</v>
      </c>
      <c r="AJ35"/>
    </row>
    <row r="36" spans="2:36" s="291" customFormat="1" x14ac:dyDescent="0.2">
      <c r="B36" s="290">
        <v>0.79166666666666663</v>
      </c>
      <c r="C36" s="314">
        <v>5.45</v>
      </c>
      <c r="D36" s="314">
        <v>3.97</v>
      </c>
      <c r="E36" s="314">
        <v>4.37</v>
      </c>
      <c r="F36" s="314">
        <v>4.17</v>
      </c>
      <c r="G36" s="314">
        <v>3.26</v>
      </c>
      <c r="H36" s="314">
        <v>3.2</v>
      </c>
      <c r="I36" s="314">
        <v>3.08</v>
      </c>
      <c r="J36" s="314">
        <v>2.86</v>
      </c>
      <c r="K36" s="314" t="s">
        <v>359</v>
      </c>
      <c r="L36" s="314">
        <v>3.39</v>
      </c>
      <c r="M36" s="314">
        <v>3.37</v>
      </c>
      <c r="N36" s="314">
        <v>3.98</v>
      </c>
      <c r="O36" s="314">
        <v>3.56</v>
      </c>
      <c r="P36" s="314">
        <v>4.7300000000000004</v>
      </c>
      <c r="Q36" s="335">
        <v>3.93</v>
      </c>
      <c r="R36" s="314">
        <v>3.35</v>
      </c>
      <c r="S36" s="314">
        <v>4.1500000000000004</v>
      </c>
      <c r="T36" s="314">
        <v>3.71</v>
      </c>
      <c r="U36" s="314">
        <v>3.18</v>
      </c>
      <c r="V36" s="314">
        <v>3.13</v>
      </c>
      <c r="W36" s="314">
        <v>3.28</v>
      </c>
      <c r="X36" s="314">
        <v>3.87</v>
      </c>
      <c r="Y36" s="314">
        <v>3.86</v>
      </c>
      <c r="Z36" s="314">
        <v>3.37</v>
      </c>
      <c r="AA36" s="314">
        <v>3.51</v>
      </c>
      <c r="AB36" s="314">
        <v>3.81</v>
      </c>
      <c r="AC36" s="314">
        <v>3.91</v>
      </c>
      <c r="AD36" s="314">
        <v>3.92</v>
      </c>
      <c r="AE36" s="314">
        <v>3.77</v>
      </c>
      <c r="AF36" s="314">
        <v>3.27</v>
      </c>
      <c r="AG36" s="314">
        <v>3.39</v>
      </c>
      <c r="AJ36"/>
    </row>
    <row r="37" spans="2:36" s="291" customFormat="1" x14ac:dyDescent="0.2">
      <c r="B37" s="290">
        <v>0.83333333333333337</v>
      </c>
      <c r="C37" s="314">
        <v>4.5999999999999996</v>
      </c>
      <c r="D37" s="314">
        <v>3.56</v>
      </c>
      <c r="E37" s="314">
        <v>4.28</v>
      </c>
      <c r="F37" s="314">
        <v>4.3099999999999996</v>
      </c>
      <c r="G37" s="314">
        <v>3.25</v>
      </c>
      <c r="H37" s="314">
        <v>3.22</v>
      </c>
      <c r="I37" s="314">
        <v>3.22</v>
      </c>
      <c r="J37" s="314">
        <v>2.91</v>
      </c>
      <c r="K37" s="314">
        <v>3.84</v>
      </c>
      <c r="L37" s="314">
        <v>13.85</v>
      </c>
      <c r="M37" s="314">
        <v>3.26</v>
      </c>
      <c r="N37" s="314">
        <v>3.88</v>
      </c>
      <c r="O37" s="314">
        <v>3.65</v>
      </c>
      <c r="P37" s="314">
        <v>4.68</v>
      </c>
      <c r="Q37" s="314">
        <v>3.89</v>
      </c>
      <c r="R37" s="314">
        <v>3.38</v>
      </c>
      <c r="S37" s="314">
        <v>4.07</v>
      </c>
      <c r="T37" s="314">
        <v>3.75</v>
      </c>
      <c r="U37" s="314">
        <v>3.23</v>
      </c>
      <c r="V37" s="314">
        <v>3.23</v>
      </c>
      <c r="W37" s="314">
        <v>3.2</v>
      </c>
      <c r="X37" s="314">
        <v>3.53</v>
      </c>
      <c r="Y37" s="314">
        <v>3.88</v>
      </c>
      <c r="Z37" s="314">
        <v>3.57</v>
      </c>
      <c r="AA37" s="314">
        <v>3.53</v>
      </c>
      <c r="AB37" s="314">
        <v>3.71</v>
      </c>
      <c r="AC37" s="314">
        <v>3.87</v>
      </c>
      <c r="AD37" s="314">
        <v>3.88</v>
      </c>
      <c r="AE37" s="314">
        <v>3.81</v>
      </c>
      <c r="AF37" s="314">
        <v>3.18</v>
      </c>
      <c r="AG37" s="314">
        <v>3.55</v>
      </c>
      <c r="AJ37"/>
    </row>
    <row r="38" spans="2:36" s="291" customFormat="1" x14ac:dyDescent="0.2">
      <c r="B38" s="290">
        <v>0.875</v>
      </c>
      <c r="C38" s="314">
        <v>4.6500000000000004</v>
      </c>
      <c r="D38" s="314">
        <v>21.67</v>
      </c>
      <c r="E38" s="314">
        <v>7.25</v>
      </c>
      <c r="F38" s="314">
        <v>4.2300000000000004</v>
      </c>
      <c r="G38" s="314">
        <v>3.24</v>
      </c>
      <c r="H38" s="314">
        <v>3.58</v>
      </c>
      <c r="I38" s="314">
        <v>3.16</v>
      </c>
      <c r="J38" s="314">
        <v>2.8</v>
      </c>
      <c r="K38" s="314">
        <v>5.12</v>
      </c>
      <c r="L38" s="314">
        <v>26.59</v>
      </c>
      <c r="M38" s="314">
        <v>3.47</v>
      </c>
      <c r="N38" s="314">
        <v>3.63</v>
      </c>
      <c r="O38" s="314">
        <v>5.67</v>
      </c>
      <c r="P38" s="314">
        <v>4.5199999999999996</v>
      </c>
      <c r="Q38" s="314">
        <v>3.9</v>
      </c>
      <c r="R38" s="314">
        <v>3.39</v>
      </c>
      <c r="S38" s="314">
        <v>4.1500000000000004</v>
      </c>
      <c r="T38" s="314">
        <v>3.75</v>
      </c>
      <c r="U38" s="314">
        <v>3.33</v>
      </c>
      <c r="V38" s="314">
        <v>5.29</v>
      </c>
      <c r="W38" s="314">
        <v>3.12</v>
      </c>
      <c r="X38" s="314">
        <v>3.6</v>
      </c>
      <c r="Y38" s="314">
        <v>3.84</v>
      </c>
      <c r="Z38" s="314">
        <v>3.54</v>
      </c>
      <c r="AA38" s="314">
        <v>3.33</v>
      </c>
      <c r="AB38" s="314">
        <v>3.7</v>
      </c>
      <c r="AC38" s="314">
        <v>4.03</v>
      </c>
      <c r="AD38" s="314">
        <v>3.98</v>
      </c>
      <c r="AE38" s="314">
        <v>3.9</v>
      </c>
      <c r="AF38" s="314">
        <v>3.36</v>
      </c>
      <c r="AG38" s="314">
        <v>3.68</v>
      </c>
      <c r="AJ38"/>
    </row>
    <row r="39" spans="2:36" s="291" customFormat="1" x14ac:dyDescent="0.2">
      <c r="B39" s="290">
        <v>0.91666666666666663</v>
      </c>
      <c r="C39" s="314">
        <v>4.82</v>
      </c>
      <c r="D39" s="314">
        <v>18.37</v>
      </c>
      <c r="E39" s="314">
        <v>16.72</v>
      </c>
      <c r="F39" s="314">
        <v>4.3</v>
      </c>
      <c r="G39" s="314">
        <v>11.59</v>
      </c>
      <c r="H39" s="314">
        <v>3.44</v>
      </c>
      <c r="I39" s="314">
        <v>2.82</v>
      </c>
      <c r="J39" s="314">
        <v>11.27</v>
      </c>
      <c r="K39" s="314">
        <v>5.34</v>
      </c>
      <c r="L39" s="314">
        <v>6</v>
      </c>
      <c r="M39" s="314">
        <v>3.62</v>
      </c>
      <c r="N39" s="314">
        <v>8.39</v>
      </c>
      <c r="O39" s="314">
        <v>16.18</v>
      </c>
      <c r="P39" s="314">
        <v>4.32</v>
      </c>
      <c r="Q39" s="314">
        <v>4.0999999999999996</v>
      </c>
      <c r="R39" s="314">
        <v>27.68</v>
      </c>
      <c r="S39" s="314">
        <v>4.55</v>
      </c>
      <c r="T39" s="314">
        <v>3.65</v>
      </c>
      <c r="U39" s="314">
        <v>3.47</v>
      </c>
      <c r="V39" s="314">
        <v>5.57</v>
      </c>
      <c r="W39" s="314">
        <v>3.26</v>
      </c>
      <c r="X39" s="314">
        <v>4.47</v>
      </c>
      <c r="Y39" s="314">
        <v>3.83</v>
      </c>
      <c r="Z39" s="314">
        <v>3.46</v>
      </c>
      <c r="AA39" s="314">
        <v>3.46</v>
      </c>
      <c r="AB39" s="314">
        <v>3.89</v>
      </c>
      <c r="AC39" s="314">
        <v>18</v>
      </c>
      <c r="AD39" s="314">
        <v>3.76</v>
      </c>
      <c r="AE39" s="314">
        <v>3.7</v>
      </c>
      <c r="AF39" s="314">
        <v>3.19</v>
      </c>
      <c r="AG39" s="314">
        <v>3.42</v>
      </c>
    </row>
    <row r="40" spans="2:36" s="291" customFormat="1" x14ac:dyDescent="0.2">
      <c r="B40" s="290">
        <v>0.95833333333333337</v>
      </c>
      <c r="C40" s="314">
        <v>4.3099999999999996</v>
      </c>
      <c r="D40" s="314">
        <v>10.01</v>
      </c>
      <c r="E40" s="314">
        <v>5.26</v>
      </c>
      <c r="F40" s="314">
        <v>11.09</v>
      </c>
      <c r="G40" s="314">
        <v>11.1</v>
      </c>
      <c r="H40" s="314">
        <v>6.86</v>
      </c>
      <c r="I40" s="314">
        <v>3.52</v>
      </c>
      <c r="J40" s="314">
        <v>16.16</v>
      </c>
      <c r="K40" s="314">
        <v>8.3699999999999992</v>
      </c>
      <c r="L40" s="314">
        <v>4.46</v>
      </c>
      <c r="M40" s="314">
        <v>3.4</v>
      </c>
      <c r="N40" s="314">
        <v>7.47</v>
      </c>
      <c r="O40" s="314">
        <v>32.97</v>
      </c>
      <c r="P40" s="314">
        <v>12.64</v>
      </c>
      <c r="Q40" s="314">
        <v>4.4000000000000004</v>
      </c>
      <c r="R40" s="314">
        <v>43.2</v>
      </c>
      <c r="S40" s="314">
        <v>11.27</v>
      </c>
      <c r="T40" s="314">
        <v>8.7200000000000006</v>
      </c>
      <c r="U40" s="314">
        <v>6.03</v>
      </c>
      <c r="V40" s="314">
        <v>6.01</v>
      </c>
      <c r="W40" s="314">
        <v>9.51</v>
      </c>
      <c r="X40" s="314">
        <v>11.9</v>
      </c>
      <c r="Y40" s="314">
        <v>3.77</v>
      </c>
      <c r="Z40" s="314">
        <v>10.83</v>
      </c>
      <c r="AA40" s="314">
        <v>3.42</v>
      </c>
      <c r="AB40" s="314">
        <v>3.69</v>
      </c>
      <c r="AC40" s="314">
        <v>22.75</v>
      </c>
      <c r="AD40" s="314">
        <v>3.87</v>
      </c>
      <c r="AE40" s="314">
        <v>3.88</v>
      </c>
      <c r="AF40" s="314">
        <v>3.28</v>
      </c>
      <c r="AG40" s="314">
        <v>3.52</v>
      </c>
    </row>
    <row r="41" spans="2:36" s="293" customFormat="1" ht="33" customHeight="1" x14ac:dyDescent="0.2">
      <c r="B41" s="288" t="s">
        <v>326</v>
      </c>
      <c r="C41" s="346">
        <v>6.76</v>
      </c>
      <c r="D41" s="346">
        <v>6.73</v>
      </c>
      <c r="E41" s="346">
        <v>8.14</v>
      </c>
      <c r="F41" s="346">
        <v>5.4</v>
      </c>
      <c r="G41" s="346">
        <v>6.31</v>
      </c>
      <c r="H41" s="346">
        <v>6.08</v>
      </c>
      <c r="I41" s="346">
        <v>3.43</v>
      </c>
      <c r="J41" s="346">
        <v>4.72</v>
      </c>
      <c r="K41" s="346">
        <v>7.7</v>
      </c>
      <c r="L41" s="346">
        <v>6.72</v>
      </c>
      <c r="M41" s="346">
        <v>3.95</v>
      </c>
      <c r="N41" s="346">
        <v>5.79</v>
      </c>
      <c r="O41" s="346">
        <v>7.06</v>
      </c>
      <c r="P41" s="346">
        <v>7.45</v>
      </c>
      <c r="Q41" s="346">
        <v>6.28</v>
      </c>
      <c r="R41" s="346">
        <v>6.59</v>
      </c>
      <c r="S41" s="346">
        <v>7.07</v>
      </c>
      <c r="T41" s="346">
        <v>5.85</v>
      </c>
      <c r="U41" s="346">
        <v>4.7699999999999996</v>
      </c>
      <c r="V41" s="346">
        <v>5.77</v>
      </c>
      <c r="W41" s="346">
        <v>3.78</v>
      </c>
      <c r="X41" s="346">
        <v>6.85</v>
      </c>
      <c r="Y41" s="346">
        <v>6.29</v>
      </c>
      <c r="Z41" s="346">
        <v>4</v>
      </c>
      <c r="AA41" s="346">
        <v>3.81</v>
      </c>
      <c r="AB41" s="346">
        <v>4.43</v>
      </c>
      <c r="AC41" s="346">
        <v>6.05</v>
      </c>
      <c r="AD41" s="346">
        <v>6.35</v>
      </c>
      <c r="AE41" s="346">
        <v>4.6500000000000004</v>
      </c>
      <c r="AF41" s="346">
        <v>4.05</v>
      </c>
      <c r="AG41" s="346">
        <v>3.99</v>
      </c>
    </row>
    <row r="42" spans="2:36" s="293" customFormat="1" ht="27" customHeight="1" x14ac:dyDescent="0.2">
      <c r="B42" s="288" t="s">
        <v>327</v>
      </c>
      <c r="C42" s="365" t="s">
        <v>328</v>
      </c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5"/>
      <c r="AG42" s="365"/>
    </row>
    <row r="43" spans="2:36" s="328" customFormat="1" ht="13.5" customHeight="1" x14ac:dyDescent="0.2">
      <c r="B43" s="294" t="s">
        <v>306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2:36" s="328" customFormat="1" ht="13.5" customHeight="1" x14ac:dyDescent="0.2"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43"/>
  <sheetViews>
    <sheetView showGridLines="0" view="pageBreakPreview" zoomScale="93" zoomScaleNormal="60" zoomScaleSheetLayoutView="93" workbookViewId="0">
      <selection activeCell="AD19" sqref="AD19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8" customFormat="1" ht="15.75" customHeight="1" x14ac:dyDescent="0.2"/>
    <row r="2" spans="2:33" s="328" customFormat="1" ht="15.75" customHeight="1" x14ac:dyDescent="0.2">
      <c r="B2" s="360"/>
      <c r="C2" s="360"/>
      <c r="D2" s="360"/>
      <c r="E2" s="360"/>
      <c r="F2" s="361" t="s">
        <v>351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</row>
    <row r="3" spans="2:33" s="328" customFormat="1" ht="15.75" customHeight="1" x14ac:dyDescent="0.2">
      <c r="B3" s="360"/>
      <c r="C3" s="360"/>
      <c r="D3" s="360"/>
      <c r="E3" s="360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</row>
    <row r="4" spans="2:33" s="328" customFormat="1" ht="15.75" customHeight="1" x14ac:dyDescent="0.2">
      <c r="B4" s="360"/>
      <c r="C4" s="360"/>
      <c r="D4" s="360"/>
      <c r="E4" s="360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</row>
    <row r="5" spans="2:33" s="328" customFormat="1" ht="11.25" customHeight="1" x14ac:dyDescent="0.2">
      <c r="B5" s="329"/>
      <c r="C5" s="329"/>
      <c r="D5" s="329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</row>
    <row r="6" spans="2:33" s="328" customFormat="1" ht="27.6" customHeight="1" x14ac:dyDescent="0.2">
      <c r="B6" s="362" t="s">
        <v>188</v>
      </c>
      <c r="C6" s="362"/>
      <c r="D6" s="282"/>
      <c r="E6" s="282"/>
      <c r="F6" s="283" t="str">
        <f>'PM10_CA-ILO-01'!F6</f>
        <v>Evaluación de seguimiento de la calidad del aire en la I.E. Francisco Bolognesi, distrito Ilo, provincia Ilo, departamento Moquegua, en marzo 2021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</row>
    <row r="7" spans="2:33" s="328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8" customFormat="1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8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8" customFormat="1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328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8" customFormat="1" ht="15.75" customHeight="1" x14ac:dyDescent="0.2">
      <c r="B12" s="282" t="s">
        <v>33</v>
      </c>
      <c r="C12" s="282"/>
      <c r="D12" s="282"/>
      <c r="E12" s="282"/>
      <c r="F12" s="286" t="s">
        <v>321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7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8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8" customFormat="1" ht="15.75" customHeight="1" x14ac:dyDescent="0.2">
      <c r="B14" s="282" t="s">
        <v>9</v>
      </c>
      <c r="C14" s="282"/>
      <c r="D14" s="282"/>
      <c r="E14" s="282"/>
      <c r="F14" s="286" t="s">
        <v>322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6">
        <v>1192914962</v>
      </c>
      <c r="W14" s="37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8" customFormat="1" ht="11.25" customHeight="1" x14ac:dyDescent="0.2"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</row>
    <row r="16" spans="2:33" s="328" customFormat="1" ht="29.45" customHeight="1" x14ac:dyDescent="0.2">
      <c r="B16" s="331" t="s">
        <v>257</v>
      </c>
      <c r="C16" s="332">
        <v>1</v>
      </c>
      <c r="D16" s="332">
        <v>2</v>
      </c>
      <c r="E16" s="332">
        <v>3</v>
      </c>
      <c r="F16" s="332">
        <v>4</v>
      </c>
      <c r="G16" s="332">
        <v>5</v>
      </c>
      <c r="H16" s="332">
        <v>6</v>
      </c>
      <c r="I16" s="332">
        <v>7</v>
      </c>
      <c r="J16" s="332">
        <v>8</v>
      </c>
      <c r="K16" s="332">
        <v>9</v>
      </c>
      <c r="L16" s="332">
        <v>10</v>
      </c>
      <c r="M16" s="332">
        <v>11</v>
      </c>
      <c r="N16" s="332">
        <v>12</v>
      </c>
      <c r="O16" s="332">
        <v>13</v>
      </c>
      <c r="P16" s="332">
        <v>14</v>
      </c>
      <c r="Q16" s="332">
        <v>15</v>
      </c>
      <c r="R16" s="332">
        <v>16</v>
      </c>
      <c r="S16" s="332">
        <v>17</v>
      </c>
      <c r="T16" s="332">
        <v>18</v>
      </c>
      <c r="U16" s="332">
        <v>19</v>
      </c>
      <c r="V16" s="332">
        <v>20</v>
      </c>
      <c r="W16" s="332">
        <v>21</v>
      </c>
      <c r="X16" s="332">
        <v>22</v>
      </c>
      <c r="Y16" s="332">
        <v>23</v>
      </c>
      <c r="Z16" s="332">
        <v>24</v>
      </c>
      <c r="AA16" s="332">
        <v>25</v>
      </c>
      <c r="AB16" s="332">
        <v>26</v>
      </c>
      <c r="AC16" s="332">
        <v>27</v>
      </c>
      <c r="AD16" s="332">
        <v>28</v>
      </c>
      <c r="AE16" s="332">
        <v>29</v>
      </c>
      <c r="AF16" s="332">
        <v>30</v>
      </c>
      <c r="AG16" s="332">
        <v>31</v>
      </c>
    </row>
    <row r="17" spans="2:33" s="333" customFormat="1" x14ac:dyDescent="0.2">
      <c r="B17" s="334">
        <v>0</v>
      </c>
      <c r="C17" s="335">
        <v>2.52</v>
      </c>
      <c r="D17" s="335">
        <v>3.08</v>
      </c>
      <c r="E17" s="335">
        <v>13.19</v>
      </c>
      <c r="F17" s="335">
        <v>2.35</v>
      </c>
      <c r="G17" s="335">
        <v>9.9</v>
      </c>
      <c r="H17" s="335">
        <v>7.74</v>
      </c>
      <c r="I17" s="335">
        <v>7.65</v>
      </c>
      <c r="J17" s="335">
        <v>3.37</v>
      </c>
      <c r="K17" s="335">
        <v>4.07</v>
      </c>
      <c r="L17" s="335">
        <v>5.49</v>
      </c>
      <c r="M17" s="335">
        <v>7.54</v>
      </c>
      <c r="N17" s="335">
        <v>10.86</v>
      </c>
      <c r="O17" s="335">
        <v>10.71</v>
      </c>
      <c r="P17" s="335">
        <v>13.35</v>
      </c>
      <c r="Q17" s="335">
        <v>5.58</v>
      </c>
      <c r="R17" s="335">
        <v>4.12</v>
      </c>
      <c r="S17" s="335">
        <v>8.8800000000000008</v>
      </c>
      <c r="T17" s="335">
        <v>12.42</v>
      </c>
      <c r="U17" s="335">
        <v>11.25</v>
      </c>
      <c r="V17" s="335">
        <v>7.35</v>
      </c>
      <c r="W17" s="335">
        <v>7.08</v>
      </c>
      <c r="X17" s="335">
        <v>6.86</v>
      </c>
      <c r="Y17" s="335">
        <v>12.75</v>
      </c>
      <c r="Z17" s="335">
        <v>9.2899999999999991</v>
      </c>
      <c r="AA17" s="335">
        <v>10.87</v>
      </c>
      <c r="AB17" s="335">
        <v>5.34</v>
      </c>
      <c r="AC17" s="335">
        <v>14.24</v>
      </c>
      <c r="AD17" s="335">
        <v>19.239999999999998</v>
      </c>
      <c r="AE17" s="335">
        <v>10.26</v>
      </c>
      <c r="AF17" s="335">
        <v>3.7</v>
      </c>
      <c r="AG17" s="335">
        <v>2.8</v>
      </c>
    </row>
    <row r="18" spans="2:33" s="333" customFormat="1" x14ac:dyDescent="0.2">
      <c r="B18" s="334">
        <v>4.1666666666666664E-2</v>
      </c>
      <c r="C18" s="335">
        <v>2.4900000000000002</v>
      </c>
      <c r="D18" s="335">
        <v>3.21</v>
      </c>
      <c r="E18" s="335">
        <v>10.5</v>
      </c>
      <c r="F18" s="335">
        <v>2.35</v>
      </c>
      <c r="G18" s="335">
        <v>10.039999999999999</v>
      </c>
      <c r="H18" s="335">
        <v>8.8699999999999992</v>
      </c>
      <c r="I18" s="335">
        <v>5.45</v>
      </c>
      <c r="J18" s="335">
        <v>6.08</v>
      </c>
      <c r="K18" s="335">
        <v>5.75</v>
      </c>
      <c r="L18" s="335">
        <v>8.19</v>
      </c>
      <c r="M18" s="335">
        <v>6.97</v>
      </c>
      <c r="N18" s="335">
        <v>11.97</v>
      </c>
      <c r="O18" s="335">
        <v>8.5500000000000007</v>
      </c>
      <c r="P18" s="335">
        <v>12.96</v>
      </c>
      <c r="Q18" s="335">
        <v>8.92</v>
      </c>
      <c r="R18" s="335">
        <v>6.61</v>
      </c>
      <c r="S18" s="335">
        <v>5.45</v>
      </c>
      <c r="T18" s="335">
        <v>15.62</v>
      </c>
      <c r="U18" s="335">
        <v>11</v>
      </c>
      <c r="V18" s="335">
        <v>3.84</v>
      </c>
      <c r="W18" s="335">
        <v>2.65</v>
      </c>
      <c r="X18" s="335">
        <v>3.76</v>
      </c>
      <c r="Y18" s="335">
        <v>7.69</v>
      </c>
      <c r="Z18" s="335">
        <v>3.81</v>
      </c>
      <c r="AA18" s="335">
        <v>12.69</v>
      </c>
      <c r="AB18" s="335">
        <v>3.18</v>
      </c>
      <c r="AC18" s="335">
        <v>4.95</v>
      </c>
      <c r="AD18" s="335">
        <v>15.18</v>
      </c>
      <c r="AE18" s="335">
        <v>5.22</v>
      </c>
      <c r="AF18" s="335">
        <v>11.03</v>
      </c>
      <c r="AG18" s="335">
        <v>2.58</v>
      </c>
    </row>
    <row r="19" spans="2:33" s="333" customFormat="1" x14ac:dyDescent="0.2">
      <c r="B19" s="334">
        <v>8.3333333333333329E-2</v>
      </c>
      <c r="C19" s="335">
        <v>3.75</v>
      </c>
      <c r="D19" s="335">
        <v>2.58</v>
      </c>
      <c r="E19" s="314">
        <v>9.6</v>
      </c>
      <c r="F19" s="335" t="s">
        <v>359</v>
      </c>
      <c r="G19" s="335">
        <v>8.24</v>
      </c>
      <c r="H19" s="314">
        <v>4.5</v>
      </c>
      <c r="I19" s="335" t="s">
        <v>359</v>
      </c>
      <c r="J19" s="335">
        <v>6.69</v>
      </c>
      <c r="K19" s="335">
        <v>3.7</v>
      </c>
      <c r="L19" s="314">
        <v>4.22</v>
      </c>
      <c r="M19" s="335" t="s">
        <v>359</v>
      </c>
      <c r="N19" s="335">
        <v>9.6199999999999992</v>
      </c>
      <c r="O19" s="314">
        <v>7.6</v>
      </c>
      <c r="P19" s="335" t="s">
        <v>359</v>
      </c>
      <c r="Q19" s="335">
        <v>8.34</v>
      </c>
      <c r="R19" s="335">
        <v>2.98</v>
      </c>
      <c r="S19" s="314">
        <v>4.58</v>
      </c>
      <c r="T19" s="335" t="s">
        <v>359</v>
      </c>
      <c r="U19" s="335">
        <v>7.41</v>
      </c>
      <c r="V19" s="314">
        <v>8.74</v>
      </c>
      <c r="W19" s="335" t="s">
        <v>359</v>
      </c>
      <c r="X19" s="335">
        <v>3.15</v>
      </c>
      <c r="Y19" s="335">
        <v>4.58</v>
      </c>
      <c r="Z19" s="314">
        <v>2.68</v>
      </c>
      <c r="AA19" s="335" t="s">
        <v>359</v>
      </c>
      <c r="AB19" s="335">
        <v>3.43</v>
      </c>
      <c r="AC19" s="314">
        <v>11.2</v>
      </c>
      <c r="AD19" s="335" t="s">
        <v>359</v>
      </c>
      <c r="AE19" s="335">
        <v>6.36</v>
      </c>
      <c r="AF19" s="335">
        <v>10.73</v>
      </c>
      <c r="AG19" s="314">
        <v>2.41</v>
      </c>
    </row>
    <row r="20" spans="2:33" s="333" customFormat="1" x14ac:dyDescent="0.2">
      <c r="B20" s="334">
        <v>0.125</v>
      </c>
      <c r="C20" s="335">
        <v>10.65</v>
      </c>
      <c r="D20" s="335">
        <v>5.28</v>
      </c>
      <c r="E20" s="335">
        <v>11.25</v>
      </c>
      <c r="F20" s="335">
        <v>2.66</v>
      </c>
      <c r="G20" s="335">
        <v>6.64</v>
      </c>
      <c r="H20" s="335">
        <v>3.15</v>
      </c>
      <c r="I20" s="335">
        <v>2.6</v>
      </c>
      <c r="J20" s="335">
        <v>5.97</v>
      </c>
      <c r="K20" s="335">
        <v>5.25</v>
      </c>
      <c r="L20" s="335">
        <v>2.88</v>
      </c>
      <c r="M20" s="335">
        <v>5.87</v>
      </c>
      <c r="N20" s="335">
        <v>3.18</v>
      </c>
      <c r="O20" s="335">
        <v>6.58</v>
      </c>
      <c r="P20" s="335">
        <v>12.39</v>
      </c>
      <c r="Q20" s="335">
        <v>5.98</v>
      </c>
      <c r="R20" s="335">
        <v>2.76</v>
      </c>
      <c r="S20" s="335">
        <v>7.25</v>
      </c>
      <c r="T20" s="335">
        <v>8.1300000000000008</v>
      </c>
      <c r="U20" s="335">
        <v>5.18</v>
      </c>
      <c r="V20" s="335">
        <v>13.69</v>
      </c>
      <c r="W20" s="335">
        <v>3.63</v>
      </c>
      <c r="X20" s="335">
        <v>3.48</v>
      </c>
      <c r="Y20" s="335">
        <v>2.83</v>
      </c>
      <c r="Z20" s="335">
        <v>5.01</v>
      </c>
      <c r="AA20" s="335">
        <v>6.6</v>
      </c>
      <c r="AB20" s="335">
        <v>9.73</v>
      </c>
      <c r="AC20" s="335">
        <v>11.37</v>
      </c>
      <c r="AD20" s="335">
        <v>21.27</v>
      </c>
      <c r="AE20" s="335">
        <v>10.64</v>
      </c>
      <c r="AF20" s="335">
        <v>9.2799999999999994</v>
      </c>
      <c r="AG20" s="335">
        <v>2.61</v>
      </c>
    </row>
    <row r="21" spans="2:33" s="333" customFormat="1" x14ac:dyDescent="0.2">
      <c r="B21" s="334">
        <v>0.16666666666666666</v>
      </c>
      <c r="C21" s="335">
        <v>7.54</v>
      </c>
      <c r="D21" s="335">
        <v>6.49</v>
      </c>
      <c r="E21" s="335">
        <v>5.53</v>
      </c>
      <c r="F21" s="335">
        <v>5.7</v>
      </c>
      <c r="G21" s="335">
        <v>6.58</v>
      </c>
      <c r="H21" s="335">
        <v>6.27</v>
      </c>
      <c r="I21" s="335">
        <v>3.02</v>
      </c>
      <c r="J21" s="335">
        <v>5.48</v>
      </c>
      <c r="K21" s="335">
        <v>7.61</v>
      </c>
      <c r="L21" s="335">
        <v>3.65</v>
      </c>
      <c r="M21" s="335">
        <v>4.4800000000000004</v>
      </c>
      <c r="N21" s="335">
        <v>3.59</v>
      </c>
      <c r="O21" s="335">
        <v>7.91</v>
      </c>
      <c r="P21" s="335">
        <v>12.06</v>
      </c>
      <c r="Q21" s="335">
        <v>7.82</v>
      </c>
      <c r="R21" s="335">
        <v>3.16</v>
      </c>
      <c r="S21" s="335">
        <v>8.3000000000000007</v>
      </c>
      <c r="T21" s="335">
        <v>9.7100000000000009</v>
      </c>
      <c r="U21" s="335">
        <v>6.25</v>
      </c>
      <c r="V21" s="335">
        <v>13.55</v>
      </c>
      <c r="W21" s="335">
        <v>4.5599999999999996</v>
      </c>
      <c r="X21" s="335">
        <v>5.91</v>
      </c>
      <c r="Y21" s="335">
        <v>6.66</v>
      </c>
      <c r="Z21" s="335">
        <v>6.28</v>
      </c>
      <c r="AA21" s="335">
        <v>4.5999999999999996</v>
      </c>
      <c r="AB21" s="335">
        <v>14.29</v>
      </c>
      <c r="AC21" s="335">
        <v>9.3800000000000008</v>
      </c>
      <c r="AD21" s="335">
        <v>17.64</v>
      </c>
      <c r="AE21" s="335">
        <v>11.47</v>
      </c>
      <c r="AF21" s="335">
        <v>9.32</v>
      </c>
      <c r="AG21" s="335">
        <v>3.2</v>
      </c>
    </row>
    <row r="22" spans="2:33" s="333" customFormat="1" x14ac:dyDescent="0.2">
      <c r="B22" s="334">
        <v>0.20833333333333334</v>
      </c>
      <c r="C22" s="335">
        <v>8.34</v>
      </c>
      <c r="D22" s="335">
        <v>5.94</v>
      </c>
      <c r="E22" s="335">
        <v>5.07</v>
      </c>
      <c r="F22" s="335">
        <v>8.0399999999999991</v>
      </c>
      <c r="G22" s="335">
        <v>7.22</v>
      </c>
      <c r="H22" s="335">
        <v>9.9600000000000009</v>
      </c>
      <c r="I22" s="335">
        <v>3.4</v>
      </c>
      <c r="J22" s="335">
        <v>8.68</v>
      </c>
      <c r="K22" s="335">
        <v>7.5</v>
      </c>
      <c r="L22" s="335">
        <v>6.5</v>
      </c>
      <c r="M22" s="335">
        <v>7.22</v>
      </c>
      <c r="N22" s="335">
        <v>5.84</v>
      </c>
      <c r="O22" s="335">
        <v>5.67</v>
      </c>
      <c r="P22" s="335">
        <v>12.38</v>
      </c>
      <c r="Q22" s="335">
        <v>7.35</v>
      </c>
      <c r="R22" s="335">
        <v>4.04</v>
      </c>
      <c r="S22" s="335">
        <v>10.65</v>
      </c>
      <c r="T22" s="335">
        <v>12.36</v>
      </c>
      <c r="U22" s="335">
        <v>10.78</v>
      </c>
      <c r="V22" s="335">
        <v>12.42</v>
      </c>
      <c r="W22" s="335">
        <v>3.84</v>
      </c>
      <c r="X22" s="335">
        <v>8.99</v>
      </c>
      <c r="Y22" s="335">
        <v>10</v>
      </c>
      <c r="Z22" s="335">
        <v>9.49</v>
      </c>
      <c r="AA22" s="335">
        <v>6.97</v>
      </c>
      <c r="AB22" s="335">
        <v>10.79</v>
      </c>
      <c r="AC22" s="335">
        <v>10.51</v>
      </c>
      <c r="AD22" s="335">
        <v>16.7</v>
      </c>
      <c r="AE22" s="335">
        <v>14.15</v>
      </c>
      <c r="AF22" s="335">
        <v>11.64</v>
      </c>
      <c r="AG22" s="335">
        <v>3.79</v>
      </c>
    </row>
    <row r="23" spans="2:33" s="333" customFormat="1" x14ac:dyDescent="0.2">
      <c r="B23" s="334">
        <v>0.25</v>
      </c>
      <c r="C23" s="335">
        <v>11.56</v>
      </c>
      <c r="D23" s="335">
        <v>8.02</v>
      </c>
      <c r="E23" s="335">
        <v>5.3</v>
      </c>
      <c r="F23" s="335">
        <v>10.89</v>
      </c>
      <c r="G23" s="335">
        <v>8.74</v>
      </c>
      <c r="H23" s="335">
        <v>7.85</v>
      </c>
      <c r="I23" s="335">
        <v>3.78</v>
      </c>
      <c r="J23" s="335">
        <v>13.43</v>
      </c>
      <c r="K23" s="335">
        <v>13.57</v>
      </c>
      <c r="L23" s="335">
        <v>11.15</v>
      </c>
      <c r="M23" s="335">
        <v>6.14</v>
      </c>
      <c r="N23" s="335">
        <v>9.9600000000000009</v>
      </c>
      <c r="O23" s="335">
        <v>12.82</v>
      </c>
      <c r="P23" s="335">
        <v>12.72</v>
      </c>
      <c r="Q23" s="335">
        <v>8.99</v>
      </c>
      <c r="R23" s="335">
        <v>7.9</v>
      </c>
      <c r="S23" s="335">
        <v>13.49</v>
      </c>
      <c r="T23" s="335">
        <v>10.56</v>
      </c>
      <c r="U23" s="335">
        <v>10</v>
      </c>
      <c r="V23" s="335">
        <v>12.77</v>
      </c>
      <c r="W23" s="335">
        <v>4.58</v>
      </c>
      <c r="X23" s="335">
        <v>10.45</v>
      </c>
      <c r="Y23" s="335">
        <v>12.16</v>
      </c>
      <c r="Z23" s="335">
        <v>8.5500000000000007</v>
      </c>
      <c r="AA23" s="335">
        <v>8.3699999999999992</v>
      </c>
      <c r="AB23" s="335">
        <v>9.68</v>
      </c>
      <c r="AC23" s="335">
        <v>7.91</v>
      </c>
      <c r="AD23" s="335">
        <v>11.58</v>
      </c>
      <c r="AE23" s="335">
        <v>17.579999999999998</v>
      </c>
      <c r="AF23" s="335">
        <v>15.04</v>
      </c>
      <c r="AG23" s="335">
        <v>5.37</v>
      </c>
    </row>
    <row r="24" spans="2:33" s="333" customFormat="1" x14ac:dyDescent="0.2">
      <c r="B24" s="334">
        <v>0.29166666666666669</v>
      </c>
      <c r="C24" s="335">
        <v>7.47</v>
      </c>
      <c r="D24" s="335">
        <v>8.2899999999999991</v>
      </c>
      <c r="E24" s="335">
        <v>5.37</v>
      </c>
      <c r="F24" s="335">
        <v>11.92</v>
      </c>
      <c r="G24" s="335">
        <v>7.58</v>
      </c>
      <c r="H24" s="335">
        <v>11.12</v>
      </c>
      <c r="I24" s="335">
        <v>2.91</v>
      </c>
      <c r="J24" s="335">
        <v>12.53</v>
      </c>
      <c r="K24" s="335">
        <v>9.7100000000000009</v>
      </c>
      <c r="L24" s="335">
        <v>10.18</v>
      </c>
      <c r="M24" s="335">
        <v>8.59</v>
      </c>
      <c r="N24" s="335">
        <v>9.6199999999999992</v>
      </c>
      <c r="O24" s="335">
        <v>11.47</v>
      </c>
      <c r="P24" s="335">
        <v>17.920000000000002</v>
      </c>
      <c r="Q24" s="335">
        <v>7.39</v>
      </c>
      <c r="R24" s="335">
        <v>7.11</v>
      </c>
      <c r="S24" s="335">
        <v>10.73</v>
      </c>
      <c r="T24" s="335">
        <v>5.45</v>
      </c>
      <c r="U24" s="335">
        <v>12.58</v>
      </c>
      <c r="V24" s="335">
        <v>4.78</v>
      </c>
      <c r="W24" s="335">
        <v>3.56</v>
      </c>
      <c r="X24" s="335">
        <v>11.5</v>
      </c>
      <c r="Y24" s="335">
        <v>10.42</v>
      </c>
      <c r="Z24" s="335">
        <v>12.97</v>
      </c>
      <c r="AA24" s="335">
        <v>5.87</v>
      </c>
      <c r="AB24" s="335">
        <v>12.83</v>
      </c>
      <c r="AC24" s="335">
        <v>8.48</v>
      </c>
      <c r="AD24" s="335">
        <v>23.41</v>
      </c>
      <c r="AE24" s="335">
        <v>19.25</v>
      </c>
      <c r="AF24" s="335">
        <v>12.28</v>
      </c>
      <c r="AG24" s="335">
        <v>11.44</v>
      </c>
    </row>
    <row r="25" spans="2:33" s="333" customFormat="1" x14ac:dyDescent="0.2">
      <c r="B25" s="334">
        <v>0.33333333333333331</v>
      </c>
      <c r="C25" s="335">
        <v>8.15</v>
      </c>
      <c r="D25" s="335">
        <v>8.8699999999999992</v>
      </c>
      <c r="E25" s="335">
        <v>7.86</v>
      </c>
      <c r="F25" s="335">
        <v>8.01</v>
      </c>
      <c r="G25" s="335">
        <v>7.1</v>
      </c>
      <c r="H25" s="335">
        <v>7.39</v>
      </c>
      <c r="I25" s="335">
        <v>2.69</v>
      </c>
      <c r="J25" s="335">
        <v>10.06</v>
      </c>
      <c r="K25" s="335">
        <v>5.58</v>
      </c>
      <c r="L25" s="335">
        <v>10.83</v>
      </c>
      <c r="M25" s="335">
        <v>8.91</v>
      </c>
      <c r="N25" s="335">
        <v>7.82</v>
      </c>
      <c r="O25" s="335">
        <v>8.6</v>
      </c>
      <c r="P25" s="335">
        <v>13.03</v>
      </c>
      <c r="Q25" s="335">
        <v>6.33</v>
      </c>
      <c r="R25" s="335">
        <v>5.44</v>
      </c>
      <c r="S25" s="335">
        <v>5.59</v>
      </c>
      <c r="T25" s="335">
        <v>8.5399999999999991</v>
      </c>
      <c r="U25" s="335">
        <v>13.77</v>
      </c>
      <c r="V25" s="335">
        <v>3.9</v>
      </c>
      <c r="W25" s="335">
        <v>3.01</v>
      </c>
      <c r="X25" s="335">
        <v>7.88</v>
      </c>
      <c r="Y25" s="335">
        <v>6.91</v>
      </c>
      <c r="Z25" s="335">
        <v>8.2899999999999991</v>
      </c>
      <c r="AA25" s="335">
        <v>3.79</v>
      </c>
      <c r="AB25" s="335">
        <v>7.96</v>
      </c>
      <c r="AC25" s="335">
        <v>9.1300000000000008</v>
      </c>
      <c r="AD25" s="335">
        <v>11.25</v>
      </c>
      <c r="AE25" s="335">
        <v>11.94</v>
      </c>
      <c r="AF25" s="335">
        <v>7.79</v>
      </c>
      <c r="AG25" s="335">
        <v>14.73</v>
      </c>
    </row>
    <row r="26" spans="2:33" s="333" customFormat="1" x14ac:dyDescent="0.2">
      <c r="B26" s="334">
        <v>0.375</v>
      </c>
      <c r="C26" s="335">
        <v>6.06</v>
      </c>
      <c r="D26" s="335">
        <v>8.73</v>
      </c>
      <c r="E26" s="335">
        <v>6.49</v>
      </c>
      <c r="F26" s="335">
        <v>6.6</v>
      </c>
      <c r="G26" s="335">
        <v>6.5</v>
      </c>
      <c r="H26" s="335">
        <v>3.56</v>
      </c>
      <c r="I26" s="335">
        <v>2.91</v>
      </c>
      <c r="J26" s="335">
        <v>5.31</v>
      </c>
      <c r="K26" s="335">
        <v>5.62</v>
      </c>
      <c r="L26" s="335">
        <v>6.91</v>
      </c>
      <c r="M26" s="335">
        <v>5.69</v>
      </c>
      <c r="N26" s="335">
        <v>5.39</v>
      </c>
      <c r="O26" s="335">
        <v>4.95</v>
      </c>
      <c r="P26" s="335">
        <v>6.98</v>
      </c>
      <c r="Q26" s="335">
        <v>4.1500000000000004</v>
      </c>
      <c r="R26" s="335">
        <v>6.31</v>
      </c>
      <c r="S26" s="335">
        <v>4.2</v>
      </c>
      <c r="T26" s="335">
        <v>5.69</v>
      </c>
      <c r="U26" s="335">
        <v>4.7</v>
      </c>
      <c r="V26" s="335">
        <v>3.89</v>
      </c>
      <c r="W26" s="335">
        <v>2.98</v>
      </c>
      <c r="X26" s="335">
        <v>5.34</v>
      </c>
      <c r="Y26" s="335">
        <v>6.83</v>
      </c>
      <c r="Z26" s="335">
        <v>8.1300000000000008</v>
      </c>
      <c r="AA26" s="335">
        <v>3.79</v>
      </c>
      <c r="AB26" s="335">
        <v>8.15</v>
      </c>
      <c r="AC26" s="335">
        <v>6.31</v>
      </c>
      <c r="AD26" s="335">
        <v>5.22</v>
      </c>
      <c r="AE26" s="335">
        <v>7.07</v>
      </c>
      <c r="AF26" s="335">
        <v>8.99</v>
      </c>
      <c r="AG26" s="335">
        <v>8.3699999999999992</v>
      </c>
    </row>
    <row r="27" spans="2:33" s="333" customFormat="1" x14ac:dyDescent="0.2">
      <c r="B27" s="334">
        <v>0.41666666666666669</v>
      </c>
      <c r="C27" s="335">
        <v>6.12</v>
      </c>
      <c r="D27" s="335">
        <v>10.06</v>
      </c>
      <c r="E27" s="335">
        <v>6.77</v>
      </c>
      <c r="F27" s="335">
        <v>4.6100000000000003</v>
      </c>
      <c r="G27" s="335">
        <v>5.37</v>
      </c>
      <c r="H27" s="335">
        <v>3.37</v>
      </c>
      <c r="I27" s="335">
        <v>2.71</v>
      </c>
      <c r="J27" s="335">
        <v>4.7</v>
      </c>
      <c r="K27" s="335">
        <v>6.41</v>
      </c>
      <c r="L27" s="335">
        <v>6.19</v>
      </c>
      <c r="M27" s="335">
        <v>3.49</v>
      </c>
      <c r="N27" s="335">
        <v>5.34</v>
      </c>
      <c r="O27" s="335">
        <v>3.76</v>
      </c>
      <c r="P27" s="335">
        <v>6.41</v>
      </c>
      <c r="Q27" s="335">
        <v>3.52</v>
      </c>
      <c r="R27" s="335">
        <v>6.34</v>
      </c>
      <c r="S27" s="335">
        <v>4.1500000000000004</v>
      </c>
      <c r="T27" s="335">
        <v>3.43</v>
      </c>
      <c r="U27" s="335">
        <v>4.46</v>
      </c>
      <c r="V27" s="335">
        <v>3.76</v>
      </c>
      <c r="W27" s="335">
        <v>3.07</v>
      </c>
      <c r="X27" s="335">
        <v>6.85</v>
      </c>
      <c r="Y27" s="335">
        <v>7.33</v>
      </c>
      <c r="Z27" s="335">
        <v>3.65</v>
      </c>
      <c r="AA27" s="335">
        <v>4.4800000000000004</v>
      </c>
      <c r="AB27" s="335">
        <v>9.5399999999999991</v>
      </c>
      <c r="AC27" s="335">
        <v>6.25</v>
      </c>
      <c r="AD27" s="335">
        <v>5.61</v>
      </c>
      <c r="AE27" s="335">
        <v>5.83</v>
      </c>
      <c r="AF27" s="335">
        <v>7.63</v>
      </c>
      <c r="AG27" s="335">
        <v>4.92</v>
      </c>
    </row>
    <row r="28" spans="2:33" s="333" customFormat="1" x14ac:dyDescent="0.2">
      <c r="B28" s="334">
        <v>0.45833333333333331</v>
      </c>
      <c r="C28" s="335">
        <v>5.77</v>
      </c>
      <c r="D28" s="335">
        <v>3.95</v>
      </c>
      <c r="E28" s="335">
        <v>3.42</v>
      </c>
      <c r="F28" s="335">
        <v>3.81</v>
      </c>
      <c r="G28" s="335">
        <v>3.45</v>
      </c>
      <c r="H28" s="335">
        <v>3.38</v>
      </c>
      <c r="I28" s="335">
        <v>2.85</v>
      </c>
      <c r="J28" s="335">
        <v>3.59</v>
      </c>
      <c r="K28" s="335">
        <v>6.17</v>
      </c>
      <c r="L28" s="335">
        <v>8.4</v>
      </c>
      <c r="M28" s="335">
        <v>3.54</v>
      </c>
      <c r="N28" s="335">
        <v>5.16</v>
      </c>
      <c r="O28" s="335">
        <v>3.63</v>
      </c>
      <c r="P28" s="335">
        <v>5.66</v>
      </c>
      <c r="Q28" s="335">
        <v>3.55</v>
      </c>
      <c r="R28" s="335">
        <v>3.57</v>
      </c>
      <c r="S28" s="335">
        <v>3.28</v>
      </c>
      <c r="T28" s="335">
        <v>3.73</v>
      </c>
      <c r="U28" s="335">
        <v>3.79</v>
      </c>
      <c r="V28" s="335">
        <v>3.46</v>
      </c>
      <c r="W28" s="335">
        <v>2.96</v>
      </c>
      <c r="X28" s="335">
        <v>4.03</v>
      </c>
      <c r="Y28" s="335">
        <v>4.1399999999999997</v>
      </c>
      <c r="Z28" s="335">
        <v>3.98</v>
      </c>
      <c r="AA28" s="335">
        <v>3.65</v>
      </c>
      <c r="AB28" s="335">
        <v>4.62</v>
      </c>
      <c r="AC28" s="335">
        <v>5.44</v>
      </c>
      <c r="AD28" s="335">
        <v>5.95</v>
      </c>
      <c r="AE28" s="335">
        <v>8.1199999999999992</v>
      </c>
      <c r="AF28" s="335">
        <v>5.22</v>
      </c>
      <c r="AG28" s="335">
        <v>4.3600000000000003</v>
      </c>
    </row>
    <row r="29" spans="2:33" s="333" customFormat="1" x14ac:dyDescent="0.2">
      <c r="B29" s="334">
        <v>0.5</v>
      </c>
      <c r="C29" s="335">
        <v>3.92</v>
      </c>
      <c r="D29" s="335">
        <v>3.34</v>
      </c>
      <c r="E29" s="335">
        <v>3.29</v>
      </c>
      <c r="F29" s="335">
        <v>3.44</v>
      </c>
      <c r="G29" s="335">
        <v>3.29</v>
      </c>
      <c r="H29" s="335">
        <v>3.1</v>
      </c>
      <c r="I29" s="335">
        <v>2.52</v>
      </c>
      <c r="J29" s="335">
        <v>3.32</v>
      </c>
      <c r="K29" s="335">
        <v>4.01</v>
      </c>
      <c r="L29" s="335">
        <v>7.11</v>
      </c>
      <c r="M29" s="335">
        <v>3.3</v>
      </c>
      <c r="N29" s="335">
        <v>4</v>
      </c>
      <c r="O29" s="335">
        <v>3.35</v>
      </c>
      <c r="P29" s="335">
        <v>4.21</v>
      </c>
      <c r="Q29" s="335">
        <v>3.26</v>
      </c>
      <c r="R29" s="335">
        <v>3.2</v>
      </c>
      <c r="S29" s="335">
        <v>3.1</v>
      </c>
      <c r="T29" s="335">
        <v>3.43</v>
      </c>
      <c r="U29" s="335">
        <v>3.71</v>
      </c>
      <c r="V29" s="335">
        <v>3.26</v>
      </c>
      <c r="W29" s="335">
        <v>2.98</v>
      </c>
      <c r="X29" s="335">
        <v>3.62</v>
      </c>
      <c r="Y29" s="335">
        <v>3.51</v>
      </c>
      <c r="Z29" s="335">
        <v>3.53</v>
      </c>
      <c r="AA29" s="335">
        <v>3.4</v>
      </c>
      <c r="AB29" s="335">
        <v>4.04</v>
      </c>
      <c r="AC29" s="335">
        <v>6.42</v>
      </c>
      <c r="AD29" s="335">
        <v>4.4000000000000004</v>
      </c>
      <c r="AE29" s="335">
        <v>3.96</v>
      </c>
      <c r="AF29" s="335">
        <v>4.75</v>
      </c>
      <c r="AG29" s="335">
        <v>4.12</v>
      </c>
    </row>
    <row r="30" spans="2:33" s="333" customFormat="1" x14ac:dyDescent="0.2">
      <c r="B30" s="334">
        <v>0.54166666666666663</v>
      </c>
      <c r="C30" s="335">
        <v>3.49</v>
      </c>
      <c r="D30" s="335">
        <v>3.29</v>
      </c>
      <c r="E30" s="335">
        <v>3.23</v>
      </c>
      <c r="F30" s="335">
        <v>3.01</v>
      </c>
      <c r="G30" s="335">
        <v>3.2</v>
      </c>
      <c r="H30" s="335">
        <v>3.26</v>
      </c>
      <c r="I30" s="335">
        <v>2.54</v>
      </c>
      <c r="J30" s="335">
        <v>3.4</v>
      </c>
      <c r="K30" s="335">
        <v>3.73</v>
      </c>
      <c r="L30" s="335">
        <v>4.5</v>
      </c>
      <c r="M30" s="335">
        <v>3.49</v>
      </c>
      <c r="N30" s="335">
        <v>3.48</v>
      </c>
      <c r="O30" s="335">
        <v>3.37</v>
      </c>
      <c r="P30" s="335">
        <v>2.93</v>
      </c>
      <c r="Q30" s="335">
        <v>3.09</v>
      </c>
      <c r="R30" s="335">
        <v>3.13</v>
      </c>
      <c r="S30" s="335">
        <v>3.09</v>
      </c>
      <c r="T30" s="335">
        <v>3.17</v>
      </c>
      <c r="U30" s="335">
        <v>3.4</v>
      </c>
      <c r="V30" s="335">
        <v>3.49</v>
      </c>
      <c r="W30" s="335">
        <v>3.04</v>
      </c>
      <c r="X30" s="335">
        <v>3.49</v>
      </c>
      <c r="Y30" s="335">
        <v>3.02</v>
      </c>
      <c r="Z30" s="335">
        <v>3.34</v>
      </c>
      <c r="AA30" s="335">
        <v>3.2</v>
      </c>
      <c r="AB30" s="335">
        <v>4.18</v>
      </c>
      <c r="AC30" s="335">
        <v>5.84</v>
      </c>
      <c r="AD30" s="335">
        <v>3.65</v>
      </c>
      <c r="AE30" s="335">
        <v>3.67</v>
      </c>
      <c r="AF30" s="335">
        <v>3.57</v>
      </c>
      <c r="AG30" s="335">
        <v>5.18</v>
      </c>
    </row>
    <row r="31" spans="2:33" s="333" customFormat="1" x14ac:dyDescent="0.2">
      <c r="B31" s="334">
        <v>0.58333333333333337</v>
      </c>
      <c r="C31" s="335">
        <v>3.04</v>
      </c>
      <c r="D31" s="335">
        <v>3.02</v>
      </c>
      <c r="E31" s="335">
        <v>3.13</v>
      </c>
      <c r="F31" s="335">
        <v>3.32</v>
      </c>
      <c r="G31" s="335">
        <v>3.29</v>
      </c>
      <c r="H31" s="335">
        <v>3.45</v>
      </c>
      <c r="I31" s="335">
        <v>2.38</v>
      </c>
      <c r="J31" s="335">
        <v>3.04</v>
      </c>
      <c r="K31" s="335">
        <v>3.29</v>
      </c>
      <c r="L31" s="335">
        <v>3.71</v>
      </c>
      <c r="M31" s="335">
        <v>3.34</v>
      </c>
      <c r="N31" s="335">
        <v>3.65</v>
      </c>
      <c r="O31" s="335">
        <v>3.07</v>
      </c>
      <c r="P31" s="335">
        <v>3.32</v>
      </c>
      <c r="Q31" s="335">
        <v>3.04</v>
      </c>
      <c r="R31" s="335">
        <v>3.06</v>
      </c>
      <c r="S31" s="335">
        <v>2.9</v>
      </c>
      <c r="T31" s="335">
        <v>3.09</v>
      </c>
      <c r="U31" s="335">
        <v>3.4</v>
      </c>
      <c r="V31" s="335">
        <v>3.1</v>
      </c>
      <c r="W31" s="335">
        <v>2.93</v>
      </c>
      <c r="X31" s="335">
        <v>3.3</v>
      </c>
      <c r="Y31" s="335">
        <v>3.38</v>
      </c>
      <c r="Z31" s="335">
        <v>3.51</v>
      </c>
      <c r="AA31" s="335">
        <v>3.29</v>
      </c>
      <c r="AB31" s="335">
        <v>4.04</v>
      </c>
      <c r="AC31" s="335">
        <v>5.33</v>
      </c>
      <c r="AD31" s="335">
        <v>3.42</v>
      </c>
      <c r="AE31" s="335">
        <v>4.1500000000000004</v>
      </c>
      <c r="AF31" s="335">
        <v>3.87</v>
      </c>
      <c r="AG31" s="335">
        <v>4.2300000000000004</v>
      </c>
    </row>
    <row r="32" spans="2:33" s="333" customFormat="1" x14ac:dyDescent="0.2">
      <c r="B32" s="334">
        <v>0.625</v>
      </c>
      <c r="C32" s="335">
        <v>3.2</v>
      </c>
      <c r="D32" s="335">
        <v>3.2</v>
      </c>
      <c r="E32" s="335">
        <v>3.14</v>
      </c>
      <c r="F32" s="335">
        <v>3.27</v>
      </c>
      <c r="G32" s="335">
        <v>3.15</v>
      </c>
      <c r="H32" s="335">
        <v>3.23</v>
      </c>
      <c r="I32" s="335">
        <v>2.4</v>
      </c>
      <c r="J32" s="335">
        <v>3.26</v>
      </c>
      <c r="K32" s="335">
        <v>3.31</v>
      </c>
      <c r="L32" s="335">
        <v>3.42</v>
      </c>
      <c r="M32" s="335">
        <v>3.51</v>
      </c>
      <c r="N32" s="335">
        <v>3.51</v>
      </c>
      <c r="O32" s="335">
        <v>3.2</v>
      </c>
      <c r="P32" s="335">
        <v>2.85</v>
      </c>
      <c r="Q32" s="335">
        <v>3.15</v>
      </c>
      <c r="R32" s="335">
        <v>3.06</v>
      </c>
      <c r="S32" s="335">
        <v>3.32</v>
      </c>
      <c r="T32" s="335">
        <v>3.63</v>
      </c>
      <c r="U32" s="335">
        <v>3.34</v>
      </c>
      <c r="V32" s="335">
        <v>3.1</v>
      </c>
      <c r="W32" s="335">
        <v>2.76</v>
      </c>
      <c r="X32" s="335">
        <v>3.78</v>
      </c>
      <c r="Y32" s="335">
        <v>3.31</v>
      </c>
      <c r="Z32" s="335">
        <v>3.54</v>
      </c>
      <c r="AA32" s="335">
        <v>3.6</v>
      </c>
      <c r="AB32" s="335">
        <v>4.34</v>
      </c>
      <c r="AC32" s="335">
        <v>3.99</v>
      </c>
      <c r="AD32" s="335">
        <v>3.43</v>
      </c>
      <c r="AE32" s="335">
        <v>3.65</v>
      </c>
      <c r="AF32" s="335">
        <v>3.51</v>
      </c>
      <c r="AG32" s="335">
        <v>4.0599999999999996</v>
      </c>
    </row>
    <row r="33" spans="2:37" s="333" customFormat="1" x14ac:dyDescent="0.2">
      <c r="B33" s="334">
        <v>0.66666666666666663</v>
      </c>
      <c r="C33" s="335">
        <v>3.49</v>
      </c>
      <c r="D33" s="335">
        <v>3.49</v>
      </c>
      <c r="E33" s="335">
        <v>3.12</v>
      </c>
      <c r="F33" s="335">
        <v>3.34</v>
      </c>
      <c r="G33" s="335">
        <v>3.51</v>
      </c>
      <c r="H33" s="335">
        <v>3.29</v>
      </c>
      <c r="I33" s="335">
        <v>2.34</v>
      </c>
      <c r="J33" s="335">
        <v>3.78</v>
      </c>
      <c r="K33" s="335">
        <v>3.73</v>
      </c>
      <c r="L33" s="335">
        <v>3.26</v>
      </c>
      <c r="M33" s="335">
        <v>3.59</v>
      </c>
      <c r="N33" s="335">
        <v>3.76</v>
      </c>
      <c r="O33" s="335">
        <v>3.6</v>
      </c>
      <c r="P33" s="335">
        <v>2.68</v>
      </c>
      <c r="Q33" s="335">
        <v>3.43</v>
      </c>
      <c r="R33" s="335">
        <v>3.23</v>
      </c>
      <c r="S33" s="335">
        <v>3.06</v>
      </c>
      <c r="T33" s="335">
        <v>3.42</v>
      </c>
      <c r="U33" s="335">
        <v>3.6</v>
      </c>
      <c r="V33" s="335">
        <v>3.07</v>
      </c>
      <c r="W33" s="335">
        <v>2.77</v>
      </c>
      <c r="X33" s="335">
        <v>3.82</v>
      </c>
      <c r="Y33" s="335">
        <v>3.79</v>
      </c>
      <c r="Z33" s="335">
        <v>3.59</v>
      </c>
      <c r="AA33" s="335">
        <v>3.54</v>
      </c>
      <c r="AB33" s="335">
        <v>4.3899999999999997</v>
      </c>
      <c r="AC33" s="335">
        <v>3.82</v>
      </c>
      <c r="AD33" s="335">
        <v>3.29</v>
      </c>
      <c r="AE33" s="335">
        <v>3.68</v>
      </c>
      <c r="AF33" s="335">
        <v>4.03</v>
      </c>
      <c r="AG33" s="335">
        <v>4.43</v>
      </c>
    </row>
    <row r="34" spans="2:37" s="333" customFormat="1" x14ac:dyDescent="0.2">
      <c r="B34" s="334">
        <v>0.70833333333333337</v>
      </c>
      <c r="C34" s="335">
        <v>4.17</v>
      </c>
      <c r="D34" s="335">
        <v>4.25</v>
      </c>
      <c r="E34" s="335">
        <v>3.79</v>
      </c>
      <c r="F34" s="335">
        <v>3.85</v>
      </c>
      <c r="G34" s="335">
        <v>3.68</v>
      </c>
      <c r="H34" s="335">
        <v>3.4</v>
      </c>
      <c r="I34" s="335">
        <v>2.4700000000000002</v>
      </c>
      <c r="J34" s="335">
        <v>4</v>
      </c>
      <c r="K34" s="335">
        <v>4.42</v>
      </c>
      <c r="L34" s="335">
        <v>4.28</v>
      </c>
      <c r="M34" s="335">
        <v>4.78</v>
      </c>
      <c r="N34" s="335">
        <v>4.3899999999999997</v>
      </c>
      <c r="O34" s="335">
        <v>3.74</v>
      </c>
      <c r="P34" s="335">
        <v>2.63</v>
      </c>
      <c r="Q34" s="335">
        <v>3.95</v>
      </c>
      <c r="R34" s="335">
        <v>3.59</v>
      </c>
      <c r="S34" s="335">
        <v>3.98</v>
      </c>
      <c r="T34" s="335">
        <v>3.84</v>
      </c>
      <c r="U34" s="335">
        <v>3.92</v>
      </c>
      <c r="V34" s="335">
        <v>3.78</v>
      </c>
      <c r="W34" s="335">
        <v>3.14</v>
      </c>
      <c r="X34" s="335">
        <v>4.26</v>
      </c>
      <c r="Y34" s="335">
        <v>3.96</v>
      </c>
      <c r="Z34" s="335">
        <v>4.03</v>
      </c>
      <c r="AA34" s="335">
        <v>4.3099999999999996</v>
      </c>
      <c r="AB34" s="335">
        <v>4.46</v>
      </c>
      <c r="AC34" s="335">
        <v>6.1</v>
      </c>
      <c r="AD34" s="335">
        <v>3.48</v>
      </c>
      <c r="AE34" s="335">
        <v>4.28</v>
      </c>
      <c r="AF34" s="335">
        <v>4.51</v>
      </c>
      <c r="AG34" s="335">
        <v>4.97</v>
      </c>
    </row>
    <row r="35" spans="2:37" s="333" customFormat="1" x14ac:dyDescent="0.2">
      <c r="B35" s="334">
        <v>0.75</v>
      </c>
      <c r="C35" s="335">
        <v>6.5</v>
      </c>
      <c r="D35" s="335">
        <v>4.78</v>
      </c>
      <c r="E35" s="335">
        <v>5.51</v>
      </c>
      <c r="F35" s="335">
        <v>5.17</v>
      </c>
      <c r="G35" s="335">
        <v>4.12</v>
      </c>
      <c r="H35" s="335">
        <v>3.74</v>
      </c>
      <c r="I35" s="335">
        <v>3.23</v>
      </c>
      <c r="J35" s="335">
        <v>5.1100000000000003</v>
      </c>
      <c r="K35" s="335">
        <v>6.3</v>
      </c>
      <c r="L35" s="335">
        <v>5.5</v>
      </c>
      <c r="M35" s="335">
        <v>5.88</v>
      </c>
      <c r="N35" s="335">
        <v>4.8899999999999997</v>
      </c>
      <c r="O35" s="335">
        <v>4.79</v>
      </c>
      <c r="P35" s="335">
        <v>3.41</v>
      </c>
      <c r="Q35" s="335">
        <v>4.42</v>
      </c>
      <c r="R35" s="335">
        <v>3.84</v>
      </c>
      <c r="S35" s="335">
        <v>5.03</v>
      </c>
      <c r="T35" s="335">
        <v>5</v>
      </c>
      <c r="U35" s="335">
        <v>4.4000000000000004</v>
      </c>
      <c r="V35" s="335">
        <v>4.8099999999999996</v>
      </c>
      <c r="W35" s="335">
        <v>3.81</v>
      </c>
      <c r="X35" s="335">
        <v>4.7</v>
      </c>
      <c r="Y35" s="335">
        <v>4.38</v>
      </c>
      <c r="Z35" s="335">
        <v>5.56</v>
      </c>
      <c r="AA35" s="335">
        <v>5.56</v>
      </c>
      <c r="AB35" s="335">
        <v>5.58</v>
      </c>
      <c r="AC35" s="335">
        <v>7.08</v>
      </c>
      <c r="AD35" s="335">
        <v>4.12</v>
      </c>
      <c r="AE35" s="335">
        <v>4.8099999999999996</v>
      </c>
      <c r="AF35" s="335">
        <v>4.8499999999999996</v>
      </c>
      <c r="AG35" s="335">
        <v>5.53</v>
      </c>
      <c r="AK35"/>
    </row>
    <row r="36" spans="2:37" s="333" customFormat="1" x14ac:dyDescent="0.2">
      <c r="B36" s="334">
        <v>0.79166666666666663</v>
      </c>
      <c r="C36" s="335">
        <v>8.3000000000000007</v>
      </c>
      <c r="D36" s="335">
        <v>6.12</v>
      </c>
      <c r="E36" s="335">
        <v>4.34</v>
      </c>
      <c r="F36" s="335">
        <v>5.51</v>
      </c>
      <c r="G36" s="335">
        <v>4.25</v>
      </c>
      <c r="H36" s="335">
        <v>4.0599999999999996</v>
      </c>
      <c r="I36" s="335">
        <v>2.71</v>
      </c>
      <c r="J36" s="335">
        <v>5.56</v>
      </c>
      <c r="K36" s="335" t="s">
        <v>359</v>
      </c>
      <c r="L36" s="335">
        <v>5.77</v>
      </c>
      <c r="M36" s="335">
        <v>4.68</v>
      </c>
      <c r="N36" s="335">
        <v>4.18</v>
      </c>
      <c r="O36" s="335">
        <v>5.62</v>
      </c>
      <c r="P36" s="335">
        <v>3.27</v>
      </c>
      <c r="Q36" s="335">
        <v>4.28</v>
      </c>
      <c r="R36" s="335">
        <v>4.2300000000000004</v>
      </c>
      <c r="S36" s="335">
        <v>4.83</v>
      </c>
      <c r="T36" s="335">
        <v>4.4000000000000004</v>
      </c>
      <c r="U36" s="335">
        <v>4.67</v>
      </c>
      <c r="V36" s="335">
        <v>6.33</v>
      </c>
      <c r="W36" s="335">
        <v>4.1399999999999997</v>
      </c>
      <c r="X36" s="335">
        <v>4.8</v>
      </c>
      <c r="Y36" s="335">
        <v>5.98</v>
      </c>
      <c r="Z36" s="335">
        <v>5.31</v>
      </c>
      <c r="AA36" s="335">
        <v>7.52</v>
      </c>
      <c r="AB36" s="335">
        <v>6.64</v>
      </c>
      <c r="AC36" s="335">
        <v>5.61</v>
      </c>
      <c r="AD36" s="335">
        <v>4.1399999999999997</v>
      </c>
      <c r="AE36" s="335">
        <v>4.87</v>
      </c>
      <c r="AF36" s="335">
        <v>4.2300000000000004</v>
      </c>
      <c r="AG36" s="335">
        <v>5.48</v>
      </c>
      <c r="AK36"/>
    </row>
    <row r="37" spans="2:37" s="333" customFormat="1" x14ac:dyDescent="0.2">
      <c r="B37" s="334">
        <v>0.83333333333333337</v>
      </c>
      <c r="C37" s="335">
        <v>9.7899999999999991</v>
      </c>
      <c r="D37" s="335">
        <v>5.09</v>
      </c>
      <c r="E37" s="335">
        <v>4.1500000000000004</v>
      </c>
      <c r="F37" s="335">
        <v>5.34</v>
      </c>
      <c r="G37" s="335">
        <v>4.42</v>
      </c>
      <c r="H37" s="335">
        <v>4.03</v>
      </c>
      <c r="I37" s="335">
        <v>2.68</v>
      </c>
      <c r="J37" s="335">
        <v>4.5599999999999996</v>
      </c>
      <c r="K37" s="335">
        <v>6.5</v>
      </c>
      <c r="L37" s="335">
        <v>6.73</v>
      </c>
      <c r="M37" s="335">
        <v>4.42</v>
      </c>
      <c r="N37" s="335">
        <v>4.2300000000000004</v>
      </c>
      <c r="O37" s="335">
        <v>5.69</v>
      </c>
      <c r="P37" s="335">
        <v>2.98</v>
      </c>
      <c r="Q37" s="335">
        <v>4.17</v>
      </c>
      <c r="R37" s="335">
        <v>4.01</v>
      </c>
      <c r="S37" s="335">
        <v>4.12</v>
      </c>
      <c r="T37" s="335">
        <v>3.63</v>
      </c>
      <c r="U37" s="335">
        <v>4.25</v>
      </c>
      <c r="V37" s="335">
        <v>6.88</v>
      </c>
      <c r="W37" s="335">
        <v>3.56</v>
      </c>
      <c r="X37" s="335">
        <v>4.9000000000000004</v>
      </c>
      <c r="Y37" s="335">
        <v>5.1100000000000003</v>
      </c>
      <c r="Z37" s="335">
        <v>5.08</v>
      </c>
      <c r="AA37" s="335">
        <v>6.31</v>
      </c>
      <c r="AB37" s="335">
        <v>7.32</v>
      </c>
      <c r="AC37" s="335">
        <v>9.09</v>
      </c>
      <c r="AD37" s="335">
        <v>4.51</v>
      </c>
      <c r="AE37" s="335">
        <v>9.51</v>
      </c>
      <c r="AF37" s="335">
        <v>4.4800000000000004</v>
      </c>
      <c r="AG37" s="335">
        <v>4.87</v>
      </c>
      <c r="AK37"/>
    </row>
    <row r="38" spans="2:37" s="333" customFormat="1" x14ac:dyDescent="0.2">
      <c r="B38" s="334">
        <v>0.875</v>
      </c>
      <c r="C38" s="335">
        <v>10.199999999999999</v>
      </c>
      <c r="D38" s="335">
        <v>7.19</v>
      </c>
      <c r="E38" s="335">
        <v>3.78</v>
      </c>
      <c r="F38" s="335">
        <v>4.1399999999999997</v>
      </c>
      <c r="G38" s="335">
        <v>3.6</v>
      </c>
      <c r="H38" s="335">
        <v>3.99</v>
      </c>
      <c r="I38" s="335">
        <v>2.57</v>
      </c>
      <c r="J38" s="335">
        <v>3.78</v>
      </c>
      <c r="K38" s="335">
        <v>5.81</v>
      </c>
      <c r="L38" s="335">
        <v>13.07</v>
      </c>
      <c r="M38" s="335">
        <v>3.45</v>
      </c>
      <c r="N38" s="335">
        <v>3.51</v>
      </c>
      <c r="O38" s="335">
        <v>8.91</v>
      </c>
      <c r="P38" s="335">
        <v>2.87</v>
      </c>
      <c r="Q38" s="335">
        <v>3.78</v>
      </c>
      <c r="R38" s="335">
        <v>3.34</v>
      </c>
      <c r="S38" s="335">
        <v>3.65</v>
      </c>
      <c r="T38" s="335">
        <v>3.48</v>
      </c>
      <c r="U38" s="335">
        <v>3.49</v>
      </c>
      <c r="V38" s="335">
        <v>13.14</v>
      </c>
      <c r="W38" s="335">
        <v>3.67</v>
      </c>
      <c r="X38" s="335">
        <v>3.7</v>
      </c>
      <c r="Y38" s="335">
        <v>4.45</v>
      </c>
      <c r="Z38" s="335">
        <v>3.92</v>
      </c>
      <c r="AA38" s="335">
        <v>4.96</v>
      </c>
      <c r="AB38" s="335">
        <v>5.45</v>
      </c>
      <c r="AC38" s="335">
        <v>7.49</v>
      </c>
      <c r="AD38" s="335">
        <v>5.5</v>
      </c>
      <c r="AE38" s="335">
        <v>8.8000000000000007</v>
      </c>
      <c r="AF38" s="335">
        <v>3.85</v>
      </c>
      <c r="AG38" s="335">
        <v>3.78</v>
      </c>
      <c r="AK38"/>
    </row>
    <row r="39" spans="2:37" s="333" customFormat="1" x14ac:dyDescent="0.2">
      <c r="B39" s="334">
        <v>0.91666666666666663</v>
      </c>
      <c r="C39" s="335">
        <v>8.9600000000000009</v>
      </c>
      <c r="D39" s="335">
        <v>9.0500000000000007</v>
      </c>
      <c r="E39" s="335">
        <v>9.09</v>
      </c>
      <c r="F39" s="335">
        <v>3.38</v>
      </c>
      <c r="G39" s="335">
        <v>6.74</v>
      </c>
      <c r="H39" s="335">
        <v>3.26</v>
      </c>
      <c r="I39" s="335">
        <v>2.41</v>
      </c>
      <c r="J39" s="335">
        <v>9.6199999999999992</v>
      </c>
      <c r="K39" s="335">
        <v>6.7</v>
      </c>
      <c r="L39" s="335">
        <v>12.56</v>
      </c>
      <c r="M39" s="335">
        <v>2.77</v>
      </c>
      <c r="N39" s="335">
        <v>5.34</v>
      </c>
      <c r="O39" s="335">
        <v>15.2</v>
      </c>
      <c r="P39" s="335">
        <v>3.07</v>
      </c>
      <c r="Q39" s="335">
        <v>5.09</v>
      </c>
      <c r="R39" s="335">
        <v>5.78</v>
      </c>
      <c r="S39" s="335">
        <v>4.1100000000000003</v>
      </c>
      <c r="T39" s="335">
        <v>2.85</v>
      </c>
      <c r="U39" s="335">
        <v>3.74</v>
      </c>
      <c r="V39" s="335">
        <v>11.56</v>
      </c>
      <c r="W39" s="335">
        <v>3.03</v>
      </c>
      <c r="X39" s="335">
        <v>7.65</v>
      </c>
      <c r="Y39" s="335">
        <v>3.38</v>
      </c>
      <c r="Z39" s="335">
        <v>3.2</v>
      </c>
      <c r="AA39" s="335">
        <v>4.9400000000000004</v>
      </c>
      <c r="AB39" s="335">
        <v>4.03</v>
      </c>
      <c r="AC39" s="335">
        <v>15.2</v>
      </c>
      <c r="AD39" s="335">
        <v>3.38</v>
      </c>
      <c r="AE39" s="335">
        <v>10.78</v>
      </c>
      <c r="AF39" s="335">
        <v>3.79</v>
      </c>
      <c r="AG39" s="335">
        <v>3.02</v>
      </c>
    </row>
    <row r="40" spans="2:37" s="333" customFormat="1" x14ac:dyDescent="0.2">
      <c r="B40" s="334">
        <v>0.95833333333333337</v>
      </c>
      <c r="C40" s="335">
        <v>3.98</v>
      </c>
      <c r="D40" s="335">
        <v>5.45</v>
      </c>
      <c r="E40" s="335">
        <v>2.74</v>
      </c>
      <c r="F40" s="335">
        <v>12</v>
      </c>
      <c r="G40" s="335">
        <v>7.97</v>
      </c>
      <c r="H40" s="335">
        <v>5.51</v>
      </c>
      <c r="I40" s="335">
        <v>3.18</v>
      </c>
      <c r="J40" s="335">
        <v>4.21</v>
      </c>
      <c r="K40" s="335">
        <v>7.82</v>
      </c>
      <c r="L40" s="335">
        <v>10.75</v>
      </c>
      <c r="M40" s="335">
        <v>2.87</v>
      </c>
      <c r="N40" s="335">
        <v>11.37</v>
      </c>
      <c r="O40" s="335">
        <v>12.33</v>
      </c>
      <c r="P40" s="335">
        <v>5.88</v>
      </c>
      <c r="Q40" s="335">
        <v>6.34</v>
      </c>
      <c r="R40" s="335">
        <v>8.27</v>
      </c>
      <c r="S40" s="335">
        <v>13.21</v>
      </c>
      <c r="T40" s="335">
        <v>6.22</v>
      </c>
      <c r="U40" s="335">
        <v>7.16</v>
      </c>
      <c r="V40" s="335">
        <v>8.3800000000000008</v>
      </c>
      <c r="W40" s="335">
        <v>9.27</v>
      </c>
      <c r="X40" s="335">
        <v>10.29</v>
      </c>
      <c r="Y40" s="335">
        <v>2.61</v>
      </c>
      <c r="Z40" s="335">
        <v>9.06</v>
      </c>
      <c r="AA40" s="335">
        <v>8.15</v>
      </c>
      <c r="AB40" s="335">
        <v>4.04</v>
      </c>
      <c r="AC40" s="335">
        <v>19.46</v>
      </c>
      <c r="AD40" s="335">
        <v>3.18</v>
      </c>
      <c r="AE40" s="335">
        <v>6.36</v>
      </c>
      <c r="AF40" s="335">
        <v>3.71</v>
      </c>
      <c r="AG40" s="335">
        <v>2.79</v>
      </c>
    </row>
    <row r="41" spans="2:37" s="336" customFormat="1" ht="27" customHeight="1" x14ac:dyDescent="0.2">
      <c r="B41" s="331" t="s">
        <v>331</v>
      </c>
      <c r="C41" s="359" t="s">
        <v>332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</row>
    <row r="42" spans="2:37" s="328" customFormat="1" ht="13.5" customHeight="1" x14ac:dyDescent="0.2">
      <c r="B42" s="294" t="s">
        <v>306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</row>
    <row r="43" spans="2:37" s="328" customFormat="1" ht="13.5" customHeight="1" x14ac:dyDescent="0.2"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2"/>
  <sheetViews>
    <sheetView showGridLines="0" view="pageBreakPreview" zoomScale="87" zoomScaleNormal="60" zoomScaleSheetLayoutView="87" workbookViewId="0">
      <selection activeCell="B41" sqref="B41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6.42578125" style="279" customWidth="1"/>
    <col min="9" max="9" width="6.5703125" style="279" customWidth="1"/>
    <col min="10" max="14" width="6.7109375" style="279" bestFit="1" customWidth="1"/>
    <col min="15" max="16" width="6.7109375" style="279" customWidth="1"/>
    <col min="17" max="17" width="6.5703125" style="279" customWidth="1"/>
    <col min="18" max="18" width="6.7109375" style="279" customWidth="1"/>
    <col min="19" max="19" width="6.42578125" style="279" bestFit="1" customWidth="1"/>
    <col min="20" max="20" width="7.28515625" style="279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7.42578125" style="279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7.7109375" style="279" customWidth="1"/>
    <col min="34" max="34" width="6.140625" style="279" customWidth="1"/>
    <col min="35" max="16384" width="11.42578125" style="279"/>
  </cols>
  <sheetData>
    <row r="1" spans="2:34" ht="15.75" customHeight="1" x14ac:dyDescent="0.2">
      <c r="B1" s="366"/>
      <c r="C1" s="366"/>
      <c r="D1" s="366"/>
      <c r="E1" s="366"/>
      <c r="F1" s="367" t="s">
        <v>352</v>
      </c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9"/>
    </row>
    <row r="2" spans="2:34" ht="15.75" customHeight="1" x14ac:dyDescent="0.2">
      <c r="B2" s="366"/>
      <c r="C2" s="366"/>
      <c r="D2" s="366"/>
      <c r="E2" s="366"/>
      <c r="F2" s="370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2"/>
    </row>
    <row r="3" spans="2:34" ht="15.75" customHeight="1" x14ac:dyDescent="0.2">
      <c r="B3" s="366"/>
      <c r="C3" s="366"/>
      <c r="D3" s="366"/>
      <c r="E3" s="366"/>
      <c r="F3" s="373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5"/>
    </row>
    <row r="4" spans="2:34" ht="11.25" customHeight="1" x14ac:dyDescent="0.2">
      <c r="B4" s="280"/>
      <c r="C4" s="280"/>
      <c r="D4" s="280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</row>
    <row r="5" spans="2:34" ht="27.6" customHeight="1" x14ac:dyDescent="0.2">
      <c r="B5" s="362" t="s">
        <v>188</v>
      </c>
      <c r="C5" s="362"/>
      <c r="D5" s="282"/>
      <c r="E5" s="282"/>
      <c r="F5" s="283" t="str">
        <f>'PM10_CA-ILO-01'!F6</f>
        <v>Evaluación de seguimiento de la calidad del aire en la I.E. Francisco Bolognesi, distrito Ilo, provincia Ilo, departamento Moquegua, en marzo 2021</v>
      </c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</row>
    <row r="6" spans="2:34" ht="8.25" customHeight="1" x14ac:dyDescent="0.2"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</row>
    <row r="7" spans="2:34" ht="15.75" customHeight="1" x14ac:dyDescent="0.2">
      <c r="B7" s="282" t="s">
        <v>236</v>
      </c>
      <c r="C7" s="282"/>
      <c r="D7" s="282"/>
      <c r="E7" s="282"/>
      <c r="F7" s="283" t="s">
        <v>311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9" t="s">
        <v>189</v>
      </c>
      <c r="R7" s="282"/>
      <c r="S7" s="282"/>
      <c r="T7" s="282"/>
      <c r="U7" s="282"/>
      <c r="V7" s="287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</row>
    <row r="8" spans="2:34" ht="7.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2:34" ht="15.75" customHeight="1" x14ac:dyDescent="0.2">
      <c r="B9" s="363" t="s">
        <v>217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</row>
    <row r="10" spans="2:34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</row>
    <row r="11" spans="2:34" ht="15.75" customHeight="1" x14ac:dyDescent="0.2">
      <c r="B11" s="282" t="s">
        <v>33</v>
      </c>
      <c r="C11" s="282"/>
      <c r="D11" s="282"/>
      <c r="E11" s="282"/>
      <c r="F11" s="286" t="s">
        <v>319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2" t="s">
        <v>8</v>
      </c>
      <c r="R11" s="282"/>
      <c r="S11" s="282"/>
      <c r="T11" s="282"/>
      <c r="U11" s="282"/>
      <c r="V11" s="327" t="s">
        <v>14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</row>
    <row r="12" spans="2:34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4" ht="15.75" customHeight="1" x14ac:dyDescent="0.2">
      <c r="B13" s="282" t="s">
        <v>9</v>
      </c>
      <c r="C13" s="282"/>
      <c r="D13" s="282"/>
      <c r="E13" s="282"/>
      <c r="F13" s="286" t="s">
        <v>320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10</v>
      </c>
      <c r="R13" s="282"/>
      <c r="S13" s="282"/>
      <c r="T13" s="282"/>
      <c r="U13" s="282"/>
      <c r="V13" s="376">
        <v>1193085163</v>
      </c>
      <c r="W13" s="37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</row>
    <row r="14" spans="2:34" ht="11.25" customHeight="1" x14ac:dyDescent="0.2">
      <c r="B14" s="280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</row>
    <row r="15" spans="2:34" ht="29.45" customHeight="1" x14ac:dyDescent="0.2">
      <c r="B15" s="288" t="s">
        <v>257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  <c r="R15" s="289">
        <v>16</v>
      </c>
      <c r="S15" s="289">
        <v>17</v>
      </c>
      <c r="T15" s="289">
        <v>18</v>
      </c>
      <c r="U15" s="289">
        <v>19</v>
      </c>
      <c r="V15" s="289">
        <v>20</v>
      </c>
      <c r="W15" s="289">
        <v>21</v>
      </c>
      <c r="X15" s="289">
        <v>22</v>
      </c>
      <c r="Y15" s="289">
        <v>23</v>
      </c>
      <c r="Z15" s="289">
        <v>24</v>
      </c>
      <c r="AA15" s="289">
        <v>25</v>
      </c>
      <c r="AB15" s="289">
        <v>26</v>
      </c>
      <c r="AC15" s="289">
        <v>27</v>
      </c>
      <c r="AD15" s="289">
        <v>28</v>
      </c>
      <c r="AE15" s="289">
        <v>29</v>
      </c>
      <c r="AF15" s="289">
        <v>30</v>
      </c>
      <c r="AG15" s="289">
        <v>31</v>
      </c>
    </row>
    <row r="16" spans="2:34" s="291" customFormat="1" x14ac:dyDescent="0.2">
      <c r="B16" s="290">
        <v>0</v>
      </c>
      <c r="C16" s="314">
        <v>217.6</v>
      </c>
      <c r="D16" s="314">
        <v>231.3</v>
      </c>
      <c r="E16" s="314">
        <v>263.95999999999998</v>
      </c>
      <c r="F16" s="314">
        <v>253.37</v>
      </c>
      <c r="G16" s="314">
        <v>276.58999999999997</v>
      </c>
      <c r="H16" s="314">
        <v>277.33999999999997</v>
      </c>
      <c r="I16" s="314">
        <v>289.44</v>
      </c>
      <c r="J16" s="314">
        <v>293.73</v>
      </c>
      <c r="K16" s="314">
        <v>287.22000000000003</v>
      </c>
      <c r="L16" s="314">
        <v>328.48</v>
      </c>
      <c r="M16" s="314">
        <v>337.57</v>
      </c>
      <c r="N16" s="314">
        <v>360.35</v>
      </c>
      <c r="O16" s="314">
        <v>367.7</v>
      </c>
      <c r="P16" s="314">
        <v>375.04</v>
      </c>
      <c r="Q16" s="314">
        <v>368.34</v>
      </c>
      <c r="R16" s="314">
        <v>369.61</v>
      </c>
      <c r="S16" s="314">
        <v>392.7</v>
      </c>
      <c r="T16" s="314">
        <v>431.77</v>
      </c>
      <c r="U16" s="314">
        <v>411.67</v>
      </c>
      <c r="V16" s="314">
        <v>406.15</v>
      </c>
      <c r="W16" s="314">
        <v>425.14</v>
      </c>
      <c r="X16" s="314">
        <v>425.47</v>
      </c>
      <c r="Y16" s="314">
        <v>440.02</v>
      </c>
      <c r="Z16" s="314">
        <v>475.44</v>
      </c>
      <c r="AA16" s="314">
        <v>456.76</v>
      </c>
      <c r="AB16" s="314">
        <v>456.47</v>
      </c>
      <c r="AC16" s="314">
        <v>484.02</v>
      </c>
      <c r="AD16" s="314">
        <v>525.36</v>
      </c>
      <c r="AE16" s="314">
        <v>506.38</v>
      </c>
      <c r="AF16" s="314">
        <v>506.3</v>
      </c>
      <c r="AG16" s="314">
        <v>541.99</v>
      </c>
      <c r="AH16" s="279"/>
    </row>
    <row r="17" spans="2:34" s="291" customFormat="1" x14ac:dyDescent="0.2">
      <c r="B17" s="290">
        <v>4.1666666666666664E-2</v>
      </c>
      <c r="C17" s="314">
        <v>213.58</v>
      </c>
      <c r="D17" s="314">
        <v>232.56</v>
      </c>
      <c r="E17" s="314">
        <v>262.95</v>
      </c>
      <c r="F17" s="314">
        <v>247.56</v>
      </c>
      <c r="G17" s="314">
        <v>273.14</v>
      </c>
      <c r="H17" s="314">
        <v>277.37</v>
      </c>
      <c r="I17" s="314">
        <v>281.12</v>
      </c>
      <c r="J17" s="314">
        <v>292.18</v>
      </c>
      <c r="K17" s="314">
        <v>295.18</v>
      </c>
      <c r="L17" s="314">
        <v>328.8</v>
      </c>
      <c r="M17" s="314">
        <v>336.01</v>
      </c>
      <c r="N17" s="314">
        <v>359.7</v>
      </c>
      <c r="O17" s="314">
        <v>359.38</v>
      </c>
      <c r="P17" s="314">
        <v>375.42</v>
      </c>
      <c r="Q17" s="314">
        <v>375.9</v>
      </c>
      <c r="R17" s="314">
        <v>372.49</v>
      </c>
      <c r="S17" s="314">
        <v>385.79</v>
      </c>
      <c r="T17" s="314">
        <v>403.31</v>
      </c>
      <c r="U17" s="314">
        <v>410.81</v>
      </c>
      <c r="V17" s="314">
        <v>392.48</v>
      </c>
      <c r="W17" s="314">
        <v>380.74</v>
      </c>
      <c r="X17" s="314">
        <v>421.77</v>
      </c>
      <c r="Y17" s="314">
        <v>432.52</v>
      </c>
      <c r="Z17" s="314">
        <v>444.34</v>
      </c>
      <c r="AA17" s="314">
        <v>467.31</v>
      </c>
      <c r="AB17" s="314">
        <v>445.03</v>
      </c>
      <c r="AC17" s="314">
        <v>484.71</v>
      </c>
      <c r="AD17" s="314">
        <v>507.88</v>
      </c>
      <c r="AE17" s="314">
        <v>511.28</v>
      </c>
      <c r="AF17" s="314">
        <v>518.72</v>
      </c>
      <c r="AG17" s="314">
        <v>540.82000000000005</v>
      </c>
      <c r="AH17" s="279"/>
    </row>
    <row r="18" spans="2:34" s="291" customFormat="1" x14ac:dyDescent="0.2">
      <c r="B18" s="290">
        <v>8.3333333333333329E-2</v>
      </c>
      <c r="C18" s="314">
        <v>215.88</v>
      </c>
      <c r="D18" s="314">
        <v>227.95</v>
      </c>
      <c r="E18" s="314">
        <v>253.61</v>
      </c>
      <c r="F18" s="314">
        <v>239.64</v>
      </c>
      <c r="G18" s="314">
        <v>273.72000000000003</v>
      </c>
      <c r="H18" s="314">
        <v>263.70999999999998</v>
      </c>
      <c r="I18" s="314">
        <v>285.83</v>
      </c>
      <c r="J18" s="314">
        <v>293.42</v>
      </c>
      <c r="K18" s="314">
        <v>287.77999999999997</v>
      </c>
      <c r="L18" s="314">
        <v>316.01</v>
      </c>
      <c r="M18" s="314">
        <v>326.85000000000002</v>
      </c>
      <c r="N18" s="314">
        <v>353.21</v>
      </c>
      <c r="O18" s="314">
        <v>382.67</v>
      </c>
      <c r="P18" s="314">
        <v>386.68</v>
      </c>
      <c r="Q18" s="314">
        <v>374.1</v>
      </c>
      <c r="R18" s="314">
        <v>355</v>
      </c>
      <c r="S18" s="314">
        <v>390.65</v>
      </c>
      <c r="T18" s="314">
        <v>397.1</v>
      </c>
      <c r="U18" s="314">
        <v>408.86</v>
      </c>
      <c r="V18" s="314">
        <v>394.5</v>
      </c>
      <c r="W18" s="314">
        <v>390.41</v>
      </c>
      <c r="X18" s="314">
        <v>416.57</v>
      </c>
      <c r="Y18" s="314">
        <v>435.24</v>
      </c>
      <c r="Z18" s="314">
        <v>435.37</v>
      </c>
      <c r="AA18" s="314">
        <v>452.7</v>
      </c>
      <c r="AB18" s="314">
        <v>453.48</v>
      </c>
      <c r="AC18" s="314">
        <v>481.79</v>
      </c>
      <c r="AD18" s="314">
        <v>535.36</v>
      </c>
      <c r="AE18" s="314">
        <v>528.66</v>
      </c>
      <c r="AF18" s="314">
        <v>526.55999999999995</v>
      </c>
      <c r="AG18" s="314">
        <v>538.48</v>
      </c>
      <c r="AH18" s="279"/>
    </row>
    <row r="19" spans="2:34" s="291" customFormat="1" x14ac:dyDescent="0.2">
      <c r="B19" s="290">
        <v>0.125</v>
      </c>
      <c r="C19" s="314">
        <v>234.29</v>
      </c>
      <c r="D19" s="314">
        <v>233.51</v>
      </c>
      <c r="E19" s="314">
        <v>255.46</v>
      </c>
      <c r="F19" s="314">
        <v>246.36</v>
      </c>
      <c r="G19" s="314">
        <v>271.13</v>
      </c>
      <c r="H19" s="314">
        <v>263.81</v>
      </c>
      <c r="I19" s="314">
        <v>275.69</v>
      </c>
      <c r="J19" s="314">
        <v>292.55</v>
      </c>
      <c r="K19" s="314">
        <v>291.06</v>
      </c>
      <c r="L19" s="314">
        <v>311.3</v>
      </c>
      <c r="M19" s="314">
        <v>340.03</v>
      </c>
      <c r="N19" s="314">
        <v>342.38</v>
      </c>
      <c r="O19" s="314">
        <v>379.44</v>
      </c>
      <c r="P19" s="314">
        <v>394.85</v>
      </c>
      <c r="Q19" s="314">
        <v>373.15</v>
      </c>
      <c r="R19" s="314">
        <v>358.18</v>
      </c>
      <c r="S19" s="314">
        <v>395.16</v>
      </c>
      <c r="T19" s="314">
        <v>400.1</v>
      </c>
      <c r="U19" s="314">
        <v>426.18</v>
      </c>
      <c r="V19" s="314">
        <v>406.92</v>
      </c>
      <c r="W19" s="314">
        <v>398.17</v>
      </c>
      <c r="X19" s="314">
        <v>416.99</v>
      </c>
      <c r="Y19" s="314">
        <v>416.78</v>
      </c>
      <c r="Z19" s="314">
        <v>465.87</v>
      </c>
      <c r="AA19" s="314">
        <v>468.63</v>
      </c>
      <c r="AB19" s="314">
        <v>472.29</v>
      </c>
      <c r="AC19" s="314">
        <v>480.32</v>
      </c>
      <c r="AD19" s="314">
        <v>559.20000000000005</v>
      </c>
      <c r="AE19" s="314">
        <v>513.20000000000005</v>
      </c>
      <c r="AF19" s="314">
        <v>526.98</v>
      </c>
      <c r="AG19" s="314">
        <v>541.26</v>
      </c>
      <c r="AH19" s="279"/>
    </row>
    <row r="20" spans="2:34" s="291" customFormat="1" x14ac:dyDescent="0.2">
      <c r="B20" s="290">
        <v>0.16666666666666666</v>
      </c>
      <c r="C20" s="314">
        <v>233.46</v>
      </c>
      <c r="D20" s="314">
        <v>247.43</v>
      </c>
      <c r="E20" s="314">
        <v>278.23</v>
      </c>
      <c r="F20" s="314" t="s">
        <v>359</v>
      </c>
      <c r="G20" s="314">
        <v>275.3</v>
      </c>
      <c r="H20" s="314">
        <v>289.31</v>
      </c>
      <c r="I20" s="314" t="s">
        <v>359</v>
      </c>
      <c r="J20" s="314">
        <v>298.62</v>
      </c>
      <c r="K20" s="314">
        <v>300.93</v>
      </c>
      <c r="L20" s="314">
        <v>317.33999999999997</v>
      </c>
      <c r="M20" s="314" t="s">
        <v>359</v>
      </c>
      <c r="N20" s="314">
        <v>340.07</v>
      </c>
      <c r="O20" s="314">
        <v>385.29</v>
      </c>
      <c r="P20" s="314" t="s">
        <v>359</v>
      </c>
      <c r="Q20" s="314">
        <v>377.66</v>
      </c>
      <c r="R20" s="314">
        <v>353.23</v>
      </c>
      <c r="S20" s="314">
        <v>400.25</v>
      </c>
      <c r="T20" s="314" t="s">
        <v>359</v>
      </c>
      <c r="U20" s="314">
        <v>422.69</v>
      </c>
      <c r="V20" s="314">
        <v>432.9</v>
      </c>
      <c r="W20" s="314" t="s">
        <v>359</v>
      </c>
      <c r="X20" s="314">
        <v>420.51</v>
      </c>
      <c r="Y20" s="314">
        <v>450.09</v>
      </c>
      <c r="Z20" s="314">
        <v>486.74</v>
      </c>
      <c r="AA20" s="314" t="s">
        <v>359</v>
      </c>
      <c r="AB20" s="314">
        <v>501.35</v>
      </c>
      <c r="AC20" s="314">
        <v>498.91</v>
      </c>
      <c r="AD20" s="314" t="s">
        <v>359</v>
      </c>
      <c r="AE20" s="314">
        <v>539.23</v>
      </c>
      <c r="AF20" s="314">
        <v>549.94000000000005</v>
      </c>
      <c r="AG20" s="314">
        <v>545.95000000000005</v>
      </c>
      <c r="AH20" s="279"/>
    </row>
    <row r="21" spans="2:34" s="291" customFormat="1" x14ac:dyDescent="0.2">
      <c r="B21" s="290">
        <v>0.20833333333333334</v>
      </c>
      <c r="C21" s="314">
        <v>251.52</v>
      </c>
      <c r="D21" s="314">
        <v>254.26</v>
      </c>
      <c r="E21" s="314">
        <v>275.27999999999997</v>
      </c>
      <c r="F21" s="314">
        <v>265.43</v>
      </c>
      <c r="G21" s="314">
        <v>307.14999999999998</v>
      </c>
      <c r="H21" s="314">
        <v>379.87</v>
      </c>
      <c r="I21" s="314">
        <v>283.11</v>
      </c>
      <c r="J21" s="314">
        <v>322.63</v>
      </c>
      <c r="K21" s="314">
        <v>315.18</v>
      </c>
      <c r="L21" s="314">
        <v>335.18</v>
      </c>
      <c r="M21" s="314">
        <v>347.51</v>
      </c>
      <c r="N21" s="314">
        <v>357.3</v>
      </c>
      <c r="O21" s="314">
        <v>362.18</v>
      </c>
      <c r="P21" s="314">
        <v>415.43</v>
      </c>
      <c r="Q21" s="314">
        <v>396.59</v>
      </c>
      <c r="R21" s="314">
        <v>357.1</v>
      </c>
      <c r="S21" s="314">
        <v>428.01</v>
      </c>
      <c r="T21" s="314">
        <v>475.29</v>
      </c>
      <c r="U21" s="314">
        <v>460.06</v>
      </c>
      <c r="V21" s="314">
        <v>450.78</v>
      </c>
      <c r="W21" s="314">
        <v>398.56</v>
      </c>
      <c r="X21" s="314">
        <v>437.67</v>
      </c>
      <c r="Y21" s="314">
        <v>453.27</v>
      </c>
      <c r="Z21" s="314">
        <v>508.95</v>
      </c>
      <c r="AA21" s="314">
        <v>493.4</v>
      </c>
      <c r="AB21" s="314">
        <v>500.78</v>
      </c>
      <c r="AC21" s="314">
        <v>526.99</v>
      </c>
      <c r="AD21" s="314">
        <v>630.27</v>
      </c>
      <c r="AE21" s="314">
        <v>580.29999999999995</v>
      </c>
      <c r="AF21" s="314">
        <v>571.52</v>
      </c>
      <c r="AG21" s="314">
        <v>546.70000000000005</v>
      </c>
      <c r="AH21" s="279"/>
    </row>
    <row r="22" spans="2:34" s="291" customFormat="1" x14ac:dyDescent="0.2">
      <c r="B22" s="290">
        <v>0.25</v>
      </c>
      <c r="C22" s="314">
        <v>287.76</v>
      </c>
      <c r="D22" s="314">
        <v>291.77999999999997</v>
      </c>
      <c r="E22" s="314">
        <v>276.74</v>
      </c>
      <c r="F22" s="314">
        <v>321.14</v>
      </c>
      <c r="G22" s="314">
        <v>308.41000000000003</v>
      </c>
      <c r="H22" s="314">
        <v>336.5</v>
      </c>
      <c r="I22" s="314">
        <v>285.3</v>
      </c>
      <c r="J22" s="314">
        <v>357.25</v>
      </c>
      <c r="K22" s="314">
        <v>372.54</v>
      </c>
      <c r="L22" s="314">
        <v>365.39</v>
      </c>
      <c r="M22" s="314">
        <v>350.8</v>
      </c>
      <c r="N22" s="314">
        <v>425.43</v>
      </c>
      <c r="O22" s="314">
        <v>476.42</v>
      </c>
      <c r="P22" s="314">
        <v>465.6</v>
      </c>
      <c r="Q22" s="314">
        <v>420.6</v>
      </c>
      <c r="R22" s="314">
        <v>399.15</v>
      </c>
      <c r="S22" s="314">
        <v>500.47</v>
      </c>
      <c r="T22" s="314">
        <v>472.92</v>
      </c>
      <c r="U22" s="314">
        <v>477.19</v>
      </c>
      <c r="V22" s="314">
        <v>511.95</v>
      </c>
      <c r="W22" s="314">
        <v>406.33</v>
      </c>
      <c r="X22" s="314">
        <v>466.24</v>
      </c>
      <c r="Y22" s="314">
        <v>499.71</v>
      </c>
      <c r="Z22" s="314">
        <v>513.51</v>
      </c>
      <c r="AA22" s="314">
        <v>485.34</v>
      </c>
      <c r="AB22" s="314">
        <v>514.84</v>
      </c>
      <c r="AC22" s="314">
        <v>515.20000000000005</v>
      </c>
      <c r="AD22" s="314">
        <v>572.84</v>
      </c>
      <c r="AE22" s="314">
        <v>659.45</v>
      </c>
      <c r="AF22" s="314">
        <v>628.29999999999995</v>
      </c>
      <c r="AG22" s="314">
        <v>570.32000000000005</v>
      </c>
      <c r="AH22" s="279"/>
    </row>
    <row r="23" spans="2:34" s="291" customFormat="1" x14ac:dyDescent="0.2">
      <c r="B23" s="290">
        <v>0.29166666666666669</v>
      </c>
      <c r="C23" s="314">
        <v>286.76</v>
      </c>
      <c r="D23" s="314">
        <v>285.14</v>
      </c>
      <c r="E23" s="314">
        <v>277.14999999999998</v>
      </c>
      <c r="F23" s="314">
        <v>323.72000000000003</v>
      </c>
      <c r="G23" s="314">
        <v>307.38</v>
      </c>
      <c r="H23" s="314">
        <v>368.44</v>
      </c>
      <c r="I23" s="314">
        <v>282.64</v>
      </c>
      <c r="J23" s="314">
        <v>370.73</v>
      </c>
      <c r="K23" s="314">
        <v>344.72</v>
      </c>
      <c r="L23" s="314">
        <v>376.08</v>
      </c>
      <c r="M23" s="314">
        <v>373.03</v>
      </c>
      <c r="N23" s="314">
        <v>401.56</v>
      </c>
      <c r="O23" s="314">
        <v>416.12</v>
      </c>
      <c r="P23" s="314">
        <v>439.82</v>
      </c>
      <c r="Q23" s="314">
        <v>405.68</v>
      </c>
      <c r="R23" s="314">
        <v>401.06</v>
      </c>
      <c r="S23" s="314">
        <v>470.4</v>
      </c>
      <c r="T23" s="314">
        <v>419.54</v>
      </c>
      <c r="U23" s="314">
        <v>549.41999999999996</v>
      </c>
      <c r="V23" s="314">
        <v>408.48</v>
      </c>
      <c r="W23" s="314">
        <v>401.85</v>
      </c>
      <c r="X23" s="314">
        <v>499.88</v>
      </c>
      <c r="Y23" s="314">
        <v>520.58000000000004</v>
      </c>
      <c r="Z23" s="314">
        <v>534.65</v>
      </c>
      <c r="AA23" s="314">
        <v>458.09</v>
      </c>
      <c r="AB23" s="314">
        <v>542.58000000000004</v>
      </c>
      <c r="AC23" s="314">
        <v>519.04999999999995</v>
      </c>
      <c r="AD23" s="314">
        <v>733.39</v>
      </c>
      <c r="AE23" s="314">
        <v>701.87</v>
      </c>
      <c r="AF23" s="314">
        <v>596.67999999999995</v>
      </c>
      <c r="AG23" s="314">
        <v>597.1</v>
      </c>
      <c r="AH23" s="279"/>
    </row>
    <row r="24" spans="2:34" s="291" customFormat="1" x14ac:dyDescent="0.2">
      <c r="B24" s="290">
        <v>0.33333333333333331</v>
      </c>
      <c r="C24" s="314">
        <v>260.14999999999998</v>
      </c>
      <c r="D24" s="314">
        <v>274.01</v>
      </c>
      <c r="E24" s="314">
        <v>287.79000000000002</v>
      </c>
      <c r="F24" s="314">
        <v>278.69</v>
      </c>
      <c r="G24" s="314">
        <v>283.5</v>
      </c>
      <c r="H24" s="314">
        <v>310.63</v>
      </c>
      <c r="I24" s="314">
        <v>278.31</v>
      </c>
      <c r="J24" s="314">
        <v>343.69</v>
      </c>
      <c r="K24" s="314">
        <v>311.14999999999998</v>
      </c>
      <c r="L24" s="314">
        <v>356.93</v>
      </c>
      <c r="M24" s="314">
        <v>364.82</v>
      </c>
      <c r="N24" s="314">
        <v>373.58</v>
      </c>
      <c r="O24" s="314">
        <v>375.51</v>
      </c>
      <c r="P24" s="314">
        <v>387.95</v>
      </c>
      <c r="Q24" s="314">
        <v>390.47</v>
      </c>
      <c r="R24" s="314">
        <v>397.52</v>
      </c>
      <c r="S24" s="314">
        <v>405.93</v>
      </c>
      <c r="T24" s="314">
        <v>449.8</v>
      </c>
      <c r="U24" s="314">
        <v>515.14</v>
      </c>
      <c r="V24" s="314">
        <v>405.79</v>
      </c>
      <c r="W24" s="314">
        <v>396.48</v>
      </c>
      <c r="X24" s="314">
        <v>465.6</v>
      </c>
      <c r="Y24" s="314">
        <v>471.98</v>
      </c>
      <c r="Z24" s="314">
        <v>472.46</v>
      </c>
      <c r="AA24" s="314">
        <v>439.82</v>
      </c>
      <c r="AB24" s="314">
        <v>494.46</v>
      </c>
      <c r="AC24" s="314">
        <v>517.29999999999995</v>
      </c>
      <c r="AD24" s="314">
        <v>516.49</v>
      </c>
      <c r="AE24" s="314">
        <v>547.98</v>
      </c>
      <c r="AF24" s="314">
        <v>549.54</v>
      </c>
      <c r="AG24" s="314">
        <v>614.70000000000005</v>
      </c>
      <c r="AH24" s="279"/>
    </row>
    <row r="25" spans="2:34" s="291" customFormat="1" x14ac:dyDescent="0.2">
      <c r="B25" s="290">
        <v>0.375</v>
      </c>
      <c r="C25" s="314">
        <v>227.79</v>
      </c>
      <c r="D25" s="314">
        <v>261.5</v>
      </c>
      <c r="E25" s="314">
        <v>261.70999999999998</v>
      </c>
      <c r="F25" s="314">
        <v>254.95</v>
      </c>
      <c r="G25" s="314">
        <v>261.12</v>
      </c>
      <c r="H25" s="314">
        <v>259.29000000000002</v>
      </c>
      <c r="I25" s="314">
        <v>266.14999999999998</v>
      </c>
      <c r="J25" s="314">
        <v>294.97000000000003</v>
      </c>
      <c r="K25" s="314">
        <v>296.07</v>
      </c>
      <c r="L25" s="314">
        <v>322.58999999999997</v>
      </c>
      <c r="M25" s="314">
        <v>337.99</v>
      </c>
      <c r="N25" s="314">
        <v>347.49</v>
      </c>
      <c r="O25" s="314">
        <v>345.25</v>
      </c>
      <c r="P25" s="314">
        <v>368.02</v>
      </c>
      <c r="Q25" s="314">
        <v>354.67</v>
      </c>
      <c r="R25" s="314">
        <v>386.79</v>
      </c>
      <c r="S25" s="314">
        <v>401.44</v>
      </c>
      <c r="T25" s="314">
        <v>416.54</v>
      </c>
      <c r="U25" s="314">
        <v>399.39</v>
      </c>
      <c r="V25" s="314">
        <v>409.12</v>
      </c>
      <c r="W25" s="314">
        <v>397.96</v>
      </c>
      <c r="X25" s="314">
        <v>442.01</v>
      </c>
      <c r="Y25" s="314">
        <v>448.02</v>
      </c>
      <c r="Z25" s="314">
        <v>457.98</v>
      </c>
      <c r="AA25" s="314">
        <v>439.5</v>
      </c>
      <c r="AB25" s="314">
        <v>493.36</v>
      </c>
      <c r="AC25" s="314">
        <v>483.96</v>
      </c>
      <c r="AD25" s="314">
        <v>483.61</v>
      </c>
      <c r="AE25" s="314">
        <v>504.35</v>
      </c>
      <c r="AF25" s="314">
        <v>555.70000000000005</v>
      </c>
      <c r="AG25" s="314">
        <v>577.69000000000005</v>
      </c>
      <c r="AH25" s="279"/>
    </row>
    <row r="26" spans="2:34" s="291" customFormat="1" x14ac:dyDescent="0.2">
      <c r="B26" s="290">
        <v>0.41666666666666669</v>
      </c>
      <c r="C26" s="314">
        <v>222.33</v>
      </c>
      <c r="D26" s="314">
        <v>247.68</v>
      </c>
      <c r="E26" s="314">
        <v>248.9</v>
      </c>
      <c r="F26" s="314">
        <v>242.58</v>
      </c>
      <c r="G26" s="314">
        <v>257.89</v>
      </c>
      <c r="H26" s="314">
        <v>254.49</v>
      </c>
      <c r="I26" s="314">
        <v>260.02999999999997</v>
      </c>
      <c r="J26" s="314">
        <v>275.69</v>
      </c>
      <c r="K26" s="314">
        <v>286.11</v>
      </c>
      <c r="L26" s="314">
        <v>310.92</v>
      </c>
      <c r="M26" s="314">
        <v>312.8</v>
      </c>
      <c r="N26" s="314">
        <v>346.05</v>
      </c>
      <c r="O26" s="314">
        <v>313.77</v>
      </c>
      <c r="P26" s="314">
        <v>343.49</v>
      </c>
      <c r="Q26" s="314">
        <v>342.21</v>
      </c>
      <c r="R26" s="314">
        <v>362.71</v>
      </c>
      <c r="S26" s="314">
        <v>384.99</v>
      </c>
      <c r="T26" s="314">
        <v>375.62</v>
      </c>
      <c r="U26" s="314">
        <v>377.9</v>
      </c>
      <c r="V26" s="314">
        <v>397.03</v>
      </c>
      <c r="W26" s="314">
        <v>392.4</v>
      </c>
      <c r="X26" s="314">
        <v>428.51</v>
      </c>
      <c r="Y26" s="314">
        <v>432.93</v>
      </c>
      <c r="Z26" s="314">
        <v>421.58</v>
      </c>
      <c r="AA26" s="314">
        <v>435.3</v>
      </c>
      <c r="AB26" s="314">
        <v>473.62</v>
      </c>
      <c r="AC26" s="314">
        <v>470.95</v>
      </c>
      <c r="AD26" s="314">
        <v>475.88</v>
      </c>
      <c r="AE26" s="314">
        <v>500.25</v>
      </c>
      <c r="AF26" s="314">
        <v>535.66999999999996</v>
      </c>
      <c r="AG26" s="314">
        <v>555.71</v>
      </c>
      <c r="AH26" s="279"/>
    </row>
    <row r="27" spans="2:34" s="291" customFormat="1" x14ac:dyDescent="0.2">
      <c r="B27" s="290">
        <v>0.45833333333333331</v>
      </c>
      <c r="C27" s="314">
        <v>221.76</v>
      </c>
      <c r="D27" s="314">
        <v>216.21</v>
      </c>
      <c r="E27" s="314">
        <v>224.18</v>
      </c>
      <c r="F27" s="314">
        <v>239.82</v>
      </c>
      <c r="G27" s="314">
        <v>243.03</v>
      </c>
      <c r="H27" s="314">
        <v>258.08999999999997</v>
      </c>
      <c r="I27" s="314">
        <v>258.70999999999998</v>
      </c>
      <c r="J27" s="314">
        <v>273.05</v>
      </c>
      <c r="K27" s="314">
        <v>288.94</v>
      </c>
      <c r="L27" s="314">
        <v>314</v>
      </c>
      <c r="M27" s="314">
        <v>311.7</v>
      </c>
      <c r="N27" s="314">
        <v>337.7</v>
      </c>
      <c r="O27" s="314">
        <v>315.83999999999997</v>
      </c>
      <c r="P27" s="314">
        <v>338.26</v>
      </c>
      <c r="Q27" s="314">
        <v>336.58</v>
      </c>
      <c r="R27" s="314">
        <v>346.46</v>
      </c>
      <c r="S27" s="314">
        <v>361.51</v>
      </c>
      <c r="T27" s="314">
        <v>370.79</v>
      </c>
      <c r="U27" s="314">
        <v>369.61</v>
      </c>
      <c r="V27" s="314">
        <v>392.86</v>
      </c>
      <c r="W27" s="314">
        <v>383.19</v>
      </c>
      <c r="X27" s="314">
        <v>402.27</v>
      </c>
      <c r="Y27" s="314">
        <v>411.3</v>
      </c>
      <c r="Z27" s="314">
        <v>416.21</v>
      </c>
      <c r="AA27" s="314">
        <v>426.61</v>
      </c>
      <c r="AB27" s="314">
        <v>443.73</v>
      </c>
      <c r="AC27" s="314">
        <v>460.28</v>
      </c>
      <c r="AD27" s="314">
        <v>466.35</v>
      </c>
      <c r="AE27" s="314">
        <v>498.01</v>
      </c>
      <c r="AF27" s="314">
        <v>522.72</v>
      </c>
      <c r="AG27" s="314">
        <v>553.88</v>
      </c>
      <c r="AH27" s="279"/>
    </row>
    <row r="28" spans="2:34" s="291" customFormat="1" x14ac:dyDescent="0.2">
      <c r="B28" s="290">
        <v>0.5</v>
      </c>
      <c r="C28" s="314">
        <v>212.64</v>
      </c>
      <c r="D28" s="314">
        <v>212.59</v>
      </c>
      <c r="E28" s="314">
        <v>222.76</v>
      </c>
      <c r="F28" s="314">
        <v>240.61</v>
      </c>
      <c r="G28" s="314">
        <v>247.05</v>
      </c>
      <c r="H28" s="314">
        <v>254.99</v>
      </c>
      <c r="I28" s="314">
        <v>255.68</v>
      </c>
      <c r="J28" s="314">
        <v>267.42</v>
      </c>
      <c r="K28" s="314">
        <v>276.77999999999997</v>
      </c>
      <c r="L28" s="314">
        <v>319.74</v>
      </c>
      <c r="M28" s="314">
        <v>314.92</v>
      </c>
      <c r="N28" s="314">
        <v>325.24</v>
      </c>
      <c r="O28" s="314">
        <v>310.58999999999997</v>
      </c>
      <c r="P28" s="314">
        <v>333.71</v>
      </c>
      <c r="Q28" s="314">
        <v>331.97</v>
      </c>
      <c r="R28" s="314">
        <v>351.57</v>
      </c>
      <c r="S28" s="314">
        <v>361.21</v>
      </c>
      <c r="T28" s="314">
        <v>372.02</v>
      </c>
      <c r="U28" s="314">
        <v>369.92</v>
      </c>
      <c r="V28" s="314">
        <v>385.87</v>
      </c>
      <c r="W28" s="314">
        <v>388.32</v>
      </c>
      <c r="X28" s="314">
        <v>397.03</v>
      </c>
      <c r="Y28" s="314">
        <v>405.3</v>
      </c>
      <c r="Z28" s="314">
        <v>411.67</v>
      </c>
      <c r="AA28" s="314">
        <v>423.08</v>
      </c>
      <c r="AB28" s="314">
        <v>441.7</v>
      </c>
      <c r="AC28" s="314">
        <v>465.17</v>
      </c>
      <c r="AD28" s="314">
        <v>464.04</v>
      </c>
      <c r="AE28" s="314">
        <v>479.37</v>
      </c>
      <c r="AF28" s="314">
        <v>539.76</v>
      </c>
      <c r="AG28" s="314">
        <v>546.94000000000005</v>
      </c>
      <c r="AH28" s="279"/>
    </row>
    <row r="29" spans="2:34" s="291" customFormat="1" x14ac:dyDescent="0.2">
      <c r="B29" s="290">
        <v>0.54166666666666663</v>
      </c>
      <c r="C29" s="314">
        <v>206.18</v>
      </c>
      <c r="D29" s="314">
        <v>217.64</v>
      </c>
      <c r="E29" s="314">
        <v>226.12</v>
      </c>
      <c r="F29" s="314">
        <v>234.54</v>
      </c>
      <c r="G29" s="314">
        <v>245.79</v>
      </c>
      <c r="H29" s="314">
        <v>261.47000000000003</v>
      </c>
      <c r="I29" s="314">
        <v>258.95999999999998</v>
      </c>
      <c r="J29" s="314">
        <v>263.98</v>
      </c>
      <c r="K29" s="314">
        <v>273.56</v>
      </c>
      <c r="L29" s="314">
        <v>312.89999999999998</v>
      </c>
      <c r="M29" s="314">
        <v>309.77</v>
      </c>
      <c r="N29" s="314">
        <v>315.27999999999997</v>
      </c>
      <c r="O29" s="314">
        <v>311.55</v>
      </c>
      <c r="P29" s="314">
        <v>332.12</v>
      </c>
      <c r="Q29" s="314">
        <v>334.91</v>
      </c>
      <c r="R29" s="314">
        <v>350.19</v>
      </c>
      <c r="S29" s="314">
        <v>360.32</v>
      </c>
      <c r="T29" s="314">
        <v>368.63</v>
      </c>
      <c r="U29" s="314">
        <v>366.92</v>
      </c>
      <c r="V29" s="314">
        <v>387.66</v>
      </c>
      <c r="W29" s="314">
        <v>386.7</v>
      </c>
      <c r="X29" s="314">
        <v>397.47</v>
      </c>
      <c r="Y29" s="314">
        <v>401.27</v>
      </c>
      <c r="Z29" s="314">
        <v>407.9</v>
      </c>
      <c r="AA29" s="314">
        <v>420.17</v>
      </c>
      <c r="AB29" s="314">
        <v>444.06</v>
      </c>
      <c r="AC29" s="314">
        <v>459.72</v>
      </c>
      <c r="AD29" s="314">
        <v>464.73</v>
      </c>
      <c r="AE29" s="314">
        <v>478.05</v>
      </c>
      <c r="AF29" s="314">
        <v>538.01</v>
      </c>
      <c r="AG29" s="314">
        <v>555.08000000000004</v>
      </c>
      <c r="AH29" s="279"/>
    </row>
    <row r="30" spans="2:34" s="291" customFormat="1" x14ac:dyDescent="0.2">
      <c r="B30" s="290">
        <v>0.58333333333333337</v>
      </c>
      <c r="C30" s="314">
        <v>205.47</v>
      </c>
      <c r="D30" s="314">
        <v>212.27</v>
      </c>
      <c r="E30" s="314">
        <v>220.85</v>
      </c>
      <c r="F30" s="314">
        <v>238.89</v>
      </c>
      <c r="G30" s="314">
        <v>244.24</v>
      </c>
      <c r="H30" s="314">
        <v>260.69</v>
      </c>
      <c r="I30" s="314">
        <v>259.22000000000003</v>
      </c>
      <c r="J30" s="314">
        <v>260.17</v>
      </c>
      <c r="K30" s="314">
        <v>268.44</v>
      </c>
      <c r="L30" s="314">
        <v>306.2</v>
      </c>
      <c r="M30" s="314">
        <v>309.31</v>
      </c>
      <c r="N30" s="314">
        <v>315.16000000000003</v>
      </c>
      <c r="O30" s="314">
        <v>312.88</v>
      </c>
      <c r="P30" s="314">
        <v>327.02999999999997</v>
      </c>
      <c r="Q30" s="314">
        <v>332.3</v>
      </c>
      <c r="R30" s="314">
        <v>353.5</v>
      </c>
      <c r="S30" s="314">
        <v>357.48</v>
      </c>
      <c r="T30" s="314">
        <v>370.42</v>
      </c>
      <c r="U30" s="314">
        <v>359.71</v>
      </c>
      <c r="V30" s="314">
        <v>391.79</v>
      </c>
      <c r="W30" s="314">
        <v>392.01</v>
      </c>
      <c r="X30" s="314">
        <v>397.68</v>
      </c>
      <c r="Y30" s="314">
        <v>402.49</v>
      </c>
      <c r="Z30" s="314">
        <v>410.13</v>
      </c>
      <c r="AA30" s="314">
        <v>420.41</v>
      </c>
      <c r="AB30" s="314">
        <v>433.99</v>
      </c>
      <c r="AC30" s="314">
        <v>454.87</v>
      </c>
      <c r="AD30" s="314">
        <v>468.32</v>
      </c>
      <c r="AE30" s="314">
        <v>474.34</v>
      </c>
      <c r="AF30" s="314">
        <v>537.74</v>
      </c>
      <c r="AG30" s="314">
        <v>544.63</v>
      </c>
      <c r="AH30" s="279"/>
    </row>
    <row r="31" spans="2:34" s="291" customFormat="1" x14ac:dyDescent="0.2">
      <c r="B31" s="290">
        <v>0.625</v>
      </c>
      <c r="C31" s="314">
        <v>206.93</v>
      </c>
      <c r="D31" s="314">
        <v>213.12</v>
      </c>
      <c r="E31" s="314">
        <v>225.26</v>
      </c>
      <c r="F31" s="314">
        <v>238.66</v>
      </c>
      <c r="G31" s="314">
        <v>246.28</v>
      </c>
      <c r="H31" s="314">
        <v>262.64</v>
      </c>
      <c r="I31" s="314">
        <v>261.93</v>
      </c>
      <c r="J31" s="314">
        <v>262.45999999999998</v>
      </c>
      <c r="K31" s="314">
        <v>270.10000000000002</v>
      </c>
      <c r="L31" s="314">
        <v>305.38</v>
      </c>
      <c r="M31" s="314">
        <v>319.35000000000002</v>
      </c>
      <c r="N31" s="314">
        <v>327.26</v>
      </c>
      <c r="O31" s="314">
        <v>309.8</v>
      </c>
      <c r="P31" s="314">
        <v>326.52</v>
      </c>
      <c r="Q31" s="314">
        <v>327.94</v>
      </c>
      <c r="R31" s="314">
        <v>353.05</v>
      </c>
      <c r="S31" s="314">
        <v>360.63</v>
      </c>
      <c r="T31" s="314">
        <v>379.87</v>
      </c>
      <c r="U31" s="314">
        <v>361.97</v>
      </c>
      <c r="V31" s="314">
        <v>392.3</v>
      </c>
      <c r="W31" s="314">
        <v>393.53</v>
      </c>
      <c r="X31" s="314">
        <v>396.59</v>
      </c>
      <c r="Y31" s="314">
        <v>405.89</v>
      </c>
      <c r="Z31" s="314">
        <v>418.53</v>
      </c>
      <c r="AA31" s="314">
        <v>421.86</v>
      </c>
      <c r="AB31" s="314">
        <v>438.09</v>
      </c>
      <c r="AC31" s="314">
        <v>457.94</v>
      </c>
      <c r="AD31" s="314">
        <v>463.52</v>
      </c>
      <c r="AE31" s="314">
        <v>473.4</v>
      </c>
      <c r="AF31" s="314">
        <v>529.26</v>
      </c>
      <c r="AG31" s="314">
        <v>558.16999999999996</v>
      </c>
      <c r="AH31" s="279"/>
    </row>
    <row r="32" spans="2:34" s="291" customFormat="1" x14ac:dyDescent="0.2">
      <c r="B32" s="290">
        <v>0.66666666666666663</v>
      </c>
      <c r="C32" s="314">
        <v>217.08</v>
      </c>
      <c r="D32" s="314">
        <v>212.95</v>
      </c>
      <c r="E32" s="314">
        <v>223.01</v>
      </c>
      <c r="F32" s="314">
        <v>244.83</v>
      </c>
      <c r="G32" s="314">
        <v>252.86</v>
      </c>
      <c r="H32" s="314">
        <v>268.45</v>
      </c>
      <c r="I32" s="314">
        <v>261.47000000000003</v>
      </c>
      <c r="J32" s="314">
        <v>263.94</v>
      </c>
      <c r="K32" s="314">
        <v>274.37</v>
      </c>
      <c r="L32" s="314">
        <v>301.33999999999997</v>
      </c>
      <c r="M32" s="314">
        <v>322.23</v>
      </c>
      <c r="N32" s="314">
        <v>328.95</v>
      </c>
      <c r="O32" s="314">
        <v>319.95</v>
      </c>
      <c r="P32" s="314">
        <v>334.65</v>
      </c>
      <c r="Q32" s="314">
        <v>343.44</v>
      </c>
      <c r="R32" s="314">
        <v>357.04</v>
      </c>
      <c r="S32" s="314">
        <v>359.62</v>
      </c>
      <c r="T32" s="314">
        <v>386.37</v>
      </c>
      <c r="U32" s="314">
        <v>361.2</v>
      </c>
      <c r="V32" s="314">
        <v>388.18</v>
      </c>
      <c r="W32" s="314">
        <v>391.22</v>
      </c>
      <c r="X32" s="314">
        <v>403.36</v>
      </c>
      <c r="Y32" s="314">
        <v>410.4</v>
      </c>
      <c r="Z32" s="314">
        <v>419.96</v>
      </c>
      <c r="AA32" s="314">
        <v>425.95</v>
      </c>
      <c r="AB32" s="314">
        <v>447.58</v>
      </c>
      <c r="AC32" s="314">
        <v>460.67</v>
      </c>
      <c r="AD32" s="314">
        <v>466.74</v>
      </c>
      <c r="AE32" s="314">
        <v>476.64</v>
      </c>
      <c r="AF32" s="314">
        <v>524.61</v>
      </c>
      <c r="AG32" s="314">
        <v>566.1</v>
      </c>
      <c r="AH32" s="279"/>
    </row>
    <row r="33" spans="2:37" s="291" customFormat="1" x14ac:dyDescent="0.2">
      <c r="B33" s="290">
        <v>0.70833333333333337</v>
      </c>
      <c r="C33" s="314">
        <v>225.45</v>
      </c>
      <c r="D33" s="314">
        <v>222.33</v>
      </c>
      <c r="E33" s="314">
        <v>231.66</v>
      </c>
      <c r="F33" s="314">
        <v>249.9</v>
      </c>
      <c r="G33" s="314">
        <v>251.74</v>
      </c>
      <c r="H33" s="314">
        <v>269.52</v>
      </c>
      <c r="I33" s="314">
        <v>262.27999999999997</v>
      </c>
      <c r="J33" s="314">
        <v>266.02</v>
      </c>
      <c r="K33" s="314">
        <v>276.54000000000002</v>
      </c>
      <c r="L33" s="314">
        <v>312.45999999999998</v>
      </c>
      <c r="M33" s="314">
        <v>338.24</v>
      </c>
      <c r="N33" s="314">
        <v>329.2</v>
      </c>
      <c r="O33" s="314">
        <v>334.83</v>
      </c>
      <c r="P33" s="314">
        <v>343.63</v>
      </c>
      <c r="Q33" s="314">
        <v>358.12</v>
      </c>
      <c r="R33" s="314">
        <v>366.82</v>
      </c>
      <c r="S33" s="314">
        <v>377.02</v>
      </c>
      <c r="T33" s="314">
        <v>399.07</v>
      </c>
      <c r="U33" s="314">
        <v>374.98</v>
      </c>
      <c r="V33" s="314">
        <v>394.87</v>
      </c>
      <c r="W33" s="314">
        <v>403.51</v>
      </c>
      <c r="X33" s="314">
        <v>425.63</v>
      </c>
      <c r="Y33" s="314">
        <v>423.32</v>
      </c>
      <c r="Z33" s="314">
        <v>424.85</v>
      </c>
      <c r="AA33" s="314">
        <v>445.57</v>
      </c>
      <c r="AB33" s="314">
        <v>456.77</v>
      </c>
      <c r="AC33" s="314">
        <v>500.86</v>
      </c>
      <c r="AD33" s="314">
        <v>480.67</v>
      </c>
      <c r="AE33" s="314">
        <v>494.32</v>
      </c>
      <c r="AF33" s="314">
        <v>531.46</v>
      </c>
      <c r="AG33" s="314">
        <v>580.48</v>
      </c>
      <c r="AH33" s="279"/>
    </row>
    <row r="34" spans="2:37" s="291" customFormat="1" x14ac:dyDescent="0.2">
      <c r="B34" s="290">
        <v>0.75</v>
      </c>
      <c r="C34" s="314">
        <v>241.85</v>
      </c>
      <c r="D34" s="314">
        <v>229.35</v>
      </c>
      <c r="E34" s="314">
        <v>250.77</v>
      </c>
      <c r="F34" s="314">
        <v>264.18</v>
      </c>
      <c r="G34" s="314">
        <v>260.98</v>
      </c>
      <c r="H34" s="314">
        <v>282.52</v>
      </c>
      <c r="I34" s="314">
        <v>281.8</v>
      </c>
      <c r="J34" s="314">
        <v>278.74</v>
      </c>
      <c r="K34" s="314" t="s">
        <v>359</v>
      </c>
      <c r="L34" s="314">
        <v>326.64999999999998</v>
      </c>
      <c r="M34" s="314">
        <v>354.51</v>
      </c>
      <c r="N34" s="314">
        <v>345.12</v>
      </c>
      <c r="O34" s="314">
        <v>360.4</v>
      </c>
      <c r="P34" s="314">
        <v>364.68</v>
      </c>
      <c r="Q34" s="314">
        <v>371.3</v>
      </c>
      <c r="R34" s="314">
        <v>383.23</v>
      </c>
      <c r="S34" s="314">
        <v>400.46</v>
      </c>
      <c r="T34" s="314">
        <v>420.07</v>
      </c>
      <c r="U34" s="314">
        <v>398.82</v>
      </c>
      <c r="V34" s="314">
        <v>399.43</v>
      </c>
      <c r="W34" s="314">
        <v>419.72</v>
      </c>
      <c r="X34" s="314">
        <v>445.32</v>
      </c>
      <c r="Y34" s="314">
        <v>438.64</v>
      </c>
      <c r="Z34" s="314">
        <v>451.33</v>
      </c>
      <c r="AA34" s="314">
        <v>470.23</v>
      </c>
      <c r="AB34" s="314">
        <v>483.91</v>
      </c>
      <c r="AC34" s="314">
        <v>521.79999999999995</v>
      </c>
      <c r="AD34" s="314">
        <v>499.65</v>
      </c>
      <c r="AE34" s="314">
        <v>520.04</v>
      </c>
      <c r="AF34" s="314">
        <v>546.71</v>
      </c>
      <c r="AG34" s="314">
        <v>590.78</v>
      </c>
      <c r="AH34" s="279"/>
      <c r="AK34"/>
    </row>
    <row r="35" spans="2:37" s="291" customFormat="1" x14ac:dyDescent="0.2">
      <c r="B35" s="290">
        <v>0.79166666666666663</v>
      </c>
      <c r="C35" s="314">
        <v>239.59</v>
      </c>
      <c r="D35" s="314">
        <v>245.13</v>
      </c>
      <c r="E35" s="314">
        <v>250.13</v>
      </c>
      <c r="F35" s="314">
        <v>287.77999999999997</v>
      </c>
      <c r="G35" s="314">
        <v>271.31</v>
      </c>
      <c r="H35" s="314">
        <v>291.12</v>
      </c>
      <c r="I35" s="314">
        <v>290.57</v>
      </c>
      <c r="J35" s="314">
        <v>291.77</v>
      </c>
      <c r="K35" s="314" t="s">
        <v>359</v>
      </c>
      <c r="L35" s="314">
        <v>332.68</v>
      </c>
      <c r="M35" s="314">
        <v>355.12</v>
      </c>
      <c r="N35" s="314">
        <v>354.2</v>
      </c>
      <c r="O35" s="314">
        <v>386.98</v>
      </c>
      <c r="P35" s="314">
        <v>382.72</v>
      </c>
      <c r="Q35" s="314">
        <v>383.34</v>
      </c>
      <c r="R35" s="314">
        <v>394.39</v>
      </c>
      <c r="S35" s="314">
        <v>411.32</v>
      </c>
      <c r="T35" s="314">
        <v>417.83</v>
      </c>
      <c r="U35" s="314">
        <v>400.5</v>
      </c>
      <c r="V35" s="314">
        <v>401.65</v>
      </c>
      <c r="W35" s="314">
        <v>430.12</v>
      </c>
      <c r="X35" s="314">
        <v>447.81</v>
      </c>
      <c r="Y35" s="314">
        <v>453.35</v>
      </c>
      <c r="Z35" s="314">
        <v>454.93</v>
      </c>
      <c r="AA35" s="314">
        <v>490.46</v>
      </c>
      <c r="AB35" s="314">
        <v>491.06</v>
      </c>
      <c r="AC35" s="314">
        <v>512.94000000000005</v>
      </c>
      <c r="AD35" s="314">
        <v>505.66</v>
      </c>
      <c r="AE35" s="314">
        <v>525.13</v>
      </c>
      <c r="AF35" s="314">
        <v>548.94000000000005</v>
      </c>
      <c r="AG35" s="314">
        <v>592.13</v>
      </c>
      <c r="AH35" s="279"/>
      <c r="AK35"/>
    </row>
    <row r="36" spans="2:37" s="291" customFormat="1" x14ac:dyDescent="0.2">
      <c r="B36" s="290">
        <v>0.83333333333333337</v>
      </c>
      <c r="C36" s="314">
        <v>259.33999999999997</v>
      </c>
      <c r="D36" s="314">
        <v>248.87</v>
      </c>
      <c r="E36" s="314">
        <v>258.29000000000002</v>
      </c>
      <c r="F36" s="314">
        <v>289</v>
      </c>
      <c r="G36" s="314">
        <v>277.58999999999997</v>
      </c>
      <c r="H36" s="314">
        <v>298.79000000000002</v>
      </c>
      <c r="I36" s="314">
        <v>292.02999999999997</v>
      </c>
      <c r="J36" s="314">
        <v>287.83999999999997</v>
      </c>
      <c r="K36" s="314">
        <v>352.99</v>
      </c>
      <c r="L36" s="314">
        <v>342.9</v>
      </c>
      <c r="M36" s="314">
        <v>359.82</v>
      </c>
      <c r="N36" s="314">
        <v>355.21</v>
      </c>
      <c r="O36" s="314">
        <v>386.23</v>
      </c>
      <c r="P36" s="314">
        <v>370.1</v>
      </c>
      <c r="Q36" s="314">
        <v>378.01</v>
      </c>
      <c r="R36" s="314">
        <v>395.57</v>
      </c>
      <c r="S36" s="314">
        <v>399.46</v>
      </c>
      <c r="T36" s="314">
        <v>409.88</v>
      </c>
      <c r="U36" s="314">
        <v>401.2</v>
      </c>
      <c r="V36" s="314">
        <v>397.91</v>
      </c>
      <c r="W36" s="314">
        <v>425.29</v>
      </c>
      <c r="X36" s="314">
        <v>446.97</v>
      </c>
      <c r="Y36" s="314">
        <v>457.44</v>
      </c>
      <c r="Z36" s="314">
        <v>459.19</v>
      </c>
      <c r="AA36" s="314">
        <v>479.88</v>
      </c>
      <c r="AB36" s="314">
        <v>491.66</v>
      </c>
      <c r="AC36" s="314">
        <v>514.14</v>
      </c>
      <c r="AD36" s="314">
        <v>506.06</v>
      </c>
      <c r="AE36" s="314">
        <v>522.26</v>
      </c>
      <c r="AF36" s="314">
        <v>554.88</v>
      </c>
      <c r="AG36" s="314">
        <v>593.1</v>
      </c>
      <c r="AH36" s="279"/>
      <c r="AK36"/>
    </row>
    <row r="37" spans="2:37" s="291" customFormat="1" x14ac:dyDescent="0.2">
      <c r="B37" s="290">
        <v>0.875</v>
      </c>
      <c r="C37" s="314">
        <v>246.61</v>
      </c>
      <c r="D37" s="314">
        <v>249.45</v>
      </c>
      <c r="E37" s="314">
        <v>248.42</v>
      </c>
      <c r="F37" s="314">
        <v>276.77</v>
      </c>
      <c r="G37" s="314">
        <v>270.81</v>
      </c>
      <c r="H37" s="314">
        <v>296.04000000000002</v>
      </c>
      <c r="I37" s="314">
        <v>288.66000000000003</v>
      </c>
      <c r="J37" s="314">
        <v>291.94</v>
      </c>
      <c r="K37" s="314">
        <v>338.69</v>
      </c>
      <c r="L37" s="314">
        <v>364.66</v>
      </c>
      <c r="M37" s="314">
        <v>349.11</v>
      </c>
      <c r="N37" s="314">
        <v>356.34</v>
      </c>
      <c r="O37" s="314">
        <v>384.16</v>
      </c>
      <c r="P37" s="314">
        <v>359.07</v>
      </c>
      <c r="Q37" s="314">
        <v>371.45</v>
      </c>
      <c r="R37" s="314">
        <v>380.75</v>
      </c>
      <c r="S37" s="314">
        <v>393.2</v>
      </c>
      <c r="T37" s="314">
        <v>401.89</v>
      </c>
      <c r="U37" s="314">
        <v>388.02</v>
      </c>
      <c r="V37" s="314">
        <v>444.06</v>
      </c>
      <c r="W37" s="314">
        <v>422.42</v>
      </c>
      <c r="X37" s="314">
        <v>436.52</v>
      </c>
      <c r="Y37" s="314">
        <v>451</v>
      </c>
      <c r="Z37" s="314">
        <v>449.78</v>
      </c>
      <c r="AA37" s="314">
        <v>461.87</v>
      </c>
      <c r="AB37" s="314">
        <v>485.1</v>
      </c>
      <c r="AC37" s="314">
        <v>502.6</v>
      </c>
      <c r="AD37" s="314">
        <v>503.25</v>
      </c>
      <c r="AE37" s="314">
        <v>519.58000000000004</v>
      </c>
      <c r="AF37" s="314">
        <v>550.64</v>
      </c>
      <c r="AG37" s="314">
        <v>581.55999999999995</v>
      </c>
      <c r="AH37" s="279"/>
      <c r="AK37"/>
    </row>
    <row r="38" spans="2:37" s="291" customFormat="1" x14ac:dyDescent="0.2">
      <c r="B38" s="290">
        <v>0.91666666666666663</v>
      </c>
      <c r="C38" s="314">
        <v>243.09</v>
      </c>
      <c r="D38" s="314">
        <v>252.7</v>
      </c>
      <c r="E38" s="314">
        <v>257.43</v>
      </c>
      <c r="F38" s="314">
        <v>267.24</v>
      </c>
      <c r="G38" s="314">
        <v>276.72000000000003</v>
      </c>
      <c r="H38" s="314">
        <v>282.25</v>
      </c>
      <c r="I38" s="314">
        <v>287.7</v>
      </c>
      <c r="J38" s="314">
        <v>293.82</v>
      </c>
      <c r="K38" s="314">
        <v>329.25</v>
      </c>
      <c r="L38" s="314">
        <v>357.77</v>
      </c>
      <c r="M38" s="314">
        <v>336.78</v>
      </c>
      <c r="N38" s="314">
        <v>351.54</v>
      </c>
      <c r="O38" s="314">
        <v>383.24</v>
      </c>
      <c r="P38" s="314">
        <v>361.77</v>
      </c>
      <c r="Q38" s="314">
        <v>368.74</v>
      </c>
      <c r="R38" s="314">
        <v>385.36</v>
      </c>
      <c r="S38" s="314">
        <v>389.77</v>
      </c>
      <c r="T38" s="314">
        <v>387.41</v>
      </c>
      <c r="U38" s="314">
        <v>389.98</v>
      </c>
      <c r="V38" s="314">
        <v>437.19</v>
      </c>
      <c r="W38" s="314">
        <v>420.12</v>
      </c>
      <c r="X38" s="314">
        <v>436.07</v>
      </c>
      <c r="Y38" s="314">
        <v>438.92</v>
      </c>
      <c r="Z38" s="314">
        <v>438.61</v>
      </c>
      <c r="AA38" s="314">
        <v>456.34</v>
      </c>
      <c r="AB38" s="314">
        <v>474.36</v>
      </c>
      <c r="AC38" s="314">
        <v>508.76</v>
      </c>
      <c r="AD38" s="314">
        <v>498.46</v>
      </c>
      <c r="AE38" s="314">
        <v>511.54</v>
      </c>
      <c r="AF38" s="314">
        <v>554.84</v>
      </c>
      <c r="AG38" s="314">
        <v>571.15</v>
      </c>
      <c r="AH38" s="279"/>
    </row>
    <row r="39" spans="2:37" s="291" customFormat="1" x14ac:dyDescent="0.2">
      <c r="B39" s="290">
        <v>0.95833333333333337</v>
      </c>
      <c r="C39" s="314">
        <v>238.47</v>
      </c>
      <c r="D39" s="314">
        <v>246.95</v>
      </c>
      <c r="E39" s="314">
        <v>251.13</v>
      </c>
      <c r="F39" s="314">
        <v>281.17</v>
      </c>
      <c r="G39" s="314">
        <v>278.33999999999997</v>
      </c>
      <c r="H39" s="314">
        <v>291.39999999999998</v>
      </c>
      <c r="I39" s="314">
        <v>285.58</v>
      </c>
      <c r="J39" s="314">
        <v>284.45999999999998</v>
      </c>
      <c r="K39" s="314">
        <v>332.04</v>
      </c>
      <c r="L39" s="314">
        <v>356.32</v>
      </c>
      <c r="M39" s="314">
        <v>337.64</v>
      </c>
      <c r="N39" s="314">
        <v>365.18</v>
      </c>
      <c r="O39" s="314">
        <v>379.35</v>
      </c>
      <c r="P39" s="314">
        <v>375.05</v>
      </c>
      <c r="Q39" s="314">
        <v>385.96</v>
      </c>
      <c r="R39" s="314">
        <v>400.34</v>
      </c>
      <c r="S39" s="314">
        <v>540.25</v>
      </c>
      <c r="T39" s="314">
        <v>398.92</v>
      </c>
      <c r="U39" s="314">
        <v>397.03</v>
      </c>
      <c r="V39" s="314">
        <v>420.32</v>
      </c>
      <c r="W39" s="314">
        <v>423.25</v>
      </c>
      <c r="X39" s="314">
        <v>438.38</v>
      </c>
      <c r="Y39" s="314">
        <v>431.62</v>
      </c>
      <c r="Z39" s="314">
        <v>452.32</v>
      </c>
      <c r="AA39" s="314">
        <v>465.77</v>
      </c>
      <c r="AB39" s="314">
        <v>461.52</v>
      </c>
      <c r="AC39" s="314">
        <v>539.36</v>
      </c>
      <c r="AD39" s="314">
        <v>495.08</v>
      </c>
      <c r="AE39" s="314">
        <v>505.72</v>
      </c>
      <c r="AF39" s="314">
        <v>540.38</v>
      </c>
      <c r="AG39" s="314">
        <v>568.70000000000005</v>
      </c>
      <c r="AH39" s="279"/>
    </row>
    <row r="40" spans="2:37" s="293" customFormat="1" ht="27" customHeight="1" x14ac:dyDescent="0.2">
      <c r="B40" s="288" t="s">
        <v>329</v>
      </c>
      <c r="C40" s="378" t="s">
        <v>330</v>
      </c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80"/>
      <c r="AH40" s="279"/>
    </row>
    <row r="41" spans="2:37" s="328" customFormat="1" ht="13.5" customHeight="1" x14ac:dyDescent="0.2">
      <c r="B41" s="294" t="s">
        <v>306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</row>
    <row r="42" spans="2:37" s="328" customFormat="1" ht="13.5" customHeight="1" x14ac:dyDescent="0.2"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</row>
  </sheetData>
  <mergeCells count="6">
    <mergeCell ref="C40:AG40"/>
    <mergeCell ref="B1:E3"/>
    <mergeCell ref="F1:AG3"/>
    <mergeCell ref="B5:C5"/>
    <mergeCell ref="B9:AG9"/>
    <mergeCell ref="V13:W13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K43"/>
  <sheetViews>
    <sheetView showGridLines="0" view="pageBreakPreview" topLeftCell="A3" zoomScale="93" zoomScaleNormal="60" zoomScaleSheetLayoutView="93" workbookViewId="0">
      <selection activeCell="B42" sqref="B42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6.42578125" style="279" customWidth="1"/>
    <col min="9" max="9" width="6.5703125" style="279" customWidth="1"/>
    <col min="10" max="14" width="6.7109375" style="279" bestFit="1" customWidth="1"/>
    <col min="15" max="16" width="6.7109375" style="279" customWidth="1"/>
    <col min="17" max="17" width="6.5703125" style="279" customWidth="1"/>
    <col min="18" max="18" width="6.7109375" style="279" customWidth="1"/>
    <col min="19" max="19" width="7" style="279" customWidth="1"/>
    <col min="20" max="20" width="7.28515625" style="279" customWidth="1"/>
    <col min="21" max="21" width="6.42578125" style="279" bestFit="1" customWidth="1"/>
    <col min="22" max="22" width="6.5703125" style="279" customWidth="1"/>
    <col min="23" max="23" width="7.42578125" style="279" customWidth="1"/>
    <col min="24" max="24" width="6.7109375" style="279" customWidth="1"/>
    <col min="25" max="25" width="6.85546875" style="279" customWidth="1"/>
    <col min="26" max="26" width="7.42578125" style="279" customWidth="1"/>
    <col min="27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7.7109375" style="279" customWidth="1"/>
    <col min="34" max="34" width="6.140625" style="279" customWidth="1"/>
    <col min="35" max="16384" width="11.42578125" style="279"/>
  </cols>
  <sheetData>
    <row r="1" spans="2:33" ht="12" hidden="1" customHeight="1" x14ac:dyDescent="0.2">
      <c r="B1" s="326"/>
    </row>
    <row r="2" spans="2:33" ht="15.75" hidden="1" customHeight="1" x14ac:dyDescent="0.2">
      <c r="B2" s="366"/>
      <c r="C2" s="366"/>
      <c r="D2" s="366"/>
      <c r="E2" s="366"/>
      <c r="F2" s="367" t="s">
        <v>353</v>
      </c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9"/>
    </row>
    <row r="3" spans="2:33" ht="15.75" customHeight="1" x14ac:dyDescent="0.2">
      <c r="B3" s="366"/>
      <c r="C3" s="366"/>
      <c r="D3" s="366"/>
      <c r="E3" s="366"/>
      <c r="F3" s="370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2"/>
    </row>
    <row r="4" spans="2:33" ht="30.75" customHeight="1" x14ac:dyDescent="0.2">
      <c r="B4" s="366"/>
      <c r="C4" s="366"/>
      <c r="D4" s="366"/>
      <c r="E4" s="366"/>
      <c r="F4" s="373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5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</row>
    <row r="6" spans="2:33" ht="27.6" customHeight="1" x14ac:dyDescent="0.2">
      <c r="B6" s="362" t="s">
        <v>188</v>
      </c>
      <c r="C6" s="362"/>
      <c r="D6" s="282"/>
      <c r="E6" s="282"/>
      <c r="F6" s="283" t="str">
        <f>'PM10_CA-ILO-01'!F6</f>
        <v>Evaluación de seguimiento de la calidad del aire en la I.E. Francisco Bolognesi, distrito Ilo, provincia Ilo, departamento Moquegua, en marzo 2021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319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7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320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6">
        <v>1193085163</v>
      </c>
      <c r="W14" s="37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289">
        <v>29</v>
      </c>
      <c r="AF16" s="289">
        <v>30</v>
      </c>
      <c r="AG16" s="289">
        <v>31</v>
      </c>
    </row>
    <row r="17" spans="2:34" s="291" customFormat="1" x14ac:dyDescent="0.2">
      <c r="B17" s="290">
        <v>0</v>
      </c>
      <c r="C17" s="314" t="s">
        <v>359</v>
      </c>
      <c r="D17" s="314">
        <v>240.71</v>
      </c>
      <c r="E17" s="314">
        <v>244.84</v>
      </c>
      <c r="F17" s="314">
        <v>250.15</v>
      </c>
      <c r="G17" s="314">
        <v>274.08</v>
      </c>
      <c r="H17" s="314">
        <v>270.60000000000002</v>
      </c>
      <c r="I17" s="314">
        <v>287.64</v>
      </c>
      <c r="J17" s="314">
        <v>285.29000000000002</v>
      </c>
      <c r="K17" s="314">
        <v>285.23</v>
      </c>
      <c r="L17" s="314">
        <v>326.33</v>
      </c>
      <c r="M17" s="314">
        <v>341.38</v>
      </c>
      <c r="N17" s="314">
        <v>348.95</v>
      </c>
      <c r="O17" s="314">
        <v>353.06</v>
      </c>
      <c r="P17" s="314">
        <v>373.78</v>
      </c>
      <c r="Q17" s="314">
        <v>365.67</v>
      </c>
      <c r="R17" s="314">
        <v>373.32</v>
      </c>
      <c r="S17" s="314">
        <v>387.39</v>
      </c>
      <c r="T17" s="314">
        <v>417.91</v>
      </c>
      <c r="U17" s="314">
        <v>405.84</v>
      </c>
      <c r="V17" s="314">
        <v>394.58</v>
      </c>
      <c r="W17" s="314">
        <v>415.07</v>
      </c>
      <c r="X17" s="314">
        <v>421.24</v>
      </c>
      <c r="Y17" s="314">
        <v>439.59</v>
      </c>
      <c r="Z17" s="314">
        <v>446.21</v>
      </c>
      <c r="AA17" s="314">
        <v>448.47</v>
      </c>
      <c r="AB17" s="314">
        <v>465.82</v>
      </c>
      <c r="AC17" s="314">
        <v>478.55</v>
      </c>
      <c r="AD17" s="314">
        <v>515.73</v>
      </c>
      <c r="AE17" s="314">
        <v>499.4</v>
      </c>
      <c r="AF17" s="314">
        <v>513.11</v>
      </c>
      <c r="AG17" s="314">
        <v>546.23</v>
      </c>
      <c r="AH17" s="279"/>
    </row>
    <row r="18" spans="2:34" s="291" customFormat="1" x14ac:dyDescent="0.2">
      <c r="B18" s="290">
        <v>4.1666666666666664E-2</v>
      </c>
      <c r="C18" s="314" t="s">
        <v>359</v>
      </c>
      <c r="D18" s="314">
        <v>241.6</v>
      </c>
      <c r="E18" s="314">
        <v>249.92</v>
      </c>
      <c r="F18" s="314">
        <v>252.14</v>
      </c>
      <c r="G18" s="314">
        <v>276.98</v>
      </c>
      <c r="H18" s="314">
        <v>273.81</v>
      </c>
      <c r="I18" s="314">
        <v>289.08</v>
      </c>
      <c r="J18" s="314">
        <v>289.02999999999997</v>
      </c>
      <c r="K18" s="314">
        <v>288.87</v>
      </c>
      <c r="L18" s="314">
        <v>335.04</v>
      </c>
      <c r="M18" s="314">
        <v>344.32</v>
      </c>
      <c r="N18" s="314">
        <v>351.63</v>
      </c>
      <c r="O18" s="314">
        <v>356.84</v>
      </c>
      <c r="P18" s="314">
        <v>378.85</v>
      </c>
      <c r="Q18" s="314">
        <v>369.7</v>
      </c>
      <c r="R18" s="314">
        <v>375.11</v>
      </c>
      <c r="S18" s="314">
        <v>389.77</v>
      </c>
      <c r="T18" s="314">
        <v>421.19</v>
      </c>
      <c r="U18" s="314">
        <v>407.31</v>
      </c>
      <c r="V18" s="314">
        <v>396.77</v>
      </c>
      <c r="W18" s="314">
        <v>413.3</v>
      </c>
      <c r="X18" s="314">
        <v>423.52</v>
      </c>
      <c r="Y18" s="314">
        <v>440.45</v>
      </c>
      <c r="Z18" s="314">
        <v>448.84</v>
      </c>
      <c r="AA18" s="314">
        <v>453.78</v>
      </c>
      <c r="AB18" s="314">
        <v>465.76</v>
      </c>
      <c r="AC18" s="314">
        <v>482.04</v>
      </c>
      <c r="AD18" s="314">
        <v>516.6</v>
      </c>
      <c r="AE18" s="314">
        <v>503.23</v>
      </c>
      <c r="AF18" s="314">
        <v>516.16</v>
      </c>
      <c r="AG18" s="314">
        <v>547.4</v>
      </c>
      <c r="AH18" s="279"/>
    </row>
    <row r="19" spans="2:34" s="291" customFormat="1" x14ac:dyDescent="0.2">
      <c r="B19" s="290">
        <v>8.3333333333333329E-2</v>
      </c>
      <c r="C19" s="314" t="s">
        <v>359</v>
      </c>
      <c r="D19" s="314">
        <v>239.86</v>
      </c>
      <c r="E19" s="314">
        <v>252.95</v>
      </c>
      <c r="F19" s="314">
        <v>250.75</v>
      </c>
      <c r="G19" s="314">
        <v>278.18</v>
      </c>
      <c r="H19" s="314">
        <v>274.14999999999998</v>
      </c>
      <c r="I19" s="314">
        <v>289.5</v>
      </c>
      <c r="J19" s="314">
        <v>290.48</v>
      </c>
      <c r="K19" s="314">
        <v>290</v>
      </c>
      <c r="L19" s="314">
        <v>332.32</v>
      </c>
      <c r="M19" s="314">
        <v>344.35</v>
      </c>
      <c r="N19" s="314">
        <v>351.47</v>
      </c>
      <c r="O19" s="314">
        <v>361.53</v>
      </c>
      <c r="P19" s="314">
        <v>382.13</v>
      </c>
      <c r="Q19" s="314">
        <v>370.88</v>
      </c>
      <c r="R19" s="314">
        <v>373.08</v>
      </c>
      <c r="S19" s="314">
        <v>390.69</v>
      </c>
      <c r="T19" s="314">
        <v>420.77</v>
      </c>
      <c r="U19" s="314">
        <v>405.91</v>
      </c>
      <c r="V19" s="314">
        <v>396.23</v>
      </c>
      <c r="W19" s="314">
        <v>412.18</v>
      </c>
      <c r="X19" s="314">
        <v>423.12</v>
      </c>
      <c r="Y19" s="314">
        <v>439.19</v>
      </c>
      <c r="Z19" s="314">
        <v>448.43</v>
      </c>
      <c r="AA19" s="314">
        <v>453.95</v>
      </c>
      <c r="AB19" s="314">
        <v>463.66</v>
      </c>
      <c r="AC19" s="314">
        <v>481.78</v>
      </c>
      <c r="AD19" s="314">
        <v>518.29999999999995</v>
      </c>
      <c r="AE19" s="314">
        <v>506.85</v>
      </c>
      <c r="AF19" s="314">
        <v>516.98</v>
      </c>
      <c r="AG19" s="314">
        <v>546.37</v>
      </c>
      <c r="AH19" s="279"/>
    </row>
    <row r="20" spans="2:34" s="291" customFormat="1" x14ac:dyDescent="0.2">
      <c r="B20" s="290">
        <v>0.125</v>
      </c>
      <c r="C20" s="314" t="s">
        <v>359</v>
      </c>
      <c r="D20" s="314">
        <v>239.1</v>
      </c>
      <c r="E20" s="314">
        <v>254.24</v>
      </c>
      <c r="F20" s="314">
        <v>250.27</v>
      </c>
      <c r="G20" s="314">
        <v>276.10000000000002</v>
      </c>
      <c r="H20" s="314">
        <v>273.20999999999998</v>
      </c>
      <c r="I20" s="314">
        <v>287.57</v>
      </c>
      <c r="J20" s="314">
        <v>290.73</v>
      </c>
      <c r="K20" s="314">
        <v>289.91000000000003</v>
      </c>
      <c r="L20" s="314">
        <v>329.7</v>
      </c>
      <c r="M20" s="314">
        <v>345.26</v>
      </c>
      <c r="N20" s="314">
        <v>349.87</v>
      </c>
      <c r="O20" s="314">
        <v>364.68</v>
      </c>
      <c r="P20" s="314">
        <v>383.12</v>
      </c>
      <c r="Q20" s="314">
        <v>369.69</v>
      </c>
      <c r="R20" s="314">
        <v>369.93</v>
      </c>
      <c r="S20" s="314">
        <v>390.79</v>
      </c>
      <c r="T20" s="314">
        <v>419.37</v>
      </c>
      <c r="U20" s="314">
        <v>406.95</v>
      </c>
      <c r="V20" s="314">
        <v>397.03</v>
      </c>
      <c r="W20" s="314">
        <v>411.74</v>
      </c>
      <c r="X20" s="314">
        <v>421.48</v>
      </c>
      <c r="Y20" s="314">
        <v>435.31</v>
      </c>
      <c r="Z20" s="314">
        <v>450</v>
      </c>
      <c r="AA20" s="314">
        <v>455.66</v>
      </c>
      <c r="AB20" s="314">
        <v>461.39</v>
      </c>
      <c r="AC20" s="314">
        <v>480.44</v>
      </c>
      <c r="AD20" s="314">
        <v>524.08000000000004</v>
      </c>
      <c r="AE20" s="314">
        <v>507.8</v>
      </c>
      <c r="AF20" s="314">
        <v>517.21</v>
      </c>
      <c r="AG20" s="314">
        <v>545.41</v>
      </c>
      <c r="AH20" s="279"/>
    </row>
    <row r="21" spans="2:34" s="291" customFormat="1" x14ac:dyDescent="0.2">
      <c r="B21" s="290">
        <v>0.16666666666666666</v>
      </c>
      <c r="C21" s="314" t="s">
        <v>359</v>
      </c>
      <c r="D21" s="314">
        <v>237.61</v>
      </c>
      <c r="E21" s="314">
        <v>257.91000000000003</v>
      </c>
      <c r="F21" s="314">
        <v>249.13</v>
      </c>
      <c r="G21" s="314">
        <v>274.38</v>
      </c>
      <c r="H21" s="314">
        <v>274.68</v>
      </c>
      <c r="I21" s="314">
        <v>285.97000000000003</v>
      </c>
      <c r="J21" s="314">
        <v>291.55</v>
      </c>
      <c r="K21" s="314">
        <v>291.55</v>
      </c>
      <c r="L21" s="314">
        <v>325.24</v>
      </c>
      <c r="M21" s="314">
        <v>345.6</v>
      </c>
      <c r="N21" s="314">
        <v>347.41</v>
      </c>
      <c r="O21" s="314">
        <v>368.44</v>
      </c>
      <c r="P21" s="314">
        <v>382.67</v>
      </c>
      <c r="Q21" s="314">
        <v>370.63</v>
      </c>
      <c r="R21" s="314">
        <v>366.83</v>
      </c>
      <c r="S21" s="314">
        <v>391.37</v>
      </c>
      <c r="T21" s="314">
        <v>422.22</v>
      </c>
      <c r="U21" s="314">
        <v>408.55</v>
      </c>
      <c r="V21" s="314">
        <v>401</v>
      </c>
      <c r="W21" s="314">
        <v>413.72</v>
      </c>
      <c r="X21" s="314">
        <v>420.89</v>
      </c>
      <c r="Y21" s="314">
        <v>435.7</v>
      </c>
      <c r="Z21" s="314">
        <v>453.66</v>
      </c>
      <c r="AA21" s="314">
        <v>455.16</v>
      </c>
      <c r="AB21" s="314">
        <v>464.07</v>
      </c>
      <c r="AC21" s="314">
        <v>481.34</v>
      </c>
      <c r="AD21" s="314">
        <v>525.5</v>
      </c>
      <c r="AE21" s="314">
        <v>511.94</v>
      </c>
      <c r="AF21" s="314">
        <v>520.66999999999996</v>
      </c>
      <c r="AG21" s="314">
        <v>544.29</v>
      </c>
      <c r="AH21" s="279"/>
    </row>
    <row r="22" spans="2:34" s="291" customFormat="1" x14ac:dyDescent="0.2">
      <c r="B22" s="290">
        <v>0.20833333333333334</v>
      </c>
      <c r="C22" s="314">
        <v>227.72</v>
      </c>
      <c r="D22" s="314">
        <v>238.57</v>
      </c>
      <c r="E22" s="314">
        <v>261.14</v>
      </c>
      <c r="F22" s="314">
        <v>251.56</v>
      </c>
      <c r="G22" s="314">
        <v>278.18</v>
      </c>
      <c r="H22" s="314">
        <v>288.31</v>
      </c>
      <c r="I22" s="314">
        <v>284.12</v>
      </c>
      <c r="J22" s="314">
        <v>295.8</v>
      </c>
      <c r="K22" s="314">
        <v>294.45</v>
      </c>
      <c r="L22" s="314">
        <v>324.8</v>
      </c>
      <c r="M22" s="314">
        <v>343.15</v>
      </c>
      <c r="N22" s="314">
        <v>348.43</v>
      </c>
      <c r="O22" s="314">
        <v>369.17</v>
      </c>
      <c r="P22" s="314">
        <v>387.14</v>
      </c>
      <c r="Q22" s="314">
        <v>375.32</v>
      </c>
      <c r="R22" s="314">
        <v>365.04</v>
      </c>
      <c r="S22" s="314">
        <v>397.28</v>
      </c>
      <c r="T22" s="314">
        <v>433.94</v>
      </c>
      <c r="U22" s="314">
        <v>415.82</v>
      </c>
      <c r="V22" s="314">
        <v>408.84</v>
      </c>
      <c r="W22" s="314">
        <v>407.22</v>
      </c>
      <c r="X22" s="314">
        <v>422.79</v>
      </c>
      <c r="Y22" s="314">
        <v>437.8</v>
      </c>
      <c r="Z22" s="314">
        <v>460.91</v>
      </c>
      <c r="AA22" s="314">
        <v>461.39</v>
      </c>
      <c r="AB22" s="314">
        <v>468.94</v>
      </c>
      <c r="AC22" s="314">
        <v>486.58</v>
      </c>
      <c r="AD22" s="314">
        <v>543.74</v>
      </c>
      <c r="AE22" s="314">
        <v>521.57000000000005</v>
      </c>
      <c r="AF22" s="314">
        <v>527.16</v>
      </c>
      <c r="AG22" s="314">
        <v>543.79999999999995</v>
      </c>
      <c r="AH22" s="279"/>
    </row>
    <row r="23" spans="2:34" s="291" customFormat="1" x14ac:dyDescent="0.2">
      <c r="B23" s="290">
        <v>0.25</v>
      </c>
      <c r="C23" s="314">
        <v>236.3</v>
      </c>
      <c r="D23" s="314">
        <v>244.66</v>
      </c>
      <c r="E23" s="314">
        <v>264.14999999999998</v>
      </c>
      <c r="F23" s="314">
        <v>260.66000000000003</v>
      </c>
      <c r="G23" s="314">
        <v>283.33</v>
      </c>
      <c r="H23" s="314">
        <v>295.77999999999997</v>
      </c>
      <c r="I23" s="314">
        <v>284.56</v>
      </c>
      <c r="J23" s="314">
        <v>304.49</v>
      </c>
      <c r="K23" s="314">
        <v>304.29000000000002</v>
      </c>
      <c r="L23" s="314">
        <v>329.32</v>
      </c>
      <c r="M23" s="314">
        <v>342.16</v>
      </c>
      <c r="N23" s="314">
        <v>359.51</v>
      </c>
      <c r="O23" s="314">
        <v>384.78</v>
      </c>
      <c r="P23" s="314">
        <v>398.91</v>
      </c>
      <c r="Q23" s="314">
        <v>382.68</v>
      </c>
      <c r="R23" s="314">
        <v>368.84</v>
      </c>
      <c r="S23" s="314">
        <v>411.67</v>
      </c>
      <c r="T23" s="314">
        <v>445.82</v>
      </c>
      <c r="U23" s="314">
        <v>427.05</v>
      </c>
      <c r="V23" s="314">
        <v>424.09</v>
      </c>
      <c r="W23" s="314">
        <v>402.81</v>
      </c>
      <c r="X23" s="314">
        <v>428.56</v>
      </c>
      <c r="Y23" s="314">
        <v>445.75</v>
      </c>
      <c r="Z23" s="314">
        <v>470.23</v>
      </c>
      <c r="AA23" s="314">
        <v>468.07</v>
      </c>
      <c r="AB23" s="314">
        <v>476.25</v>
      </c>
      <c r="AC23" s="314">
        <v>491.68</v>
      </c>
      <c r="AD23" s="314">
        <v>552.89</v>
      </c>
      <c r="AE23" s="314">
        <v>541.70000000000005</v>
      </c>
      <c r="AF23" s="314">
        <v>541.75</v>
      </c>
      <c r="AG23" s="314">
        <v>545.74</v>
      </c>
      <c r="AH23" s="279"/>
    </row>
    <row r="24" spans="2:34" s="291" customFormat="1" x14ac:dyDescent="0.2">
      <c r="B24" s="290">
        <v>0.29166666666666669</v>
      </c>
      <c r="C24" s="314">
        <v>242.61</v>
      </c>
      <c r="D24" s="314">
        <v>250.49</v>
      </c>
      <c r="E24" s="314">
        <v>267.92</v>
      </c>
      <c r="F24" s="314">
        <v>271.02999999999997</v>
      </c>
      <c r="G24" s="314">
        <v>286.60000000000002</v>
      </c>
      <c r="H24" s="314">
        <v>307.04000000000002</v>
      </c>
      <c r="I24" s="314">
        <v>283.31</v>
      </c>
      <c r="J24" s="314">
        <v>315.14</v>
      </c>
      <c r="K24" s="314">
        <v>311.83</v>
      </c>
      <c r="L24" s="314">
        <v>334.82</v>
      </c>
      <c r="M24" s="314">
        <v>344.54</v>
      </c>
      <c r="N24" s="314">
        <v>367.5</v>
      </c>
      <c r="O24" s="314">
        <v>391.15</v>
      </c>
      <c r="P24" s="314">
        <v>407.55</v>
      </c>
      <c r="Q24" s="314">
        <v>386.5</v>
      </c>
      <c r="R24" s="314">
        <v>370.73</v>
      </c>
      <c r="S24" s="314">
        <v>420.43</v>
      </c>
      <c r="T24" s="314">
        <v>428.58</v>
      </c>
      <c r="U24" s="314">
        <v>445.86</v>
      </c>
      <c r="V24" s="314">
        <v>425.52</v>
      </c>
      <c r="W24" s="314">
        <v>400.17</v>
      </c>
      <c r="X24" s="314">
        <v>438.14</v>
      </c>
      <c r="Y24" s="314">
        <v>456.03</v>
      </c>
      <c r="Z24" s="314">
        <v>483.11</v>
      </c>
      <c r="AA24" s="314">
        <v>468.89</v>
      </c>
      <c r="AB24" s="314">
        <v>485.85</v>
      </c>
      <c r="AC24" s="314">
        <v>498.87</v>
      </c>
      <c r="AD24" s="314">
        <v>580.61</v>
      </c>
      <c r="AE24" s="314">
        <v>567.54999999999995</v>
      </c>
      <c r="AF24" s="314">
        <v>553.12</v>
      </c>
      <c r="AG24" s="314">
        <v>552.83000000000004</v>
      </c>
      <c r="AH24" s="279"/>
    </row>
    <row r="25" spans="2:34" s="291" customFormat="1" x14ac:dyDescent="0.2">
      <c r="B25" s="290">
        <v>0.33333333333333331</v>
      </c>
      <c r="C25" s="314">
        <v>247.92</v>
      </c>
      <c r="D25" s="314">
        <v>255.83</v>
      </c>
      <c r="E25" s="314">
        <v>270.89999999999998</v>
      </c>
      <c r="F25" s="314">
        <v>274.64999999999998</v>
      </c>
      <c r="G25" s="314">
        <v>287.47000000000003</v>
      </c>
      <c r="H25" s="314">
        <v>311.20999999999998</v>
      </c>
      <c r="I25" s="314">
        <v>281.70999999999998</v>
      </c>
      <c r="J25" s="314">
        <v>321.38</v>
      </c>
      <c r="K25" s="314">
        <v>314.82</v>
      </c>
      <c r="L25" s="314">
        <v>338.38</v>
      </c>
      <c r="M25" s="314">
        <v>348.44</v>
      </c>
      <c r="N25" s="314">
        <v>369.15</v>
      </c>
      <c r="O25" s="314">
        <v>392.13</v>
      </c>
      <c r="P25" s="314">
        <v>409.39</v>
      </c>
      <c r="Q25" s="314">
        <v>389.27</v>
      </c>
      <c r="R25" s="314">
        <v>374.22</v>
      </c>
      <c r="S25" s="314">
        <v>422.08</v>
      </c>
      <c r="T25" s="314">
        <v>431.15</v>
      </c>
      <c r="U25" s="314">
        <v>458.79</v>
      </c>
      <c r="V25" s="314">
        <v>425.47</v>
      </c>
      <c r="W25" s="314">
        <v>396.08</v>
      </c>
      <c r="X25" s="314">
        <v>443.15</v>
      </c>
      <c r="Y25" s="314">
        <v>460.02</v>
      </c>
      <c r="Z25" s="314">
        <v>482.74</v>
      </c>
      <c r="AA25" s="314">
        <v>466.47</v>
      </c>
      <c r="AB25" s="314">
        <v>490.6</v>
      </c>
      <c r="AC25" s="314">
        <v>503.03</v>
      </c>
      <c r="AD25" s="314">
        <v>579.35</v>
      </c>
      <c r="AE25" s="314">
        <v>572.75</v>
      </c>
      <c r="AF25" s="314">
        <v>558.53</v>
      </c>
      <c r="AG25" s="314">
        <v>561.91999999999996</v>
      </c>
      <c r="AH25" s="279"/>
    </row>
    <row r="26" spans="2:34" s="291" customFormat="1" x14ac:dyDescent="0.2">
      <c r="B26" s="290">
        <v>0.375</v>
      </c>
      <c r="C26" s="314">
        <v>249.7</v>
      </c>
      <c r="D26" s="314">
        <v>259.45</v>
      </c>
      <c r="E26" s="314">
        <v>270.75</v>
      </c>
      <c r="F26" s="314">
        <v>275.7</v>
      </c>
      <c r="G26" s="314">
        <v>285.95999999999998</v>
      </c>
      <c r="H26" s="314">
        <v>308.94</v>
      </c>
      <c r="I26" s="314">
        <v>279.58</v>
      </c>
      <c r="J26" s="314">
        <v>321.73</v>
      </c>
      <c r="K26" s="314">
        <v>314.93</v>
      </c>
      <c r="L26" s="314">
        <v>337.6</v>
      </c>
      <c r="M26" s="314">
        <v>348.72</v>
      </c>
      <c r="N26" s="314">
        <v>367.63</v>
      </c>
      <c r="O26" s="314">
        <v>390.36</v>
      </c>
      <c r="P26" s="314">
        <v>408.33</v>
      </c>
      <c r="Q26" s="314">
        <v>386.62</v>
      </c>
      <c r="R26" s="314">
        <v>376.01</v>
      </c>
      <c r="S26" s="314">
        <v>424.04</v>
      </c>
      <c r="T26" s="314">
        <v>433.04</v>
      </c>
      <c r="U26" s="314">
        <v>457.37</v>
      </c>
      <c r="V26" s="314">
        <v>427.55</v>
      </c>
      <c r="W26" s="314">
        <v>398.54</v>
      </c>
      <c r="X26" s="314">
        <v>445.68</v>
      </c>
      <c r="Y26" s="314">
        <v>461.96</v>
      </c>
      <c r="Z26" s="314">
        <v>484.44</v>
      </c>
      <c r="AA26" s="314">
        <v>462.5</v>
      </c>
      <c r="AB26" s="314">
        <v>496.64</v>
      </c>
      <c r="AC26" s="314">
        <v>502.94</v>
      </c>
      <c r="AD26" s="314">
        <v>575.88</v>
      </c>
      <c r="AE26" s="314">
        <v>571.88</v>
      </c>
      <c r="AF26" s="314">
        <v>563.15</v>
      </c>
      <c r="AG26" s="314">
        <v>566.53</v>
      </c>
      <c r="AH26" s="279"/>
    </row>
    <row r="27" spans="2:34" s="291" customFormat="1" x14ac:dyDescent="0.2">
      <c r="B27" s="290">
        <v>0.41666666666666669</v>
      </c>
      <c r="C27" s="314">
        <v>250.51</v>
      </c>
      <c r="D27" s="314">
        <v>261.91000000000003</v>
      </c>
      <c r="E27" s="314">
        <v>270.16000000000003</v>
      </c>
      <c r="F27" s="314">
        <v>276.12</v>
      </c>
      <c r="G27" s="314">
        <v>283.99</v>
      </c>
      <c r="H27" s="314">
        <v>307.79000000000002</v>
      </c>
      <c r="I27" s="314">
        <v>275.89</v>
      </c>
      <c r="J27" s="314">
        <v>319.52</v>
      </c>
      <c r="K27" s="314">
        <v>314.72000000000003</v>
      </c>
      <c r="L27" s="314">
        <v>336.97</v>
      </c>
      <c r="M27" s="314">
        <v>346.71</v>
      </c>
      <c r="N27" s="314">
        <v>366.73</v>
      </c>
      <c r="O27" s="314">
        <v>381.75</v>
      </c>
      <c r="P27" s="314">
        <v>402.16</v>
      </c>
      <c r="Q27" s="314">
        <v>382.63</v>
      </c>
      <c r="R27" s="314">
        <v>376.97</v>
      </c>
      <c r="S27" s="314">
        <v>423.33</v>
      </c>
      <c r="T27" s="314">
        <v>429.97</v>
      </c>
      <c r="U27" s="314">
        <v>453.5</v>
      </c>
      <c r="V27" s="314">
        <v>427.87</v>
      </c>
      <c r="W27" s="314">
        <v>398.82</v>
      </c>
      <c r="X27" s="314">
        <v>447.18</v>
      </c>
      <c r="Y27" s="314">
        <v>461.67</v>
      </c>
      <c r="Z27" s="314">
        <v>482.72</v>
      </c>
      <c r="AA27" s="314">
        <v>460.01</v>
      </c>
      <c r="AB27" s="314">
        <v>499.16</v>
      </c>
      <c r="AC27" s="314">
        <v>501.58</v>
      </c>
      <c r="AD27" s="314">
        <v>567.38</v>
      </c>
      <c r="AE27" s="314">
        <v>568.33000000000004</v>
      </c>
      <c r="AF27" s="314">
        <v>564.29</v>
      </c>
      <c r="AG27" s="314">
        <v>568.67999999999995</v>
      </c>
      <c r="AH27" s="279"/>
    </row>
    <row r="28" spans="2:34" s="291" customFormat="1" x14ac:dyDescent="0.2">
      <c r="B28" s="290">
        <v>0.45833333333333331</v>
      </c>
      <c r="C28" s="314">
        <v>248.94</v>
      </c>
      <c r="D28" s="314">
        <v>259.75</v>
      </c>
      <c r="E28" s="314">
        <v>266.25</v>
      </c>
      <c r="F28" s="314">
        <v>275.19</v>
      </c>
      <c r="G28" s="314">
        <v>280.47000000000003</v>
      </c>
      <c r="H28" s="314">
        <v>307.08</v>
      </c>
      <c r="I28" s="314">
        <v>273.47000000000003</v>
      </c>
      <c r="J28" s="314">
        <v>317.08</v>
      </c>
      <c r="K28" s="314">
        <v>314.45999999999998</v>
      </c>
      <c r="L28" s="314">
        <v>337.3</v>
      </c>
      <c r="M28" s="314">
        <v>342.66</v>
      </c>
      <c r="N28" s="314">
        <v>366.15</v>
      </c>
      <c r="O28" s="314">
        <v>373.8</v>
      </c>
      <c r="P28" s="314">
        <v>394.08</v>
      </c>
      <c r="Q28" s="314">
        <v>378.06</v>
      </c>
      <c r="R28" s="314">
        <v>375.5</v>
      </c>
      <c r="S28" s="314">
        <v>419.12</v>
      </c>
      <c r="T28" s="314">
        <v>425.78</v>
      </c>
      <c r="U28" s="314">
        <v>446.42</v>
      </c>
      <c r="V28" s="314">
        <v>426.11</v>
      </c>
      <c r="W28" s="314">
        <v>396.68</v>
      </c>
      <c r="X28" s="314">
        <v>445.34</v>
      </c>
      <c r="Y28" s="314">
        <v>460.99</v>
      </c>
      <c r="Z28" s="314">
        <v>476.51</v>
      </c>
      <c r="AA28" s="314">
        <v>454.01</v>
      </c>
      <c r="AB28" s="314">
        <v>495.59</v>
      </c>
      <c r="AC28" s="314">
        <v>499.08</v>
      </c>
      <c r="AD28" s="314">
        <v>554.12</v>
      </c>
      <c r="AE28" s="314">
        <v>566.42999999999995</v>
      </c>
      <c r="AF28" s="314">
        <v>563.76</v>
      </c>
      <c r="AG28" s="314">
        <v>570.26</v>
      </c>
      <c r="AH28" s="279"/>
    </row>
    <row r="29" spans="2:34" s="291" customFormat="1" x14ac:dyDescent="0.2">
      <c r="B29" s="290">
        <v>0.5</v>
      </c>
      <c r="C29" s="314">
        <v>246.34</v>
      </c>
      <c r="D29" s="314">
        <v>255.4</v>
      </c>
      <c r="E29" s="314">
        <v>259.31</v>
      </c>
      <c r="F29" s="314">
        <v>270.87</v>
      </c>
      <c r="G29" s="314">
        <v>276.94</v>
      </c>
      <c r="H29" s="314">
        <v>302.79000000000002</v>
      </c>
      <c r="I29" s="314">
        <v>271.24</v>
      </c>
      <c r="J29" s="314">
        <v>313.18</v>
      </c>
      <c r="K29" s="314">
        <v>311.44</v>
      </c>
      <c r="L29" s="314">
        <v>337.6</v>
      </c>
      <c r="M29" s="314">
        <v>339.2</v>
      </c>
      <c r="N29" s="314">
        <v>364.29</v>
      </c>
      <c r="O29" s="314">
        <v>364.46</v>
      </c>
      <c r="P29" s="314">
        <v>386.53</v>
      </c>
      <c r="Q29" s="314">
        <v>372.35</v>
      </c>
      <c r="R29" s="314">
        <v>375.3</v>
      </c>
      <c r="S29" s="314">
        <v>414.24</v>
      </c>
      <c r="T29" s="314">
        <v>419.06</v>
      </c>
      <c r="U29" s="314">
        <v>439.83</v>
      </c>
      <c r="V29" s="314">
        <v>420.23</v>
      </c>
      <c r="W29" s="314">
        <v>395.64</v>
      </c>
      <c r="X29" s="314">
        <v>442.4</v>
      </c>
      <c r="Y29" s="314">
        <v>455.39</v>
      </c>
      <c r="Z29" s="314">
        <v>467.13</v>
      </c>
      <c r="AA29" s="314">
        <v>450.14</v>
      </c>
      <c r="AB29" s="314">
        <v>488.13</v>
      </c>
      <c r="AC29" s="314">
        <v>494.86</v>
      </c>
      <c r="AD29" s="314">
        <v>542.86</v>
      </c>
      <c r="AE29" s="314">
        <v>558.95000000000005</v>
      </c>
      <c r="AF29" s="314">
        <v>562.49</v>
      </c>
      <c r="AG29" s="314">
        <v>570.38</v>
      </c>
      <c r="AH29" s="279"/>
    </row>
    <row r="30" spans="2:34" s="291" customFormat="1" x14ac:dyDescent="0.2">
      <c r="B30" s="290">
        <v>0.54166666666666663</v>
      </c>
      <c r="C30" s="314">
        <v>240.67</v>
      </c>
      <c r="D30" s="314">
        <v>250.82</v>
      </c>
      <c r="E30" s="314">
        <v>253.17</v>
      </c>
      <c r="F30" s="314">
        <v>267.01</v>
      </c>
      <c r="G30" s="314">
        <v>269.27</v>
      </c>
      <c r="H30" s="314">
        <v>287.99</v>
      </c>
      <c r="I30" s="314">
        <v>268.22000000000003</v>
      </c>
      <c r="J30" s="314">
        <v>305.85000000000002</v>
      </c>
      <c r="K30" s="314">
        <v>306.23</v>
      </c>
      <c r="L30" s="314">
        <v>334.82</v>
      </c>
      <c r="M30" s="314">
        <v>334.48</v>
      </c>
      <c r="N30" s="314">
        <v>359.04</v>
      </c>
      <c r="O30" s="314">
        <v>358.13</v>
      </c>
      <c r="P30" s="314">
        <v>376.12</v>
      </c>
      <c r="Q30" s="314">
        <v>364.64</v>
      </c>
      <c r="R30" s="314">
        <v>374.43</v>
      </c>
      <c r="S30" s="314">
        <v>405.78</v>
      </c>
      <c r="T30" s="314">
        <v>405.73</v>
      </c>
      <c r="U30" s="314">
        <v>428.19</v>
      </c>
      <c r="V30" s="314">
        <v>412.34</v>
      </c>
      <c r="W30" s="314">
        <v>394.15</v>
      </c>
      <c r="X30" s="314">
        <v>437.38</v>
      </c>
      <c r="Y30" s="314">
        <v>448.89</v>
      </c>
      <c r="Z30" s="314">
        <v>454.5</v>
      </c>
      <c r="AA30" s="314">
        <v>440.99</v>
      </c>
      <c r="AB30" s="314">
        <v>481.04</v>
      </c>
      <c r="AC30" s="314">
        <v>486.45</v>
      </c>
      <c r="AD30" s="314">
        <v>522.16999999999996</v>
      </c>
      <c r="AE30" s="314">
        <v>546.16999999999996</v>
      </c>
      <c r="AF30" s="314">
        <v>558.29999999999995</v>
      </c>
      <c r="AG30" s="314">
        <v>571.42999999999995</v>
      </c>
      <c r="AH30" s="279"/>
    </row>
    <row r="31" spans="2:34" s="291" customFormat="1" x14ac:dyDescent="0.2">
      <c r="B31" s="290">
        <v>0.58333333333333337</v>
      </c>
      <c r="C31" s="314">
        <v>230.39</v>
      </c>
      <c r="D31" s="314">
        <v>240.88</v>
      </c>
      <c r="E31" s="314">
        <v>246.18</v>
      </c>
      <c r="F31" s="314">
        <v>256.73</v>
      </c>
      <c r="G31" s="314">
        <v>261.25</v>
      </c>
      <c r="H31" s="314">
        <v>278.51</v>
      </c>
      <c r="I31" s="314">
        <v>264.95999999999998</v>
      </c>
      <c r="J31" s="314">
        <v>293.70999999999998</v>
      </c>
      <c r="K31" s="314">
        <v>293.22000000000003</v>
      </c>
      <c r="L31" s="314">
        <v>327.42</v>
      </c>
      <c r="M31" s="314">
        <v>329.29</v>
      </c>
      <c r="N31" s="314">
        <v>345.26</v>
      </c>
      <c r="O31" s="314">
        <v>337.69</v>
      </c>
      <c r="P31" s="314">
        <v>358.8</v>
      </c>
      <c r="Q31" s="314">
        <v>353.6</v>
      </c>
      <c r="R31" s="314">
        <v>368.73</v>
      </c>
      <c r="S31" s="314">
        <v>387.91</v>
      </c>
      <c r="T31" s="314">
        <v>392.92</v>
      </c>
      <c r="U31" s="314">
        <v>413.5</v>
      </c>
      <c r="V31" s="314">
        <v>397.32</v>
      </c>
      <c r="W31" s="314">
        <v>392.36</v>
      </c>
      <c r="X31" s="314">
        <v>428.81</v>
      </c>
      <c r="Y31" s="314">
        <v>436.73</v>
      </c>
      <c r="Z31" s="314">
        <v>441.57</v>
      </c>
      <c r="AA31" s="314">
        <v>432.87</v>
      </c>
      <c r="AB31" s="314">
        <v>470.94</v>
      </c>
      <c r="AC31" s="314">
        <v>478.91</v>
      </c>
      <c r="AD31" s="314">
        <v>509.1</v>
      </c>
      <c r="AE31" s="314">
        <v>523.03</v>
      </c>
      <c r="AF31" s="314">
        <v>546.98</v>
      </c>
      <c r="AG31" s="314">
        <v>568.22</v>
      </c>
      <c r="AH31" s="279"/>
    </row>
    <row r="32" spans="2:34" s="291" customFormat="1" x14ac:dyDescent="0.2">
      <c r="B32" s="290">
        <v>0.625</v>
      </c>
      <c r="C32" s="314">
        <v>220.41</v>
      </c>
      <c r="D32" s="314">
        <v>231.88</v>
      </c>
      <c r="E32" s="314">
        <v>239.69</v>
      </c>
      <c r="F32" s="314">
        <v>246.09</v>
      </c>
      <c r="G32" s="314">
        <v>253.61</v>
      </c>
      <c r="H32" s="314">
        <v>265.29000000000002</v>
      </c>
      <c r="I32" s="314">
        <v>262.37</v>
      </c>
      <c r="J32" s="314">
        <v>280.18</v>
      </c>
      <c r="K32" s="314">
        <v>283.89</v>
      </c>
      <c r="L32" s="314">
        <v>318.58</v>
      </c>
      <c r="M32" s="314">
        <v>322.58</v>
      </c>
      <c r="N32" s="314">
        <v>335.97</v>
      </c>
      <c r="O32" s="314">
        <v>324.39999999999998</v>
      </c>
      <c r="P32" s="314">
        <v>344.64</v>
      </c>
      <c r="Q32" s="314">
        <v>343.88</v>
      </c>
      <c r="R32" s="314">
        <v>362.72</v>
      </c>
      <c r="S32" s="314">
        <v>374.19</v>
      </c>
      <c r="T32" s="314">
        <v>387.96</v>
      </c>
      <c r="U32" s="314">
        <v>390.07</v>
      </c>
      <c r="V32" s="314">
        <v>395.3</v>
      </c>
      <c r="W32" s="314">
        <v>391.32</v>
      </c>
      <c r="X32" s="314">
        <v>415.9</v>
      </c>
      <c r="Y32" s="314">
        <v>422.4</v>
      </c>
      <c r="Z32" s="314">
        <v>427.06</v>
      </c>
      <c r="AA32" s="314">
        <v>428.34</v>
      </c>
      <c r="AB32" s="314">
        <v>457.88</v>
      </c>
      <c r="AC32" s="314">
        <v>471.27</v>
      </c>
      <c r="AD32" s="314">
        <v>475.37</v>
      </c>
      <c r="AE32" s="314">
        <v>494.47</v>
      </c>
      <c r="AF32" s="314">
        <v>538.54999999999995</v>
      </c>
      <c r="AG32" s="314">
        <v>563.35</v>
      </c>
      <c r="AH32" s="279"/>
    </row>
    <row r="33" spans="2:37" s="291" customFormat="1" x14ac:dyDescent="0.2">
      <c r="B33" s="290">
        <v>0.66666666666666663</v>
      </c>
      <c r="C33" s="314">
        <v>215.02</v>
      </c>
      <c r="D33" s="314">
        <v>224.24</v>
      </c>
      <c r="E33" s="314">
        <v>231.6</v>
      </c>
      <c r="F33" s="314">
        <v>241.86</v>
      </c>
      <c r="G33" s="314">
        <v>249.78</v>
      </c>
      <c r="H33" s="314">
        <v>260.01</v>
      </c>
      <c r="I33" s="314">
        <v>260.27</v>
      </c>
      <c r="J33" s="314">
        <v>270.20999999999998</v>
      </c>
      <c r="K33" s="314">
        <v>279.3</v>
      </c>
      <c r="L33" s="314">
        <v>311.63</v>
      </c>
      <c r="M33" s="314">
        <v>317.26</v>
      </c>
      <c r="N33" s="314">
        <v>330.39</v>
      </c>
      <c r="O33" s="314">
        <v>317.45</v>
      </c>
      <c r="P33" s="314">
        <v>337.98</v>
      </c>
      <c r="Q33" s="314">
        <v>338</v>
      </c>
      <c r="R33" s="314">
        <v>357.66</v>
      </c>
      <c r="S33" s="314">
        <v>368.4</v>
      </c>
      <c r="T33" s="314">
        <v>380.03</v>
      </c>
      <c r="U33" s="314">
        <v>370.83</v>
      </c>
      <c r="V33" s="314">
        <v>393.1</v>
      </c>
      <c r="W33" s="314">
        <v>390.67</v>
      </c>
      <c r="X33" s="314">
        <v>408.12</v>
      </c>
      <c r="Y33" s="314">
        <v>414.7</v>
      </c>
      <c r="Z33" s="314">
        <v>420.49</v>
      </c>
      <c r="AA33" s="314">
        <v>426.61</v>
      </c>
      <c r="AB33" s="314">
        <v>452.02</v>
      </c>
      <c r="AC33" s="314">
        <v>464.2</v>
      </c>
      <c r="AD33" s="314">
        <v>469.15</v>
      </c>
      <c r="AE33" s="314">
        <v>485.55</v>
      </c>
      <c r="AF33" s="314">
        <v>535.42999999999995</v>
      </c>
      <c r="AG33" s="314">
        <v>557.27</v>
      </c>
      <c r="AH33" s="279"/>
    </row>
    <row r="34" spans="2:37" s="291" customFormat="1" x14ac:dyDescent="0.2">
      <c r="B34" s="290">
        <v>0.70833333333333337</v>
      </c>
      <c r="C34" s="314">
        <v>214.73</v>
      </c>
      <c r="D34" s="314">
        <v>219.35</v>
      </c>
      <c r="E34" s="314">
        <v>227.84</v>
      </c>
      <c r="F34" s="314">
        <v>241.23</v>
      </c>
      <c r="G34" s="314">
        <v>248.61</v>
      </c>
      <c r="H34" s="314">
        <v>261.29000000000002</v>
      </c>
      <c r="I34" s="314">
        <v>259.79000000000002</v>
      </c>
      <c r="J34" s="314">
        <v>266.58999999999997</v>
      </c>
      <c r="K34" s="314">
        <v>276.85000000000002</v>
      </c>
      <c r="L34" s="314">
        <v>310.37</v>
      </c>
      <c r="M34" s="314">
        <v>317.29000000000002</v>
      </c>
      <c r="N34" s="314">
        <v>328.11</v>
      </c>
      <c r="O34" s="314">
        <v>316.14999999999998</v>
      </c>
      <c r="P34" s="314">
        <v>334.93</v>
      </c>
      <c r="Q34" s="314">
        <v>338.43</v>
      </c>
      <c r="R34" s="314">
        <v>355.17</v>
      </c>
      <c r="S34" s="314">
        <v>365.35</v>
      </c>
      <c r="T34" s="314">
        <v>377.85</v>
      </c>
      <c r="U34" s="314">
        <v>367.78</v>
      </c>
      <c r="V34" s="314">
        <v>391.32</v>
      </c>
      <c r="W34" s="314">
        <v>391.36</v>
      </c>
      <c r="X34" s="314">
        <v>406.07</v>
      </c>
      <c r="Y34" s="314">
        <v>411.61</v>
      </c>
      <c r="Z34" s="314">
        <v>416.35</v>
      </c>
      <c r="AA34" s="314">
        <v>427.37</v>
      </c>
      <c r="AB34" s="314">
        <v>447.44</v>
      </c>
      <c r="AC34" s="314">
        <v>466.31</v>
      </c>
      <c r="AD34" s="314">
        <v>468.78</v>
      </c>
      <c r="AE34" s="314">
        <v>484.3</v>
      </c>
      <c r="AF34" s="314">
        <v>532.4</v>
      </c>
      <c r="AG34" s="314">
        <v>557.62</v>
      </c>
      <c r="AH34" s="279"/>
    </row>
    <row r="35" spans="2:37" s="291" customFormat="1" x14ac:dyDescent="0.2">
      <c r="B35" s="290">
        <v>0.75</v>
      </c>
      <c r="C35" s="314">
        <v>217.17</v>
      </c>
      <c r="D35" s="314">
        <v>217.06</v>
      </c>
      <c r="E35" s="314">
        <v>228.08</v>
      </c>
      <c r="F35" s="314">
        <v>243.93</v>
      </c>
      <c r="G35" s="314">
        <v>249</v>
      </c>
      <c r="H35" s="314">
        <v>264.8</v>
      </c>
      <c r="I35" s="314">
        <v>262.51</v>
      </c>
      <c r="J35" s="314">
        <v>266.97000000000003</v>
      </c>
      <c r="K35" s="314">
        <v>275.52999999999997</v>
      </c>
      <c r="L35" s="314">
        <v>312.33</v>
      </c>
      <c r="M35" s="314">
        <v>322.5</v>
      </c>
      <c r="N35" s="314">
        <v>327.99</v>
      </c>
      <c r="O35" s="314">
        <v>321.98</v>
      </c>
      <c r="P35" s="314">
        <v>337.58</v>
      </c>
      <c r="Q35" s="314">
        <v>342.07</v>
      </c>
      <c r="R35" s="314">
        <v>357.73</v>
      </c>
      <c r="S35" s="314">
        <v>367.28</v>
      </c>
      <c r="T35" s="314">
        <v>383.41</v>
      </c>
      <c r="U35" s="314">
        <v>370.39</v>
      </c>
      <c r="V35" s="314">
        <v>391.62</v>
      </c>
      <c r="W35" s="314">
        <v>394.78</v>
      </c>
      <c r="X35" s="314">
        <v>408.17</v>
      </c>
      <c r="Y35" s="314">
        <v>412.33</v>
      </c>
      <c r="Z35" s="314">
        <v>420.07</v>
      </c>
      <c r="AA35" s="314">
        <v>431.73</v>
      </c>
      <c r="AB35" s="314">
        <v>448.73</v>
      </c>
      <c r="AC35" s="314">
        <v>472.66</v>
      </c>
      <c r="AD35" s="314">
        <v>471.75</v>
      </c>
      <c r="AE35" s="314">
        <v>486.77</v>
      </c>
      <c r="AF35" s="314">
        <v>533.78</v>
      </c>
      <c r="AG35" s="314">
        <v>562.01</v>
      </c>
      <c r="AH35" s="279"/>
      <c r="AK35"/>
    </row>
    <row r="36" spans="2:37" s="291" customFormat="1" x14ac:dyDescent="0.2">
      <c r="B36" s="290">
        <v>0.79166666666666663</v>
      </c>
      <c r="C36" s="314">
        <v>219.4</v>
      </c>
      <c r="D36" s="314">
        <v>220.67</v>
      </c>
      <c r="E36" s="314">
        <v>231.32</v>
      </c>
      <c r="F36" s="314">
        <v>249.92</v>
      </c>
      <c r="G36" s="314">
        <v>252.53</v>
      </c>
      <c r="H36" s="314">
        <v>268.93</v>
      </c>
      <c r="I36" s="314">
        <v>266.49</v>
      </c>
      <c r="J36" s="314">
        <v>269.31</v>
      </c>
      <c r="K36" s="314">
        <v>273.3</v>
      </c>
      <c r="L36" s="314">
        <v>314.67</v>
      </c>
      <c r="M36" s="314">
        <v>327.93</v>
      </c>
      <c r="N36" s="314">
        <v>330.05</v>
      </c>
      <c r="O36" s="314">
        <v>330.87</v>
      </c>
      <c r="P36" s="314">
        <v>343.13</v>
      </c>
      <c r="Q36" s="314">
        <v>347.91</v>
      </c>
      <c r="R36" s="314">
        <v>363.72</v>
      </c>
      <c r="S36" s="314">
        <v>373.51</v>
      </c>
      <c r="T36" s="314">
        <v>389.29</v>
      </c>
      <c r="U36" s="314">
        <v>374.25</v>
      </c>
      <c r="V36" s="314">
        <v>392.72</v>
      </c>
      <c r="W36" s="314">
        <v>400.64</v>
      </c>
      <c r="X36" s="314">
        <v>413.86</v>
      </c>
      <c r="Y36" s="314">
        <v>417.58</v>
      </c>
      <c r="Z36" s="314">
        <v>424.91</v>
      </c>
      <c r="AA36" s="314">
        <v>439.72</v>
      </c>
      <c r="AB36" s="314">
        <v>454.65</v>
      </c>
      <c r="AC36" s="314">
        <v>479.25</v>
      </c>
      <c r="AD36" s="314">
        <v>476.67</v>
      </c>
      <c r="AE36" s="314">
        <v>490.16</v>
      </c>
      <c r="AF36" s="314">
        <v>537.05999999999995</v>
      </c>
      <c r="AG36" s="314">
        <v>566.79</v>
      </c>
      <c r="AH36" s="279"/>
      <c r="AK36"/>
    </row>
    <row r="37" spans="2:37" s="291" customFormat="1" x14ac:dyDescent="0.2">
      <c r="B37" s="290">
        <v>0.83333333333333337</v>
      </c>
      <c r="C37" s="314">
        <v>225.24</v>
      </c>
      <c r="D37" s="314">
        <v>225.21</v>
      </c>
      <c r="E37" s="314">
        <v>235.76</v>
      </c>
      <c r="F37" s="314">
        <v>255.97</v>
      </c>
      <c r="G37" s="314">
        <v>256.35000000000002</v>
      </c>
      <c r="H37" s="314">
        <v>274.39999999999998</v>
      </c>
      <c r="I37" s="314">
        <v>271.02999999999997</v>
      </c>
      <c r="J37" s="314">
        <v>271.86</v>
      </c>
      <c r="K37" s="314">
        <v>286</v>
      </c>
      <c r="L37" s="314">
        <v>317.56</v>
      </c>
      <c r="M37" s="314">
        <v>333.54</v>
      </c>
      <c r="N37" s="314">
        <v>333.8</v>
      </c>
      <c r="O37" s="314">
        <v>340.33</v>
      </c>
      <c r="P37" s="314">
        <v>347.68</v>
      </c>
      <c r="Q37" s="314">
        <v>353.67</v>
      </c>
      <c r="R37" s="314">
        <v>369.22</v>
      </c>
      <c r="S37" s="314">
        <v>378.29</v>
      </c>
      <c r="T37" s="314">
        <v>394.02</v>
      </c>
      <c r="U37" s="314">
        <v>378.16</v>
      </c>
      <c r="V37" s="314">
        <v>394.22</v>
      </c>
      <c r="W37" s="314">
        <v>405.26</v>
      </c>
      <c r="X37" s="314">
        <v>420.1</v>
      </c>
      <c r="Y37" s="314">
        <v>424.1</v>
      </c>
      <c r="Z37" s="314">
        <v>430.85</v>
      </c>
      <c r="AA37" s="314">
        <v>446.82</v>
      </c>
      <c r="AB37" s="314">
        <v>460.89</v>
      </c>
      <c r="AC37" s="314">
        <v>485.37</v>
      </c>
      <c r="AD37" s="314">
        <v>481.92</v>
      </c>
      <c r="AE37" s="314">
        <v>495.52</v>
      </c>
      <c r="AF37" s="314">
        <v>538.95000000000005</v>
      </c>
      <c r="AG37" s="314">
        <v>572.55999999999995</v>
      </c>
      <c r="AH37" s="279"/>
      <c r="AK37"/>
    </row>
    <row r="38" spans="2:37" s="291" customFormat="1" x14ac:dyDescent="0.2">
      <c r="B38" s="290">
        <v>0.875</v>
      </c>
      <c r="C38" s="314">
        <v>230.29</v>
      </c>
      <c r="D38" s="314">
        <v>229.18</v>
      </c>
      <c r="E38" s="314">
        <v>238.55</v>
      </c>
      <c r="F38" s="314">
        <v>261.25</v>
      </c>
      <c r="G38" s="314">
        <v>259.48</v>
      </c>
      <c r="H38" s="314">
        <v>278.72000000000003</v>
      </c>
      <c r="I38" s="314">
        <v>274.74</v>
      </c>
      <c r="J38" s="314">
        <v>275.36</v>
      </c>
      <c r="K38" s="314">
        <v>296.86</v>
      </c>
      <c r="L38" s="314">
        <v>324.02999999999997</v>
      </c>
      <c r="M38" s="314">
        <v>338.46</v>
      </c>
      <c r="N38" s="314">
        <v>338.93</v>
      </c>
      <c r="O38" s="314">
        <v>349.4</v>
      </c>
      <c r="P38" s="314">
        <v>351.05</v>
      </c>
      <c r="Q38" s="314">
        <v>358.24</v>
      </c>
      <c r="R38" s="314">
        <v>373.04</v>
      </c>
      <c r="S38" s="314">
        <v>382.4</v>
      </c>
      <c r="T38" s="314">
        <v>398.17</v>
      </c>
      <c r="U38" s="314">
        <v>380.8</v>
      </c>
      <c r="V38" s="314">
        <v>401.27</v>
      </c>
      <c r="W38" s="314">
        <v>409.73</v>
      </c>
      <c r="X38" s="314">
        <v>424.98</v>
      </c>
      <c r="Y38" s="314">
        <v>430.31</v>
      </c>
      <c r="Z38" s="314">
        <v>436.09</v>
      </c>
      <c r="AA38" s="314">
        <v>452.03</v>
      </c>
      <c r="AB38" s="314">
        <v>466.02</v>
      </c>
      <c r="AC38" s="314">
        <v>490.73</v>
      </c>
      <c r="AD38" s="314">
        <v>486.74</v>
      </c>
      <c r="AE38" s="314">
        <v>500.71</v>
      </c>
      <c r="AF38" s="314">
        <v>540.53</v>
      </c>
      <c r="AG38" s="314">
        <v>575.87</v>
      </c>
      <c r="AH38" s="279"/>
      <c r="AK38"/>
    </row>
    <row r="39" spans="2:37" s="291" customFormat="1" x14ac:dyDescent="0.2">
      <c r="B39" s="290">
        <v>0.91666666666666663</v>
      </c>
      <c r="C39" s="314">
        <v>234.99</v>
      </c>
      <c r="D39" s="314">
        <v>234.24</v>
      </c>
      <c r="E39" s="314">
        <v>243.12</v>
      </c>
      <c r="F39" s="314">
        <v>264.8</v>
      </c>
      <c r="G39" s="314">
        <v>263.54000000000002</v>
      </c>
      <c r="H39" s="314">
        <v>281.42</v>
      </c>
      <c r="I39" s="314">
        <v>278.3</v>
      </c>
      <c r="J39" s="314">
        <v>279.57</v>
      </c>
      <c r="K39" s="314">
        <v>306.99</v>
      </c>
      <c r="L39" s="314">
        <v>330.48</v>
      </c>
      <c r="M39" s="314">
        <v>341.9</v>
      </c>
      <c r="N39" s="314">
        <v>343.48</v>
      </c>
      <c r="O39" s="314">
        <v>358.2</v>
      </c>
      <c r="P39" s="314">
        <v>355.39</v>
      </c>
      <c r="Q39" s="314">
        <v>362.79</v>
      </c>
      <c r="R39" s="314">
        <v>377.02</v>
      </c>
      <c r="S39" s="314">
        <v>386.43</v>
      </c>
      <c r="T39" s="314">
        <v>400.3</v>
      </c>
      <c r="U39" s="314">
        <v>384.58</v>
      </c>
      <c r="V39" s="314">
        <v>406.95</v>
      </c>
      <c r="W39" s="314">
        <v>413.24</v>
      </c>
      <c r="X39" s="314">
        <v>429.78</v>
      </c>
      <c r="Y39" s="314">
        <v>434.87</v>
      </c>
      <c r="Z39" s="314">
        <v>439.65</v>
      </c>
      <c r="AA39" s="314">
        <v>456.52</v>
      </c>
      <c r="AB39" s="314">
        <v>471.07</v>
      </c>
      <c r="AC39" s="314">
        <v>497.46</v>
      </c>
      <c r="AD39" s="314">
        <v>490.5</v>
      </c>
      <c r="AE39" s="314">
        <v>505.36</v>
      </c>
      <c r="AF39" s="314">
        <v>542.66999999999996</v>
      </c>
      <c r="AG39" s="314">
        <v>579.17999999999995</v>
      </c>
      <c r="AH39" s="279"/>
    </row>
    <row r="40" spans="2:37" s="291" customFormat="1" x14ac:dyDescent="0.2">
      <c r="B40" s="290">
        <v>0.95833333333333337</v>
      </c>
      <c r="C40" s="314">
        <v>238.94</v>
      </c>
      <c r="D40" s="314">
        <v>238.47</v>
      </c>
      <c r="E40" s="314">
        <v>246.35</v>
      </c>
      <c r="F40" s="314">
        <v>270.11</v>
      </c>
      <c r="G40" s="314">
        <v>267.55</v>
      </c>
      <c r="H40" s="314">
        <v>285.01</v>
      </c>
      <c r="I40" s="314">
        <v>281.26</v>
      </c>
      <c r="J40" s="314">
        <v>282.32</v>
      </c>
      <c r="K40" s="314">
        <v>317.32</v>
      </c>
      <c r="L40" s="314">
        <v>336.85</v>
      </c>
      <c r="M40" s="314">
        <v>344.18</v>
      </c>
      <c r="N40" s="314">
        <v>348.22</v>
      </c>
      <c r="O40" s="314">
        <v>366.89</v>
      </c>
      <c r="P40" s="314">
        <v>361.46</v>
      </c>
      <c r="Q40" s="314">
        <v>370.05</v>
      </c>
      <c r="R40" s="314">
        <v>382.94</v>
      </c>
      <c r="S40" s="314">
        <v>408.89</v>
      </c>
      <c r="T40" s="314">
        <v>402.68</v>
      </c>
      <c r="U40" s="314">
        <v>388.97</v>
      </c>
      <c r="V40" s="314">
        <v>410.45</v>
      </c>
      <c r="W40" s="314">
        <v>416.96</v>
      </c>
      <c r="X40" s="314">
        <v>435.01</v>
      </c>
      <c r="Y40" s="314">
        <v>438.08</v>
      </c>
      <c r="Z40" s="314">
        <v>443.87</v>
      </c>
      <c r="AA40" s="314">
        <v>462.01</v>
      </c>
      <c r="AB40" s="314">
        <v>473.99</v>
      </c>
      <c r="AC40" s="314">
        <v>507.64</v>
      </c>
      <c r="AD40" s="314">
        <v>494.45</v>
      </c>
      <c r="AE40" s="314">
        <v>509.4</v>
      </c>
      <c r="AF40" s="314">
        <v>544.05999999999995</v>
      </c>
      <c r="AG40" s="314">
        <v>580.5</v>
      </c>
      <c r="AH40" s="279"/>
    </row>
    <row r="41" spans="2:37" s="293" customFormat="1" ht="27" customHeight="1" x14ac:dyDescent="0.2">
      <c r="B41" s="288" t="s">
        <v>333</v>
      </c>
      <c r="C41" s="378" t="s">
        <v>334</v>
      </c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80"/>
      <c r="AH41" s="279"/>
    </row>
    <row r="42" spans="2:37" s="328" customFormat="1" ht="13.5" customHeight="1" x14ac:dyDescent="0.2">
      <c r="B42" s="294" t="s">
        <v>306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</row>
    <row r="43" spans="2:37" s="328" customFormat="1" ht="13.5" customHeight="1" x14ac:dyDescent="0.2"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68"/>
  <sheetViews>
    <sheetView showGridLines="0" tabSelected="1" topLeftCell="A705" zoomScale="80" zoomScaleNormal="80" workbookViewId="0">
      <selection activeCell="L23" sqref="L23"/>
    </sheetView>
  </sheetViews>
  <sheetFormatPr baseColWidth="10" defaultColWidth="11.5703125" defaultRowHeight="12" x14ac:dyDescent="0.2"/>
  <cols>
    <col min="1" max="1" width="4.140625" style="295" bestFit="1" customWidth="1"/>
    <col min="2" max="2" width="2.140625" style="295" customWidth="1"/>
    <col min="3" max="3" width="34" style="296" customWidth="1"/>
    <col min="4" max="4" width="14.28515625" style="297" customWidth="1"/>
    <col min="5" max="5" width="13.5703125" style="297" bestFit="1" customWidth="1"/>
    <col min="6" max="6" width="13.5703125" style="297" customWidth="1"/>
    <col min="7" max="7" width="10.7109375" style="297" customWidth="1"/>
    <col min="8" max="8" width="13.28515625" style="298" customWidth="1"/>
    <col min="9" max="9" width="12.140625" style="298" customWidth="1"/>
    <col min="10" max="10" width="14.5703125" style="297" customWidth="1"/>
    <col min="11" max="16384" width="11.5703125" style="299"/>
  </cols>
  <sheetData>
    <row r="1" spans="1:10" ht="19.7" customHeight="1" x14ac:dyDescent="0.2"/>
    <row r="2" spans="1:10" ht="16.5" customHeight="1" x14ac:dyDescent="0.2">
      <c r="C2" s="382"/>
      <c r="D2" s="385" t="s">
        <v>354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00"/>
      <c r="D5" s="300"/>
      <c r="E5" s="300"/>
      <c r="F5" s="300"/>
      <c r="G5" s="300"/>
      <c r="H5" s="300"/>
      <c r="I5" s="300"/>
      <c r="J5" s="301"/>
    </row>
    <row r="6" spans="1:10" s="303" customFormat="1" ht="30" customHeight="1" x14ac:dyDescent="0.2">
      <c r="A6" s="302"/>
      <c r="B6" s="302"/>
      <c r="C6" s="338" t="s">
        <v>188</v>
      </c>
      <c r="D6" s="387" t="str">
        <f>'PM10_CA-ILO-01'!F6</f>
        <v>Evaluación de seguimiento de la calidad del aire en la I.E. Francisco Bolognesi, distrito Ilo, provincia Ilo, departamento Moquegua, en marzo 2021</v>
      </c>
      <c r="E6" s="387"/>
      <c r="F6" s="387"/>
      <c r="G6" s="387"/>
      <c r="H6" s="387"/>
      <c r="I6" s="387"/>
      <c r="J6" s="387"/>
    </row>
    <row r="7" spans="1:10" s="303" customFormat="1" ht="11.45" customHeight="1" x14ac:dyDescent="0.25">
      <c r="A7" s="302"/>
      <c r="B7" s="302"/>
      <c r="C7" s="300"/>
      <c r="D7" s="300"/>
      <c r="E7" s="300"/>
      <c r="F7" s="300"/>
      <c r="G7" s="300"/>
      <c r="H7" s="300"/>
      <c r="I7" s="300"/>
      <c r="J7" s="301"/>
    </row>
    <row r="8" spans="1:10" s="303" customFormat="1" ht="15.75" customHeight="1" x14ac:dyDescent="0.2">
      <c r="A8" s="302"/>
      <c r="B8" s="302"/>
      <c r="C8" s="139" t="s">
        <v>236</v>
      </c>
      <c r="D8" s="313" t="s">
        <v>311</v>
      </c>
      <c r="E8" s="304"/>
      <c r="F8" s="278" t="s">
        <v>189</v>
      </c>
      <c r="G8" s="305"/>
      <c r="H8" s="389" t="s">
        <v>345</v>
      </c>
      <c r="I8" s="389"/>
      <c r="J8" s="389"/>
    </row>
    <row r="9" spans="1:10" s="303" customFormat="1" ht="8.25" customHeight="1" x14ac:dyDescent="0.25">
      <c r="A9" s="302"/>
      <c r="B9" s="302"/>
      <c r="C9" s="300"/>
      <c r="D9" s="300"/>
      <c r="E9" s="300"/>
      <c r="F9" s="300"/>
      <c r="G9" s="300"/>
      <c r="H9" s="300"/>
      <c r="I9" s="300"/>
      <c r="J9" s="301"/>
    </row>
    <row r="10" spans="1:10" s="303" customFormat="1" ht="15.75" customHeight="1" x14ac:dyDescent="0.2">
      <c r="A10" s="302"/>
      <c r="B10" s="302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03" customFormat="1" ht="8.25" customHeight="1" x14ac:dyDescent="0.25">
      <c r="A11" s="302"/>
      <c r="B11" s="302"/>
      <c r="C11" s="300"/>
      <c r="D11" s="300"/>
      <c r="E11" s="300"/>
      <c r="F11" s="300"/>
      <c r="G11" s="300"/>
      <c r="H11" s="300"/>
      <c r="I11" s="300"/>
      <c r="J11" s="301"/>
    </row>
    <row r="12" spans="1:10" ht="15.75" customHeight="1" x14ac:dyDescent="0.2">
      <c r="C12" s="139" t="s">
        <v>33</v>
      </c>
      <c r="D12" s="304" t="s">
        <v>262</v>
      </c>
      <c r="E12" s="304"/>
      <c r="F12" s="304"/>
      <c r="G12" s="278" t="s">
        <v>8</v>
      </c>
      <c r="H12" s="304" t="s">
        <v>340</v>
      </c>
      <c r="I12" s="307"/>
      <c r="J12" s="308"/>
    </row>
    <row r="13" spans="1:10" ht="7.5" customHeight="1" x14ac:dyDescent="0.25">
      <c r="C13" s="300"/>
      <c r="D13" s="300"/>
      <c r="E13" s="300"/>
      <c r="F13" s="300"/>
      <c r="G13" s="300"/>
      <c r="H13" s="300"/>
      <c r="I13" s="300"/>
      <c r="J13" s="301"/>
    </row>
    <row r="14" spans="1:10" ht="7.5" customHeight="1" x14ac:dyDescent="0.25">
      <c r="A14" s="341"/>
      <c r="B14" s="341"/>
      <c r="C14" s="300"/>
      <c r="D14" s="300"/>
      <c r="E14" s="300"/>
      <c r="F14" s="300"/>
      <c r="G14" s="300"/>
      <c r="H14" s="300"/>
      <c r="I14" s="300"/>
      <c r="J14" s="301"/>
    </row>
    <row r="15" spans="1:10" ht="18.75" customHeight="1" x14ac:dyDescent="0.25">
      <c r="A15" s="341"/>
      <c r="B15" s="341"/>
      <c r="C15" s="342" t="s">
        <v>339</v>
      </c>
      <c r="D15" s="304" t="s">
        <v>341</v>
      </c>
      <c r="E15" s="304"/>
      <c r="F15" s="304"/>
      <c r="G15" s="342" t="s">
        <v>10</v>
      </c>
      <c r="H15" s="304" t="s">
        <v>336</v>
      </c>
      <c r="I15" s="304"/>
      <c r="J15" s="301"/>
    </row>
    <row r="16" spans="1:10" ht="18.75" customHeight="1" x14ac:dyDescent="0.25">
      <c r="A16" s="341"/>
      <c r="B16" s="341"/>
      <c r="C16" s="342" t="s">
        <v>339</v>
      </c>
      <c r="D16" s="304" t="s">
        <v>342</v>
      </c>
      <c r="E16" s="304"/>
      <c r="F16" s="304"/>
      <c r="G16" s="342" t="s">
        <v>10</v>
      </c>
      <c r="H16" s="309">
        <v>1665884185</v>
      </c>
      <c r="I16" s="304"/>
      <c r="J16" s="301"/>
    </row>
    <row r="17" spans="1:10" ht="18.75" customHeight="1" x14ac:dyDescent="0.25">
      <c r="A17" s="341"/>
      <c r="B17" s="341"/>
      <c r="C17" s="342" t="s">
        <v>339</v>
      </c>
      <c r="D17" s="304" t="s">
        <v>343</v>
      </c>
      <c r="E17" s="304"/>
      <c r="F17" s="304"/>
      <c r="G17" s="342" t="s">
        <v>10</v>
      </c>
      <c r="H17" s="304" t="s">
        <v>337</v>
      </c>
      <c r="I17" s="304"/>
      <c r="J17" s="301"/>
    </row>
    <row r="18" spans="1:10" ht="15.75" customHeight="1" x14ac:dyDescent="0.2">
      <c r="C18" s="342" t="s">
        <v>339</v>
      </c>
      <c r="D18" s="304" t="s">
        <v>344</v>
      </c>
      <c r="E18" s="304"/>
      <c r="F18" s="304"/>
      <c r="G18" s="278" t="s">
        <v>10</v>
      </c>
      <c r="H18" s="304" t="s">
        <v>338</v>
      </c>
      <c r="I18" s="304"/>
      <c r="J18" s="306"/>
    </row>
    <row r="19" spans="1:10" ht="15.75" customHeight="1" x14ac:dyDescent="0.2">
      <c r="A19" s="354"/>
      <c r="B19" s="354"/>
      <c r="C19" s="355" t="s">
        <v>339</v>
      </c>
      <c r="D19" s="304" t="s">
        <v>355</v>
      </c>
      <c r="E19" s="304"/>
      <c r="F19" s="304"/>
      <c r="G19" s="355" t="s">
        <v>10</v>
      </c>
      <c r="H19" s="309">
        <v>193237</v>
      </c>
      <c r="I19" s="304"/>
      <c r="J19" s="306"/>
    </row>
    <row r="20" spans="1:10" ht="11.25" customHeight="1" x14ac:dyDescent="0.25">
      <c r="C20" s="300"/>
      <c r="D20" s="347"/>
      <c r="E20" s="300"/>
      <c r="F20" s="300"/>
      <c r="G20" s="300"/>
      <c r="H20" s="300"/>
      <c r="I20" s="352"/>
      <c r="J20" s="553" t="s">
        <v>361</v>
      </c>
    </row>
    <row r="21" spans="1:10" ht="42" customHeight="1" x14ac:dyDescent="0.2">
      <c r="C21" s="277" t="s">
        <v>263</v>
      </c>
      <c r="D21" s="277" t="s">
        <v>181</v>
      </c>
      <c r="E21" s="277" t="s">
        <v>264</v>
      </c>
      <c r="F21" s="277" t="s">
        <v>182</v>
      </c>
      <c r="G21" s="277" t="s">
        <v>265</v>
      </c>
      <c r="H21" s="277" t="s">
        <v>266</v>
      </c>
      <c r="I21" s="277" t="s">
        <v>267</v>
      </c>
      <c r="J21" s="344" t="s">
        <v>346</v>
      </c>
    </row>
    <row r="22" spans="1:10" x14ac:dyDescent="0.2">
      <c r="A22" s="381"/>
      <c r="C22" s="310">
        <v>44256</v>
      </c>
      <c r="D22" s="311">
        <v>1001.7</v>
      </c>
      <c r="E22" s="311">
        <v>0</v>
      </c>
      <c r="F22" s="311">
        <v>24.1</v>
      </c>
      <c r="G22" s="311">
        <v>70.5</v>
      </c>
      <c r="H22" s="311">
        <v>3.2</v>
      </c>
      <c r="I22" s="311">
        <v>137.9</v>
      </c>
      <c r="J22" s="311">
        <v>0</v>
      </c>
    </row>
    <row r="23" spans="1:10" x14ac:dyDescent="0.2">
      <c r="A23" s="381"/>
      <c r="C23" s="310">
        <v>44256.041666666672</v>
      </c>
      <c r="D23" s="311">
        <v>1001.3</v>
      </c>
      <c r="E23" s="311">
        <v>0</v>
      </c>
      <c r="F23" s="311">
        <v>23.5</v>
      </c>
      <c r="G23" s="311">
        <v>71.900000000000006</v>
      </c>
      <c r="H23" s="311">
        <v>4.2</v>
      </c>
      <c r="I23" s="311">
        <v>148.4</v>
      </c>
      <c r="J23" s="311">
        <v>0</v>
      </c>
    </row>
    <row r="24" spans="1:10" x14ac:dyDescent="0.2">
      <c r="A24" s="381"/>
      <c r="C24" s="310">
        <v>44256.083333333328</v>
      </c>
      <c r="D24" s="311">
        <v>1000.9</v>
      </c>
      <c r="E24" s="311">
        <v>0</v>
      </c>
      <c r="F24" s="311">
        <v>23.5</v>
      </c>
      <c r="G24" s="348">
        <v>71.7</v>
      </c>
      <c r="H24" s="311">
        <v>3.5</v>
      </c>
      <c r="I24" s="558">
        <v>142.1</v>
      </c>
      <c r="J24" s="350">
        <v>0</v>
      </c>
    </row>
    <row r="25" spans="1:10" x14ac:dyDescent="0.2">
      <c r="A25" s="381"/>
      <c r="C25" s="310">
        <v>44256.125</v>
      </c>
      <c r="D25" s="311">
        <v>1000.9</v>
      </c>
      <c r="E25" s="311">
        <v>0</v>
      </c>
      <c r="F25" s="311">
        <v>22.4</v>
      </c>
      <c r="G25" s="311">
        <v>80.8</v>
      </c>
      <c r="H25" s="348">
        <v>1.2</v>
      </c>
      <c r="I25" s="573" t="s">
        <v>361</v>
      </c>
      <c r="J25" s="350">
        <v>0</v>
      </c>
    </row>
    <row r="26" spans="1:10" x14ac:dyDescent="0.2">
      <c r="A26" s="381"/>
      <c r="C26" s="310">
        <v>44256.166666666672</v>
      </c>
      <c r="D26" s="311">
        <v>1001.1</v>
      </c>
      <c r="E26" s="311">
        <v>0</v>
      </c>
      <c r="F26" s="311">
        <v>21.7</v>
      </c>
      <c r="G26" s="348">
        <v>84.3</v>
      </c>
      <c r="H26" s="554">
        <v>0.5</v>
      </c>
      <c r="I26" s="573" t="s">
        <v>361</v>
      </c>
      <c r="J26" s="350">
        <v>0</v>
      </c>
    </row>
    <row r="27" spans="1:10" x14ac:dyDescent="0.2">
      <c r="A27" s="381"/>
      <c r="C27" s="310">
        <v>44256.208333333328</v>
      </c>
      <c r="D27" s="311">
        <v>1001.3</v>
      </c>
      <c r="E27" s="311">
        <v>0</v>
      </c>
      <c r="F27" s="311">
        <v>21.9</v>
      </c>
      <c r="G27" s="348">
        <v>84.2</v>
      </c>
      <c r="H27" s="557">
        <v>0.1</v>
      </c>
      <c r="I27" s="573" t="s">
        <v>361</v>
      </c>
      <c r="J27" s="350">
        <v>2.4</v>
      </c>
    </row>
    <row r="28" spans="1:10" x14ac:dyDescent="0.2">
      <c r="A28" s="381"/>
      <c r="C28" s="310">
        <v>44256.25</v>
      </c>
      <c r="D28" s="311">
        <v>1001.8</v>
      </c>
      <c r="E28" s="311">
        <v>0</v>
      </c>
      <c r="F28" s="311">
        <v>22</v>
      </c>
      <c r="G28" s="348">
        <v>84.1</v>
      </c>
      <c r="H28" s="573" t="s">
        <v>361</v>
      </c>
      <c r="I28" s="573" t="s">
        <v>361</v>
      </c>
      <c r="J28" s="350">
        <v>79.3</v>
      </c>
    </row>
    <row r="29" spans="1:10" x14ac:dyDescent="0.2">
      <c r="A29" s="381"/>
      <c r="C29" s="310">
        <v>44256.291666666672</v>
      </c>
      <c r="D29" s="311">
        <v>1002.5</v>
      </c>
      <c r="E29" s="311">
        <v>0</v>
      </c>
      <c r="F29" s="311">
        <v>24.1</v>
      </c>
      <c r="G29" s="311">
        <v>77</v>
      </c>
      <c r="H29" s="563">
        <v>0.8</v>
      </c>
      <c r="I29" s="573" t="s">
        <v>361</v>
      </c>
      <c r="J29" s="350">
        <v>314.3</v>
      </c>
    </row>
    <row r="30" spans="1:10" x14ac:dyDescent="0.2">
      <c r="A30" s="381"/>
      <c r="C30" s="310">
        <v>44256.333333333328</v>
      </c>
      <c r="D30" s="311">
        <v>1002.4</v>
      </c>
      <c r="E30" s="311">
        <v>0</v>
      </c>
      <c r="F30" s="311">
        <v>25.9</v>
      </c>
      <c r="G30" s="311">
        <v>68.8</v>
      </c>
      <c r="H30" s="311">
        <v>1.2</v>
      </c>
      <c r="I30" s="564">
        <v>266.39999999999998</v>
      </c>
      <c r="J30" s="311">
        <v>544.9</v>
      </c>
    </row>
    <row r="31" spans="1:10" x14ac:dyDescent="0.2">
      <c r="A31" s="381"/>
      <c r="C31" s="310">
        <v>44256.375</v>
      </c>
      <c r="D31" s="311">
        <v>1001.9</v>
      </c>
      <c r="E31" s="311">
        <v>0</v>
      </c>
      <c r="F31" s="311">
        <v>26.6</v>
      </c>
      <c r="G31" s="311">
        <v>63.2</v>
      </c>
      <c r="H31" s="559">
        <v>1.4</v>
      </c>
      <c r="I31" s="560">
        <v>264.2</v>
      </c>
      <c r="J31" s="350">
        <v>762.1</v>
      </c>
    </row>
    <row r="32" spans="1:10" x14ac:dyDescent="0.2">
      <c r="A32" s="381"/>
      <c r="C32" s="310">
        <v>44256.416666666672</v>
      </c>
      <c r="D32" s="311">
        <v>1001.5</v>
      </c>
      <c r="E32" s="311">
        <v>0</v>
      </c>
      <c r="F32" s="311">
        <v>26.9</v>
      </c>
      <c r="G32" s="348">
        <v>64.2</v>
      </c>
      <c r="H32" s="573" t="s">
        <v>361</v>
      </c>
      <c r="I32" s="573" t="s">
        <v>361</v>
      </c>
      <c r="J32" s="350">
        <v>917.3</v>
      </c>
    </row>
    <row r="33" spans="1:10" x14ac:dyDescent="0.2">
      <c r="A33" s="381"/>
      <c r="C33" s="310">
        <v>44256.458333333328</v>
      </c>
      <c r="D33" s="311">
        <v>1000.7</v>
      </c>
      <c r="E33" s="311">
        <v>0</v>
      </c>
      <c r="F33" s="311">
        <v>27.9</v>
      </c>
      <c r="G33" s="311">
        <v>57.2</v>
      </c>
      <c r="H33" s="564">
        <v>2.1</v>
      </c>
      <c r="I33" s="564">
        <v>256.60000000000002</v>
      </c>
      <c r="J33" s="311">
        <v>998.7</v>
      </c>
    </row>
    <row r="34" spans="1:10" x14ac:dyDescent="0.2">
      <c r="A34" s="381"/>
      <c r="C34" s="310">
        <v>44256.5</v>
      </c>
      <c r="D34" s="311">
        <v>999.9</v>
      </c>
      <c r="E34" s="311">
        <v>0</v>
      </c>
      <c r="F34" s="311">
        <v>29</v>
      </c>
      <c r="G34" s="311">
        <v>52.7</v>
      </c>
      <c r="H34" s="311">
        <v>3.9</v>
      </c>
      <c r="I34" s="311">
        <v>191.6</v>
      </c>
      <c r="J34" s="311">
        <v>376.8</v>
      </c>
    </row>
    <row r="35" spans="1:10" x14ac:dyDescent="0.2">
      <c r="A35" s="381"/>
      <c r="C35" s="310">
        <v>44256.541666666672</v>
      </c>
      <c r="D35" s="311">
        <v>999.1</v>
      </c>
      <c r="E35" s="311">
        <v>0</v>
      </c>
      <c r="F35" s="311">
        <v>29.3</v>
      </c>
      <c r="G35" s="311">
        <v>52.7</v>
      </c>
      <c r="H35" s="311">
        <v>4.5</v>
      </c>
      <c r="I35" s="311">
        <v>177.4</v>
      </c>
      <c r="J35" s="311">
        <v>582.1</v>
      </c>
    </row>
    <row r="36" spans="1:10" x14ac:dyDescent="0.2">
      <c r="A36" s="381"/>
      <c r="C36" s="310">
        <v>44256.583333333328</v>
      </c>
      <c r="D36" s="311">
        <v>998.5</v>
      </c>
      <c r="E36" s="311">
        <v>0</v>
      </c>
      <c r="F36" s="311">
        <v>29.3</v>
      </c>
      <c r="G36" s="311">
        <v>53.2</v>
      </c>
      <c r="H36" s="311">
        <v>5</v>
      </c>
      <c r="I36" s="311">
        <v>164.3</v>
      </c>
      <c r="J36" s="311">
        <v>798.9</v>
      </c>
    </row>
    <row r="37" spans="1:10" x14ac:dyDescent="0.2">
      <c r="A37" s="381"/>
      <c r="C37" s="310">
        <v>44256.625</v>
      </c>
      <c r="D37" s="311">
        <v>998</v>
      </c>
      <c r="E37" s="311">
        <v>0</v>
      </c>
      <c r="F37" s="311">
        <v>28.9</v>
      </c>
      <c r="G37" s="311">
        <v>54.5</v>
      </c>
      <c r="H37" s="311">
        <v>5.0999999999999996</v>
      </c>
      <c r="I37" s="311">
        <v>162.30000000000001</v>
      </c>
      <c r="J37" s="311">
        <v>592.79999999999995</v>
      </c>
    </row>
    <row r="38" spans="1:10" x14ac:dyDescent="0.2">
      <c r="A38" s="381"/>
      <c r="C38" s="310">
        <v>44256.666666666672</v>
      </c>
      <c r="D38" s="311">
        <v>998.6</v>
      </c>
      <c r="E38" s="311">
        <v>0</v>
      </c>
      <c r="F38" s="311">
        <v>27.5</v>
      </c>
      <c r="G38" s="311">
        <v>60.9</v>
      </c>
      <c r="H38" s="311">
        <v>5.7</v>
      </c>
      <c r="I38" s="311">
        <v>156.9</v>
      </c>
      <c r="J38" s="311">
        <v>348.4</v>
      </c>
    </row>
    <row r="39" spans="1:10" x14ac:dyDescent="0.2">
      <c r="A39" s="381"/>
      <c r="C39" s="310">
        <v>44256.708333333328</v>
      </c>
      <c r="D39" s="311">
        <v>999.4</v>
      </c>
      <c r="E39" s="311">
        <v>0</v>
      </c>
      <c r="F39" s="311">
        <v>26.3</v>
      </c>
      <c r="G39" s="311">
        <v>65.7</v>
      </c>
      <c r="H39" s="311">
        <v>4.8</v>
      </c>
      <c r="I39" s="311">
        <v>153.9</v>
      </c>
      <c r="J39" s="311">
        <v>109.6</v>
      </c>
    </row>
    <row r="40" spans="1:10" x14ac:dyDescent="0.2">
      <c r="A40" s="381"/>
      <c r="C40" s="310">
        <v>44256.75</v>
      </c>
      <c r="D40" s="311">
        <v>1000.7</v>
      </c>
      <c r="E40" s="311">
        <v>0</v>
      </c>
      <c r="F40" s="311">
        <v>24.9</v>
      </c>
      <c r="G40" s="311">
        <v>71</v>
      </c>
      <c r="H40" s="311">
        <v>3.5</v>
      </c>
      <c r="I40" s="559">
        <v>146</v>
      </c>
      <c r="J40" s="311">
        <v>1.4</v>
      </c>
    </row>
    <row r="41" spans="1:10" x14ac:dyDescent="0.2">
      <c r="A41" s="381"/>
      <c r="C41" s="310">
        <v>44256.791666666672</v>
      </c>
      <c r="D41" s="311">
        <v>1001.6</v>
      </c>
      <c r="E41" s="311">
        <v>0</v>
      </c>
      <c r="F41" s="311">
        <v>23.1</v>
      </c>
      <c r="G41" s="348">
        <v>79.3</v>
      </c>
      <c r="H41" s="557">
        <v>1.5</v>
      </c>
      <c r="I41" s="573" t="s">
        <v>361</v>
      </c>
      <c r="J41" s="350">
        <v>0</v>
      </c>
    </row>
    <row r="42" spans="1:10" x14ac:dyDescent="0.2">
      <c r="A42" s="381"/>
      <c r="C42" s="310">
        <v>44256.833333333328</v>
      </c>
      <c r="D42" s="311">
        <v>1002.2</v>
      </c>
      <c r="E42" s="311">
        <v>0</v>
      </c>
      <c r="F42" s="311">
        <v>22.8</v>
      </c>
      <c r="G42" s="348">
        <v>81.3</v>
      </c>
      <c r="H42" s="573" t="s">
        <v>361</v>
      </c>
      <c r="I42" s="573" t="s">
        <v>361</v>
      </c>
      <c r="J42" s="350">
        <v>0</v>
      </c>
    </row>
    <row r="43" spans="1:10" x14ac:dyDescent="0.2">
      <c r="A43" s="381"/>
      <c r="C43" s="310">
        <v>44256.875</v>
      </c>
      <c r="D43" s="311">
        <v>1002.8</v>
      </c>
      <c r="E43" s="311">
        <v>0</v>
      </c>
      <c r="F43" s="311">
        <v>22.6</v>
      </c>
      <c r="G43" s="311">
        <v>82.1</v>
      </c>
      <c r="H43" s="565">
        <v>0.6</v>
      </c>
      <c r="I43" s="573" t="s">
        <v>361</v>
      </c>
      <c r="J43" s="350">
        <v>0</v>
      </c>
    </row>
    <row r="44" spans="1:10" x14ac:dyDescent="0.2">
      <c r="A44" s="381"/>
      <c r="C44" s="310">
        <v>44256.916666666672</v>
      </c>
      <c r="D44" s="311">
        <v>1002.9</v>
      </c>
      <c r="E44" s="311">
        <v>0</v>
      </c>
      <c r="F44" s="311">
        <v>22.6</v>
      </c>
      <c r="G44" s="348">
        <v>82</v>
      </c>
      <c r="H44" s="573" t="s">
        <v>361</v>
      </c>
      <c r="I44" s="573" t="s">
        <v>361</v>
      </c>
      <c r="J44" s="350">
        <v>0</v>
      </c>
    </row>
    <row r="45" spans="1:10" x14ac:dyDescent="0.2">
      <c r="A45" s="381"/>
      <c r="C45" s="310">
        <v>44256.958333333328</v>
      </c>
      <c r="D45" s="311">
        <v>1002.8</v>
      </c>
      <c r="E45" s="311">
        <v>0</v>
      </c>
      <c r="F45" s="311">
        <v>23.2</v>
      </c>
      <c r="G45" s="311">
        <v>78.5</v>
      </c>
      <c r="H45" s="566">
        <v>1.9</v>
      </c>
      <c r="I45" s="566">
        <v>161</v>
      </c>
      <c r="J45" s="311">
        <v>0</v>
      </c>
    </row>
    <row r="46" spans="1:10" x14ac:dyDescent="0.2">
      <c r="A46" s="381"/>
      <c r="C46" s="310">
        <v>44257</v>
      </c>
      <c r="D46" s="311">
        <v>1002.4</v>
      </c>
      <c r="E46" s="311">
        <v>0</v>
      </c>
      <c r="F46" s="311">
        <v>23.5</v>
      </c>
      <c r="G46" s="348">
        <v>76</v>
      </c>
      <c r="H46" s="573" t="s">
        <v>361</v>
      </c>
      <c r="I46" s="573" t="s">
        <v>361</v>
      </c>
      <c r="J46" s="350">
        <v>0</v>
      </c>
    </row>
    <row r="47" spans="1:10" x14ac:dyDescent="0.2">
      <c r="A47" s="381"/>
      <c r="C47" s="310">
        <v>44257.041666666672</v>
      </c>
      <c r="D47" s="311">
        <v>1002</v>
      </c>
      <c r="E47" s="311">
        <v>0</v>
      </c>
      <c r="F47" s="311">
        <v>23.4</v>
      </c>
      <c r="G47" s="311">
        <v>75.900000000000006</v>
      </c>
      <c r="H47" s="564">
        <v>2.1</v>
      </c>
      <c r="I47" s="564">
        <v>129.6</v>
      </c>
      <c r="J47" s="311">
        <v>0</v>
      </c>
    </row>
    <row r="48" spans="1:10" x14ac:dyDescent="0.2">
      <c r="A48" s="381"/>
      <c r="C48" s="310">
        <v>44257.083333333328</v>
      </c>
      <c r="D48" s="311">
        <v>1001.5</v>
      </c>
      <c r="E48" s="311">
        <v>0</v>
      </c>
      <c r="F48" s="311">
        <v>23.3</v>
      </c>
      <c r="G48" s="311">
        <v>75.400000000000006</v>
      </c>
      <c r="H48" s="311">
        <v>2.9</v>
      </c>
      <c r="I48" s="558">
        <v>139.69999999999999</v>
      </c>
      <c r="J48" s="350">
        <v>0</v>
      </c>
    </row>
    <row r="49" spans="1:10" x14ac:dyDescent="0.2">
      <c r="A49" s="381"/>
      <c r="C49" s="310">
        <v>44257.125</v>
      </c>
      <c r="D49" s="311">
        <v>1001.4</v>
      </c>
      <c r="E49" s="311">
        <v>0</v>
      </c>
      <c r="F49" s="311">
        <v>23</v>
      </c>
      <c r="G49" s="348">
        <v>76.2</v>
      </c>
      <c r="H49" s="562">
        <v>1.6</v>
      </c>
      <c r="I49" s="573" t="s">
        <v>361</v>
      </c>
      <c r="J49" s="350">
        <v>0</v>
      </c>
    </row>
    <row r="50" spans="1:10" x14ac:dyDescent="0.2">
      <c r="A50" s="381"/>
      <c r="C50" s="310">
        <v>44257.166666666672</v>
      </c>
      <c r="D50" s="311">
        <v>1002.1</v>
      </c>
      <c r="E50" s="311">
        <v>0</v>
      </c>
      <c r="F50" s="311">
        <v>22.5</v>
      </c>
      <c r="G50" s="348">
        <v>78.3</v>
      </c>
      <c r="H50" s="573" t="s">
        <v>361</v>
      </c>
      <c r="I50" s="573" t="s">
        <v>361</v>
      </c>
      <c r="J50" s="350">
        <v>0</v>
      </c>
    </row>
    <row r="51" spans="1:10" x14ac:dyDescent="0.2">
      <c r="A51" s="381"/>
      <c r="C51" s="310">
        <v>44257.208333333328</v>
      </c>
      <c r="D51" s="311">
        <v>1002.4</v>
      </c>
      <c r="E51" s="311">
        <v>0</v>
      </c>
      <c r="F51" s="311">
        <v>22.7</v>
      </c>
      <c r="G51" s="348">
        <v>75.900000000000006</v>
      </c>
      <c r="H51" s="573" t="s">
        <v>361</v>
      </c>
      <c r="I51" s="573" t="s">
        <v>361</v>
      </c>
      <c r="J51" s="350">
        <v>1.8</v>
      </c>
    </row>
    <row r="52" spans="1:10" x14ac:dyDescent="0.2">
      <c r="A52" s="381"/>
      <c r="C52" s="310">
        <v>44257.25</v>
      </c>
      <c r="D52" s="311">
        <v>1002.8</v>
      </c>
      <c r="E52" s="311">
        <v>0</v>
      </c>
      <c r="F52" s="311">
        <v>23.1</v>
      </c>
      <c r="G52" s="348">
        <v>73.8</v>
      </c>
      <c r="H52" s="573" t="s">
        <v>361</v>
      </c>
      <c r="I52" s="573" t="s">
        <v>361</v>
      </c>
      <c r="J52" s="350">
        <v>51.7</v>
      </c>
    </row>
    <row r="53" spans="1:10" x14ac:dyDescent="0.2">
      <c r="A53" s="381"/>
      <c r="C53" s="310">
        <v>44257.291666666672</v>
      </c>
      <c r="D53" s="311">
        <v>1003.3</v>
      </c>
      <c r="E53" s="311">
        <v>0</v>
      </c>
      <c r="F53" s="311">
        <v>23.8</v>
      </c>
      <c r="G53" s="348">
        <v>70.900000000000006</v>
      </c>
      <c r="H53" s="567">
        <v>0.7</v>
      </c>
      <c r="I53" s="573" t="s">
        <v>361</v>
      </c>
      <c r="J53" s="350">
        <v>177.2</v>
      </c>
    </row>
    <row r="54" spans="1:10" x14ac:dyDescent="0.2">
      <c r="A54" s="381"/>
      <c r="C54" s="310">
        <v>44257.333333333328</v>
      </c>
      <c r="D54" s="311">
        <v>1003.4</v>
      </c>
      <c r="E54" s="311">
        <v>0</v>
      </c>
      <c r="F54" s="311">
        <v>25.1</v>
      </c>
      <c r="G54" s="311">
        <v>66.8</v>
      </c>
      <c r="H54" s="348">
        <v>1.4</v>
      </c>
      <c r="I54" s="573" t="s">
        <v>361</v>
      </c>
      <c r="J54" s="350">
        <v>294.8</v>
      </c>
    </row>
    <row r="55" spans="1:10" x14ac:dyDescent="0.2">
      <c r="A55" s="381"/>
      <c r="C55" s="310">
        <v>44257.375</v>
      </c>
      <c r="D55" s="311">
        <v>1003.3</v>
      </c>
      <c r="E55" s="311">
        <v>0</v>
      </c>
      <c r="F55" s="311">
        <v>25.9</v>
      </c>
      <c r="G55" s="311">
        <v>67</v>
      </c>
      <c r="H55" s="311">
        <v>1.3</v>
      </c>
      <c r="I55" s="564">
        <v>296.8</v>
      </c>
      <c r="J55" s="311">
        <v>493.9</v>
      </c>
    </row>
    <row r="56" spans="1:10" x14ac:dyDescent="0.2">
      <c r="A56" s="381"/>
      <c r="C56" s="310">
        <v>44257.416666666672</v>
      </c>
      <c r="D56" s="311">
        <v>1002.7</v>
      </c>
      <c r="E56" s="311">
        <v>0</v>
      </c>
      <c r="F56" s="311">
        <v>28.2</v>
      </c>
      <c r="G56" s="311">
        <v>56.7</v>
      </c>
      <c r="H56" s="311">
        <v>1.4</v>
      </c>
      <c r="I56" s="311">
        <v>272</v>
      </c>
      <c r="J56" s="311">
        <v>888.5</v>
      </c>
    </row>
    <row r="57" spans="1:10" x14ac:dyDescent="0.2">
      <c r="A57" s="381"/>
      <c r="C57" s="310">
        <v>44257.458333333328</v>
      </c>
      <c r="D57" s="311">
        <v>1001.6</v>
      </c>
      <c r="E57" s="311">
        <v>0</v>
      </c>
      <c r="F57" s="311">
        <v>29.7</v>
      </c>
      <c r="G57" s="311">
        <v>49.7</v>
      </c>
      <c r="H57" s="311">
        <v>4</v>
      </c>
      <c r="I57" s="311">
        <v>189.1</v>
      </c>
      <c r="J57" s="311">
        <v>1012.8</v>
      </c>
    </row>
    <row r="58" spans="1:10" x14ac:dyDescent="0.2">
      <c r="A58" s="381"/>
      <c r="C58" s="310">
        <v>44257.5</v>
      </c>
      <c r="D58" s="311">
        <v>1000.7</v>
      </c>
      <c r="E58" s="311">
        <v>0</v>
      </c>
      <c r="F58" s="311">
        <v>30.4</v>
      </c>
      <c r="G58" s="311">
        <v>47</v>
      </c>
      <c r="H58" s="311">
        <v>4.7</v>
      </c>
      <c r="I58" s="311">
        <v>172.6</v>
      </c>
      <c r="J58" s="311">
        <v>318.5</v>
      </c>
    </row>
    <row r="59" spans="1:10" x14ac:dyDescent="0.2">
      <c r="A59" s="381"/>
      <c r="C59" s="310">
        <v>44257.541666666672</v>
      </c>
      <c r="D59" s="311">
        <v>999.9</v>
      </c>
      <c r="E59" s="311">
        <v>0</v>
      </c>
      <c r="F59" s="311">
        <v>30.7</v>
      </c>
      <c r="G59" s="311">
        <v>46.4</v>
      </c>
      <c r="H59" s="311">
        <v>5.4</v>
      </c>
      <c r="I59" s="311">
        <v>169.1</v>
      </c>
      <c r="J59" s="311">
        <v>586.29999999999995</v>
      </c>
    </row>
    <row r="60" spans="1:10" x14ac:dyDescent="0.2">
      <c r="A60" s="381"/>
      <c r="C60" s="310">
        <v>44257.583333333328</v>
      </c>
      <c r="D60" s="311">
        <v>999.5</v>
      </c>
      <c r="E60" s="311">
        <v>0</v>
      </c>
      <c r="F60" s="311">
        <v>30.2</v>
      </c>
      <c r="G60" s="311">
        <v>47.8</v>
      </c>
      <c r="H60" s="311">
        <v>6.2</v>
      </c>
      <c r="I60" s="311">
        <v>156.30000000000001</v>
      </c>
      <c r="J60" s="311">
        <v>816.2</v>
      </c>
    </row>
    <row r="61" spans="1:10" x14ac:dyDescent="0.2">
      <c r="A61" s="381"/>
      <c r="C61" s="310">
        <v>44257.625</v>
      </c>
      <c r="D61" s="311">
        <v>999.4</v>
      </c>
      <c r="E61" s="311">
        <v>0</v>
      </c>
      <c r="F61" s="311">
        <v>29.8</v>
      </c>
      <c r="G61" s="311">
        <v>49.8</v>
      </c>
      <c r="H61" s="311">
        <v>6.1</v>
      </c>
      <c r="I61" s="311">
        <v>159.6</v>
      </c>
      <c r="J61" s="311">
        <v>604.1</v>
      </c>
    </row>
    <row r="62" spans="1:10" x14ac:dyDescent="0.2">
      <c r="A62" s="381"/>
      <c r="C62" s="310">
        <v>44257.666666666672</v>
      </c>
      <c r="D62" s="311">
        <v>999.7</v>
      </c>
      <c r="E62" s="311">
        <v>0</v>
      </c>
      <c r="F62" s="311">
        <v>28.6</v>
      </c>
      <c r="G62" s="311">
        <v>53.6</v>
      </c>
      <c r="H62" s="311">
        <v>6.1</v>
      </c>
      <c r="I62" s="311">
        <v>152.1</v>
      </c>
      <c r="J62" s="311">
        <v>357.8</v>
      </c>
    </row>
    <row r="63" spans="1:10" x14ac:dyDescent="0.2">
      <c r="A63" s="381"/>
      <c r="C63" s="310">
        <v>44257.708333333328</v>
      </c>
      <c r="D63" s="311">
        <v>1000.5</v>
      </c>
      <c r="E63" s="311">
        <v>0</v>
      </c>
      <c r="F63" s="311">
        <v>26.5</v>
      </c>
      <c r="G63" s="311">
        <v>60.7</v>
      </c>
      <c r="H63" s="311">
        <v>7.1</v>
      </c>
      <c r="I63" s="311">
        <v>147.80000000000001</v>
      </c>
      <c r="J63" s="311">
        <v>115.3</v>
      </c>
    </row>
    <row r="64" spans="1:10" x14ac:dyDescent="0.2">
      <c r="A64" s="381"/>
      <c r="C64" s="310">
        <v>44257.75</v>
      </c>
      <c r="D64" s="311">
        <v>1002.2</v>
      </c>
      <c r="E64" s="311">
        <v>0</v>
      </c>
      <c r="F64" s="311">
        <v>25.1</v>
      </c>
      <c r="G64" s="311">
        <v>64.900000000000006</v>
      </c>
      <c r="H64" s="311">
        <v>6.4</v>
      </c>
      <c r="I64" s="311">
        <v>144.9</v>
      </c>
      <c r="J64" s="311">
        <v>2</v>
      </c>
    </row>
    <row r="65" spans="1:10" x14ac:dyDescent="0.2">
      <c r="A65" s="381"/>
      <c r="C65" s="310">
        <v>44257.791666666672</v>
      </c>
      <c r="D65" s="311">
        <v>1003.3</v>
      </c>
      <c r="E65" s="311">
        <v>0</v>
      </c>
      <c r="F65" s="311">
        <v>24.6</v>
      </c>
      <c r="G65" s="311">
        <v>66.5</v>
      </c>
      <c r="H65" s="311">
        <v>3.7</v>
      </c>
      <c r="I65" s="311">
        <v>168.4</v>
      </c>
      <c r="J65" s="311">
        <v>0</v>
      </c>
    </row>
    <row r="66" spans="1:10" x14ac:dyDescent="0.2">
      <c r="A66" s="381"/>
      <c r="C66" s="310">
        <v>44257.833333333328</v>
      </c>
      <c r="D66" s="311">
        <v>1004.1</v>
      </c>
      <c r="E66" s="311">
        <v>0</v>
      </c>
      <c r="F66" s="311">
        <v>24.3</v>
      </c>
      <c r="G66" s="348">
        <v>66.099999999999994</v>
      </c>
      <c r="H66" s="353">
        <v>2.6</v>
      </c>
      <c r="I66" s="558">
        <v>170</v>
      </c>
      <c r="J66" s="350">
        <v>0</v>
      </c>
    </row>
    <row r="67" spans="1:10" x14ac:dyDescent="0.2">
      <c r="A67" s="381"/>
      <c r="C67" s="310">
        <v>44257.875</v>
      </c>
      <c r="D67" s="311">
        <v>1004.5</v>
      </c>
      <c r="E67" s="311">
        <v>0</v>
      </c>
      <c r="F67" s="311">
        <v>23.2</v>
      </c>
      <c r="G67" s="311">
        <v>75.599999999999994</v>
      </c>
      <c r="H67" s="561">
        <v>1.7</v>
      </c>
      <c r="I67" s="573" t="s">
        <v>361</v>
      </c>
      <c r="J67" s="350">
        <v>0</v>
      </c>
    </row>
    <row r="68" spans="1:10" x14ac:dyDescent="0.2">
      <c r="A68" s="381"/>
      <c r="C68" s="310">
        <v>44257.916666666672</v>
      </c>
      <c r="D68" s="311">
        <v>1004.8</v>
      </c>
      <c r="E68" s="311">
        <v>0</v>
      </c>
      <c r="F68" s="311">
        <v>23</v>
      </c>
      <c r="G68" s="348">
        <v>77.2</v>
      </c>
      <c r="H68" s="573" t="s">
        <v>361</v>
      </c>
      <c r="I68" s="573" t="s">
        <v>361</v>
      </c>
      <c r="J68" s="350">
        <v>0</v>
      </c>
    </row>
    <row r="69" spans="1:10" x14ac:dyDescent="0.2">
      <c r="A69" s="381"/>
      <c r="C69" s="310">
        <v>44257.958333333328</v>
      </c>
      <c r="D69" s="311">
        <v>1004.6</v>
      </c>
      <c r="E69" s="311">
        <v>0</v>
      </c>
      <c r="F69" s="311">
        <v>23.6</v>
      </c>
      <c r="G69" s="348">
        <v>69.8</v>
      </c>
      <c r="H69" s="568">
        <v>1.7</v>
      </c>
      <c r="I69" s="573" t="s">
        <v>361</v>
      </c>
      <c r="J69" s="350">
        <v>0</v>
      </c>
    </row>
    <row r="70" spans="1:10" x14ac:dyDescent="0.2">
      <c r="A70" s="381"/>
      <c r="C70" s="310">
        <v>44258</v>
      </c>
      <c r="D70" s="311">
        <v>1004.6</v>
      </c>
      <c r="E70" s="311">
        <v>0</v>
      </c>
      <c r="F70" s="311">
        <v>22.8</v>
      </c>
      <c r="G70" s="348">
        <v>77.400000000000006</v>
      </c>
      <c r="H70" s="573" t="s">
        <v>361</v>
      </c>
      <c r="I70" s="573" t="s">
        <v>361</v>
      </c>
      <c r="J70" s="350">
        <v>0</v>
      </c>
    </row>
    <row r="71" spans="1:10" x14ac:dyDescent="0.2">
      <c r="A71" s="381"/>
      <c r="C71" s="310">
        <v>44258.041666666672</v>
      </c>
      <c r="D71" s="311">
        <v>1004.2</v>
      </c>
      <c r="E71" s="311">
        <v>0</v>
      </c>
      <c r="F71" s="311">
        <v>22.6</v>
      </c>
      <c r="G71" s="348">
        <v>76.400000000000006</v>
      </c>
      <c r="H71" s="573" t="s">
        <v>361</v>
      </c>
      <c r="I71" s="573" t="s">
        <v>361</v>
      </c>
      <c r="J71" s="350">
        <v>0</v>
      </c>
    </row>
    <row r="72" spans="1:10" x14ac:dyDescent="0.2">
      <c r="A72" s="381"/>
      <c r="C72" s="310">
        <v>44258.083333333328</v>
      </c>
      <c r="D72" s="311">
        <v>1004</v>
      </c>
      <c r="E72" s="311">
        <v>0</v>
      </c>
      <c r="F72" s="311">
        <v>22.6</v>
      </c>
      <c r="G72" s="348">
        <v>75.3</v>
      </c>
      <c r="H72" s="573" t="s">
        <v>361</v>
      </c>
      <c r="I72" s="573" t="s">
        <v>361</v>
      </c>
      <c r="J72" s="350">
        <v>0</v>
      </c>
    </row>
    <row r="73" spans="1:10" x14ac:dyDescent="0.2">
      <c r="A73" s="381"/>
      <c r="C73" s="310">
        <v>44258.125</v>
      </c>
      <c r="D73" s="311">
        <v>1004</v>
      </c>
      <c r="E73" s="311">
        <v>0</v>
      </c>
      <c r="F73" s="311">
        <v>22.4</v>
      </c>
      <c r="G73" s="311">
        <v>76.2</v>
      </c>
      <c r="H73" s="563">
        <v>0.8</v>
      </c>
      <c r="I73" s="573" t="s">
        <v>361</v>
      </c>
      <c r="J73" s="350">
        <v>0</v>
      </c>
    </row>
    <row r="74" spans="1:10" x14ac:dyDescent="0.2">
      <c r="A74" s="381"/>
      <c r="C74" s="310">
        <v>44258.166666666672</v>
      </c>
      <c r="D74" s="311">
        <v>1004</v>
      </c>
      <c r="E74" s="311">
        <v>0</v>
      </c>
      <c r="F74" s="311">
        <v>22.8</v>
      </c>
      <c r="G74" s="311">
        <v>70.900000000000006</v>
      </c>
      <c r="H74" s="311">
        <v>1.3</v>
      </c>
      <c r="I74" s="564">
        <v>61.2</v>
      </c>
      <c r="J74" s="311">
        <v>0</v>
      </c>
    </row>
    <row r="75" spans="1:10" x14ac:dyDescent="0.2">
      <c r="A75" s="381"/>
      <c r="C75" s="310">
        <v>44258.208333333328</v>
      </c>
      <c r="D75" s="311">
        <v>1004.2</v>
      </c>
      <c r="E75" s="311">
        <v>0</v>
      </c>
      <c r="F75" s="311">
        <v>23.4</v>
      </c>
      <c r="G75" s="311">
        <v>66.3</v>
      </c>
      <c r="H75" s="311">
        <v>2.9</v>
      </c>
      <c r="I75" s="311">
        <v>92.5</v>
      </c>
      <c r="J75" s="311">
        <v>1.8</v>
      </c>
    </row>
    <row r="76" spans="1:10" x14ac:dyDescent="0.2">
      <c r="A76" s="381"/>
      <c r="C76" s="310">
        <v>44258.25</v>
      </c>
      <c r="D76" s="311">
        <v>1004.3</v>
      </c>
      <c r="E76" s="311">
        <v>0</v>
      </c>
      <c r="F76" s="311">
        <v>24.1</v>
      </c>
      <c r="G76" s="311">
        <v>63.1</v>
      </c>
      <c r="H76" s="311">
        <v>3.9</v>
      </c>
      <c r="I76" s="311">
        <v>87.3</v>
      </c>
      <c r="J76" s="311">
        <v>83.6</v>
      </c>
    </row>
    <row r="77" spans="1:10" x14ac:dyDescent="0.2">
      <c r="A77" s="381"/>
      <c r="C77" s="310">
        <v>44258.291666666672</v>
      </c>
      <c r="D77" s="311">
        <v>1004.5</v>
      </c>
      <c r="E77" s="311">
        <v>0</v>
      </c>
      <c r="F77" s="311">
        <v>26.5</v>
      </c>
      <c r="G77" s="311">
        <v>56.4</v>
      </c>
      <c r="H77" s="311">
        <v>2.6</v>
      </c>
      <c r="I77" s="311">
        <v>83.9</v>
      </c>
      <c r="J77" s="311">
        <v>317.5</v>
      </c>
    </row>
    <row r="78" spans="1:10" x14ac:dyDescent="0.2">
      <c r="A78" s="381"/>
      <c r="C78" s="310">
        <v>44258.333333333328</v>
      </c>
      <c r="D78" s="311">
        <v>1004.4</v>
      </c>
      <c r="E78" s="311">
        <v>0</v>
      </c>
      <c r="F78" s="311">
        <v>27</v>
      </c>
      <c r="G78" s="311">
        <v>57.9</v>
      </c>
      <c r="H78" s="311">
        <v>1.7</v>
      </c>
      <c r="I78" s="311">
        <v>323.39999999999998</v>
      </c>
      <c r="J78" s="311">
        <v>561</v>
      </c>
    </row>
    <row r="79" spans="1:10" x14ac:dyDescent="0.2">
      <c r="A79" s="381"/>
      <c r="C79" s="310">
        <v>44258.375</v>
      </c>
      <c r="D79" s="311">
        <v>1004.1</v>
      </c>
      <c r="E79" s="311">
        <v>0</v>
      </c>
      <c r="F79" s="311">
        <v>27.5</v>
      </c>
      <c r="G79" s="311">
        <v>56.4</v>
      </c>
      <c r="H79" s="311">
        <v>2.1</v>
      </c>
      <c r="I79" s="311">
        <v>338.5</v>
      </c>
      <c r="J79" s="311">
        <v>777.4</v>
      </c>
    </row>
    <row r="80" spans="1:10" x14ac:dyDescent="0.2">
      <c r="A80" s="381"/>
      <c r="C80" s="310">
        <v>44258.416666666672</v>
      </c>
      <c r="D80" s="311">
        <v>1003.5</v>
      </c>
      <c r="E80" s="311">
        <v>0</v>
      </c>
      <c r="F80" s="311">
        <v>27.9</v>
      </c>
      <c r="G80" s="311">
        <v>55.6</v>
      </c>
      <c r="H80" s="311">
        <v>2.9</v>
      </c>
      <c r="I80" s="311">
        <v>240.8</v>
      </c>
      <c r="J80" s="311">
        <v>931.8</v>
      </c>
    </row>
    <row r="81" spans="1:10" x14ac:dyDescent="0.2">
      <c r="A81" s="381"/>
      <c r="C81" s="310">
        <v>44258.458333333328</v>
      </c>
      <c r="D81" s="311">
        <v>1002.9</v>
      </c>
      <c r="E81" s="311">
        <v>0</v>
      </c>
      <c r="F81" s="311">
        <v>29.7</v>
      </c>
      <c r="G81" s="311">
        <v>49.5</v>
      </c>
      <c r="H81" s="311">
        <v>6</v>
      </c>
      <c r="I81" s="311">
        <v>157.9</v>
      </c>
      <c r="J81" s="311">
        <v>1011.1</v>
      </c>
    </row>
    <row r="82" spans="1:10" x14ac:dyDescent="0.2">
      <c r="A82" s="381"/>
      <c r="C82" s="310">
        <v>44258.5</v>
      </c>
      <c r="D82" s="311">
        <v>1002.7</v>
      </c>
      <c r="E82" s="311">
        <v>0</v>
      </c>
      <c r="F82" s="311">
        <v>30</v>
      </c>
      <c r="G82" s="311">
        <v>48.6</v>
      </c>
      <c r="H82" s="311">
        <v>6.2</v>
      </c>
      <c r="I82" s="311">
        <v>160.30000000000001</v>
      </c>
      <c r="J82" s="311">
        <v>368.8</v>
      </c>
    </row>
    <row r="83" spans="1:10" x14ac:dyDescent="0.2">
      <c r="A83" s="381"/>
      <c r="C83" s="310">
        <v>44258.541666666672</v>
      </c>
      <c r="D83" s="311">
        <v>1001.9</v>
      </c>
      <c r="E83" s="311">
        <v>0</v>
      </c>
      <c r="F83" s="311">
        <v>30</v>
      </c>
      <c r="G83" s="311">
        <v>48.6</v>
      </c>
      <c r="H83" s="311">
        <v>6.5</v>
      </c>
      <c r="I83" s="311">
        <v>159.9</v>
      </c>
      <c r="J83" s="311">
        <v>593</v>
      </c>
    </row>
    <row r="84" spans="1:10" x14ac:dyDescent="0.2">
      <c r="A84" s="381"/>
      <c r="C84" s="310">
        <v>44258.583333333328</v>
      </c>
      <c r="D84" s="311">
        <v>1001.2</v>
      </c>
      <c r="E84" s="311">
        <v>0</v>
      </c>
      <c r="F84" s="311">
        <v>29.8</v>
      </c>
      <c r="G84" s="311">
        <v>49</v>
      </c>
      <c r="H84" s="311">
        <v>6.2</v>
      </c>
      <c r="I84" s="311">
        <v>154.69999999999999</v>
      </c>
      <c r="J84" s="311">
        <v>810.8</v>
      </c>
    </row>
    <row r="85" spans="1:10" x14ac:dyDescent="0.2">
      <c r="A85" s="381"/>
      <c r="C85" s="310">
        <v>44258.625</v>
      </c>
      <c r="D85" s="311">
        <v>1001.1</v>
      </c>
      <c r="E85" s="311">
        <v>0</v>
      </c>
      <c r="F85" s="311">
        <v>29.3</v>
      </c>
      <c r="G85" s="311">
        <v>50.8</v>
      </c>
      <c r="H85" s="311">
        <v>6.5</v>
      </c>
      <c r="I85" s="311">
        <v>151.5</v>
      </c>
      <c r="J85" s="311">
        <v>607</v>
      </c>
    </row>
    <row r="86" spans="1:10" x14ac:dyDescent="0.2">
      <c r="A86" s="381"/>
      <c r="C86" s="310">
        <v>44258.666666666672</v>
      </c>
      <c r="D86" s="311">
        <v>1001.4</v>
      </c>
      <c r="E86" s="311">
        <v>0</v>
      </c>
      <c r="F86" s="311">
        <v>28.3</v>
      </c>
      <c r="G86" s="311">
        <v>53.3</v>
      </c>
      <c r="H86" s="311">
        <v>6.1</v>
      </c>
      <c r="I86" s="311">
        <v>147.6</v>
      </c>
      <c r="J86" s="311">
        <v>365.9</v>
      </c>
    </row>
    <row r="87" spans="1:10" x14ac:dyDescent="0.2">
      <c r="A87" s="381"/>
      <c r="C87" s="310">
        <v>44258.708333333328</v>
      </c>
      <c r="D87" s="311">
        <v>1002.1</v>
      </c>
      <c r="E87" s="311">
        <v>0</v>
      </c>
      <c r="F87" s="311">
        <v>27.1</v>
      </c>
      <c r="G87" s="311">
        <v>56.8</v>
      </c>
      <c r="H87" s="311">
        <v>6.1</v>
      </c>
      <c r="I87" s="311">
        <v>150.69999999999999</v>
      </c>
      <c r="J87" s="311">
        <v>126</v>
      </c>
    </row>
    <row r="88" spans="1:10" x14ac:dyDescent="0.2">
      <c r="A88" s="381"/>
      <c r="C88" s="310">
        <v>44258.75</v>
      </c>
      <c r="D88" s="311">
        <v>1003.2</v>
      </c>
      <c r="E88" s="311">
        <v>0</v>
      </c>
      <c r="F88" s="311">
        <v>25.8</v>
      </c>
      <c r="G88" s="311">
        <v>61.8</v>
      </c>
      <c r="H88" s="311">
        <v>5.6</v>
      </c>
      <c r="I88" s="311">
        <v>148.6</v>
      </c>
      <c r="J88" s="311">
        <v>2.9</v>
      </c>
    </row>
    <row r="89" spans="1:10" x14ac:dyDescent="0.2">
      <c r="A89" s="381"/>
      <c r="C89" s="310">
        <v>44258.791666666672</v>
      </c>
      <c r="D89" s="311">
        <v>1004</v>
      </c>
      <c r="E89" s="311">
        <v>0</v>
      </c>
      <c r="F89" s="311">
        <v>25.2</v>
      </c>
      <c r="G89" s="348">
        <v>64</v>
      </c>
      <c r="H89" s="353">
        <v>5.0999999999999996</v>
      </c>
      <c r="I89" s="353">
        <v>144.69999999999999</v>
      </c>
      <c r="J89" s="350">
        <v>0</v>
      </c>
    </row>
    <row r="90" spans="1:10" x14ac:dyDescent="0.2">
      <c r="A90" s="381"/>
      <c r="C90" s="310">
        <v>44258.833333333328</v>
      </c>
      <c r="D90" s="311">
        <v>1004.6</v>
      </c>
      <c r="E90" s="311">
        <v>0</v>
      </c>
      <c r="F90" s="311">
        <v>24.9</v>
      </c>
      <c r="G90" s="348">
        <v>66.5</v>
      </c>
      <c r="H90" s="353">
        <v>4.8</v>
      </c>
      <c r="I90" s="353">
        <v>152.19999999999999</v>
      </c>
      <c r="J90" s="350">
        <v>0</v>
      </c>
    </row>
    <row r="91" spans="1:10" x14ac:dyDescent="0.2">
      <c r="A91" s="381"/>
      <c r="C91" s="310">
        <v>44258.875</v>
      </c>
      <c r="D91" s="311">
        <v>1004.6</v>
      </c>
      <c r="E91" s="311">
        <v>0</v>
      </c>
      <c r="F91" s="311">
        <v>24.7</v>
      </c>
      <c r="G91" s="348">
        <v>67.8</v>
      </c>
      <c r="H91" s="353">
        <v>4.0999999999999996</v>
      </c>
      <c r="I91" s="558">
        <v>152</v>
      </c>
      <c r="J91" s="350">
        <v>0</v>
      </c>
    </row>
    <row r="92" spans="1:10" x14ac:dyDescent="0.2">
      <c r="A92" s="381"/>
      <c r="C92" s="310">
        <v>44258.916666666672</v>
      </c>
      <c r="D92" s="311">
        <v>1004.8</v>
      </c>
      <c r="E92" s="311">
        <v>0</v>
      </c>
      <c r="F92" s="311">
        <v>23.5</v>
      </c>
      <c r="G92" s="348">
        <v>74.099999999999994</v>
      </c>
      <c r="H92" s="554">
        <v>1.7</v>
      </c>
      <c r="I92" s="573" t="s">
        <v>361</v>
      </c>
      <c r="J92" s="350">
        <v>0</v>
      </c>
    </row>
    <row r="93" spans="1:10" x14ac:dyDescent="0.2">
      <c r="A93" s="381"/>
      <c r="C93" s="310">
        <v>44258.958333333328</v>
      </c>
      <c r="D93" s="311">
        <v>1004.3</v>
      </c>
      <c r="E93" s="311">
        <v>0</v>
      </c>
      <c r="F93" s="311">
        <v>24</v>
      </c>
      <c r="G93" s="348">
        <v>71.900000000000006</v>
      </c>
      <c r="H93" s="353">
        <v>3.1</v>
      </c>
      <c r="I93" s="569">
        <v>138.9</v>
      </c>
      <c r="J93" s="350">
        <v>0</v>
      </c>
    </row>
    <row r="94" spans="1:10" x14ac:dyDescent="0.2">
      <c r="A94" s="381"/>
      <c r="C94" s="310">
        <v>44259</v>
      </c>
      <c r="D94" s="311">
        <v>1003.9</v>
      </c>
      <c r="E94" s="311">
        <v>0</v>
      </c>
      <c r="F94" s="311">
        <v>23.9</v>
      </c>
      <c r="G94" s="348">
        <v>71.900000000000006</v>
      </c>
      <c r="H94" s="353">
        <v>3</v>
      </c>
      <c r="I94" s="353">
        <v>134.1</v>
      </c>
      <c r="J94" s="350">
        <v>0</v>
      </c>
    </row>
    <row r="95" spans="1:10" x14ac:dyDescent="0.2">
      <c r="A95" s="381"/>
      <c r="C95" s="310">
        <v>44259.041666666672</v>
      </c>
      <c r="D95" s="311">
        <v>1003.5</v>
      </c>
      <c r="E95" s="311">
        <v>0</v>
      </c>
      <c r="F95" s="311">
        <v>23.8</v>
      </c>
      <c r="G95" s="311">
        <v>70.7</v>
      </c>
      <c r="H95" s="311">
        <v>2.9</v>
      </c>
      <c r="I95" s="311">
        <v>116.2</v>
      </c>
      <c r="J95" s="311">
        <v>0</v>
      </c>
    </row>
    <row r="96" spans="1:10" x14ac:dyDescent="0.2">
      <c r="A96" s="381"/>
      <c r="C96" s="310">
        <v>44259.083333333328</v>
      </c>
      <c r="D96" s="311">
        <v>1002.9</v>
      </c>
      <c r="E96" s="311">
        <v>0</v>
      </c>
      <c r="F96" s="311">
        <v>23.6</v>
      </c>
      <c r="G96" s="311">
        <v>66.8</v>
      </c>
      <c r="H96" s="311">
        <v>3</v>
      </c>
      <c r="I96" s="311">
        <v>138.1</v>
      </c>
      <c r="J96" s="311">
        <v>0</v>
      </c>
    </row>
    <row r="97" spans="1:10" x14ac:dyDescent="0.2">
      <c r="A97" s="381"/>
      <c r="C97" s="310">
        <v>44259.125</v>
      </c>
      <c r="D97" s="311">
        <v>1002.7</v>
      </c>
      <c r="E97" s="311">
        <v>0</v>
      </c>
      <c r="F97" s="311">
        <v>23.5</v>
      </c>
      <c r="G97" s="348">
        <v>67.599999999999994</v>
      </c>
      <c r="H97" s="353">
        <v>2.7</v>
      </c>
      <c r="I97" s="558">
        <v>108.5</v>
      </c>
      <c r="J97" s="350">
        <v>0</v>
      </c>
    </row>
    <row r="98" spans="1:10" x14ac:dyDescent="0.2">
      <c r="A98" s="381"/>
      <c r="C98" s="310">
        <v>44259.166666666672</v>
      </c>
      <c r="D98" s="311">
        <v>1003.1</v>
      </c>
      <c r="E98" s="311">
        <v>0</v>
      </c>
      <c r="F98" s="311">
        <v>23.3</v>
      </c>
      <c r="G98" s="348">
        <v>70.400000000000006</v>
      </c>
      <c r="H98" s="554">
        <v>0.5</v>
      </c>
      <c r="I98" s="573" t="s">
        <v>361</v>
      </c>
      <c r="J98" s="350">
        <v>0</v>
      </c>
    </row>
    <row r="99" spans="1:10" x14ac:dyDescent="0.2">
      <c r="A99" s="381"/>
      <c r="C99" s="310">
        <v>44259.208333333328</v>
      </c>
      <c r="D99" s="311">
        <v>1003.3</v>
      </c>
      <c r="E99" s="311">
        <v>0</v>
      </c>
      <c r="F99" s="311">
        <v>22.4</v>
      </c>
      <c r="G99" s="348">
        <v>74.8</v>
      </c>
      <c r="H99" s="554">
        <v>0.2</v>
      </c>
      <c r="I99" s="573" t="s">
        <v>361</v>
      </c>
      <c r="J99" s="350">
        <v>2.1</v>
      </c>
    </row>
    <row r="100" spans="1:10" x14ac:dyDescent="0.2">
      <c r="A100" s="381"/>
      <c r="C100" s="310">
        <v>44259.25</v>
      </c>
      <c r="D100" s="311">
        <v>1004</v>
      </c>
      <c r="E100" s="311">
        <v>0</v>
      </c>
      <c r="F100" s="311">
        <v>22.3</v>
      </c>
      <c r="G100" s="348">
        <v>77.400000000000006</v>
      </c>
      <c r="H100" s="555">
        <v>0.3</v>
      </c>
      <c r="I100" s="573" t="s">
        <v>361</v>
      </c>
      <c r="J100" s="350">
        <v>84</v>
      </c>
    </row>
    <row r="101" spans="1:10" x14ac:dyDescent="0.2">
      <c r="A101" s="381"/>
      <c r="C101" s="310">
        <v>44259.291666666672</v>
      </c>
      <c r="D101" s="311">
        <v>1004.2</v>
      </c>
      <c r="E101" s="311">
        <v>0</v>
      </c>
      <c r="F101" s="311">
        <v>24.3</v>
      </c>
      <c r="G101" s="348">
        <v>72</v>
      </c>
      <c r="H101" s="554">
        <v>0.7</v>
      </c>
      <c r="I101" s="573" t="s">
        <v>361</v>
      </c>
      <c r="J101" s="350">
        <v>312.3</v>
      </c>
    </row>
    <row r="102" spans="1:10" x14ac:dyDescent="0.2">
      <c r="A102" s="381"/>
      <c r="C102" s="310">
        <v>44259.333333333328</v>
      </c>
      <c r="D102" s="311">
        <v>1004.1</v>
      </c>
      <c r="E102" s="311">
        <v>0</v>
      </c>
      <c r="F102" s="311">
        <v>25.9</v>
      </c>
      <c r="G102" s="311">
        <v>65.8</v>
      </c>
      <c r="H102" s="348">
        <v>1.1000000000000001</v>
      </c>
      <c r="I102" s="573" t="s">
        <v>361</v>
      </c>
      <c r="J102" s="350">
        <v>557.6</v>
      </c>
    </row>
    <row r="103" spans="1:10" x14ac:dyDescent="0.2">
      <c r="A103" s="381"/>
      <c r="C103" s="310">
        <v>44259.375</v>
      </c>
      <c r="D103" s="311">
        <v>1003.4</v>
      </c>
      <c r="E103" s="311">
        <v>0</v>
      </c>
      <c r="F103" s="311">
        <v>27.2</v>
      </c>
      <c r="G103" s="311">
        <v>59.7</v>
      </c>
      <c r="H103" s="311">
        <v>1.6</v>
      </c>
      <c r="I103" s="564">
        <v>264.3</v>
      </c>
      <c r="J103" s="311">
        <v>770.5</v>
      </c>
    </row>
    <row r="104" spans="1:10" x14ac:dyDescent="0.2">
      <c r="A104" s="381"/>
      <c r="C104" s="310">
        <v>44259.416666666672</v>
      </c>
      <c r="D104" s="311">
        <v>1002.6</v>
      </c>
      <c r="E104" s="311">
        <v>0</v>
      </c>
      <c r="F104" s="311">
        <v>28.6</v>
      </c>
      <c r="G104" s="311">
        <v>52</v>
      </c>
      <c r="H104" s="311">
        <v>3.6</v>
      </c>
      <c r="I104" s="311">
        <v>185.9</v>
      </c>
      <c r="J104" s="311">
        <v>925</v>
      </c>
    </row>
    <row r="105" spans="1:10" x14ac:dyDescent="0.2">
      <c r="A105" s="381"/>
      <c r="C105" s="310">
        <v>44259.458333333328</v>
      </c>
      <c r="D105" s="311">
        <v>1002</v>
      </c>
      <c r="E105" s="311">
        <v>0</v>
      </c>
      <c r="F105" s="311">
        <v>29.2</v>
      </c>
      <c r="G105" s="311">
        <v>50.6</v>
      </c>
      <c r="H105" s="311">
        <v>4.3</v>
      </c>
      <c r="I105" s="311">
        <v>185.7</v>
      </c>
      <c r="J105" s="311">
        <v>990.7</v>
      </c>
    </row>
    <row r="106" spans="1:10" x14ac:dyDescent="0.2">
      <c r="A106" s="381"/>
      <c r="C106" s="310">
        <v>44259.5</v>
      </c>
      <c r="D106" s="311">
        <v>1001.5</v>
      </c>
      <c r="E106" s="311">
        <v>0</v>
      </c>
      <c r="F106" s="311">
        <v>29.1</v>
      </c>
      <c r="G106" s="311">
        <v>51</v>
      </c>
      <c r="H106" s="311">
        <v>4.5</v>
      </c>
      <c r="I106" s="311">
        <v>183.6</v>
      </c>
      <c r="J106" s="311">
        <v>459.3</v>
      </c>
    </row>
    <row r="107" spans="1:10" x14ac:dyDescent="0.2">
      <c r="A107" s="381"/>
      <c r="C107" s="310">
        <v>44259.541666666672</v>
      </c>
      <c r="D107" s="311">
        <v>1000.8</v>
      </c>
      <c r="E107" s="311">
        <v>0</v>
      </c>
      <c r="F107" s="311">
        <v>29.5</v>
      </c>
      <c r="G107" s="311">
        <v>51</v>
      </c>
      <c r="H107" s="311">
        <v>4.7</v>
      </c>
      <c r="I107" s="311">
        <v>166.3</v>
      </c>
      <c r="J107" s="311">
        <v>570.5</v>
      </c>
    </row>
    <row r="108" spans="1:10" x14ac:dyDescent="0.2">
      <c r="A108" s="381"/>
      <c r="C108" s="310">
        <v>44259.583333333328</v>
      </c>
      <c r="D108" s="311">
        <v>1000.4</v>
      </c>
      <c r="E108" s="311">
        <v>0</v>
      </c>
      <c r="F108" s="311">
        <v>29.3</v>
      </c>
      <c r="G108" s="311">
        <v>52</v>
      </c>
      <c r="H108" s="311">
        <v>4.3</v>
      </c>
      <c r="I108" s="311">
        <v>168.6</v>
      </c>
      <c r="J108" s="311">
        <v>748.4</v>
      </c>
    </row>
    <row r="109" spans="1:10" x14ac:dyDescent="0.2">
      <c r="A109" s="381"/>
      <c r="C109" s="310">
        <v>44259.625</v>
      </c>
      <c r="D109" s="311">
        <v>1000.2</v>
      </c>
      <c r="E109" s="311">
        <v>0</v>
      </c>
      <c r="F109" s="311">
        <v>29.1</v>
      </c>
      <c r="G109" s="311">
        <v>52.1</v>
      </c>
      <c r="H109" s="311">
        <v>4.0999999999999996</v>
      </c>
      <c r="I109" s="311">
        <v>163.1</v>
      </c>
      <c r="J109" s="311">
        <v>554.29999999999995</v>
      </c>
    </row>
    <row r="110" spans="1:10" x14ac:dyDescent="0.2">
      <c r="A110" s="381"/>
      <c r="C110" s="310">
        <v>44259.666666666672</v>
      </c>
      <c r="D110" s="311">
        <v>1000.6</v>
      </c>
      <c r="E110" s="311">
        <v>0</v>
      </c>
      <c r="F110" s="311">
        <v>28.2</v>
      </c>
      <c r="G110" s="311">
        <v>55.2</v>
      </c>
      <c r="H110" s="311">
        <v>4.4000000000000004</v>
      </c>
      <c r="I110" s="311">
        <v>159.30000000000001</v>
      </c>
      <c r="J110" s="311">
        <v>286.2</v>
      </c>
    </row>
    <row r="111" spans="1:10" x14ac:dyDescent="0.2">
      <c r="A111" s="381"/>
      <c r="C111" s="310">
        <v>44259.708333333328</v>
      </c>
      <c r="D111" s="311">
        <v>1001.3</v>
      </c>
      <c r="E111" s="311">
        <v>0</v>
      </c>
      <c r="F111" s="311">
        <v>26.6</v>
      </c>
      <c r="G111" s="311">
        <v>60.5</v>
      </c>
      <c r="H111" s="311">
        <v>4.5</v>
      </c>
      <c r="I111" s="311">
        <v>149.9</v>
      </c>
      <c r="J111" s="311">
        <v>93.9</v>
      </c>
    </row>
    <row r="112" spans="1:10" x14ac:dyDescent="0.2">
      <c r="A112" s="381"/>
      <c r="C112" s="310">
        <v>44259.75</v>
      </c>
      <c r="D112" s="311">
        <v>1002.8</v>
      </c>
      <c r="E112" s="311">
        <v>0</v>
      </c>
      <c r="F112" s="311">
        <v>25.5</v>
      </c>
      <c r="G112" s="311">
        <v>65.599999999999994</v>
      </c>
      <c r="H112" s="311">
        <v>5</v>
      </c>
      <c r="I112" s="311">
        <v>149.9</v>
      </c>
      <c r="J112" s="311">
        <v>1.3</v>
      </c>
    </row>
    <row r="113" spans="1:10" x14ac:dyDescent="0.2">
      <c r="A113" s="381"/>
      <c r="C113" s="310">
        <v>44259.791666666672</v>
      </c>
      <c r="D113" s="311">
        <v>1003.4</v>
      </c>
      <c r="E113" s="311">
        <v>0</v>
      </c>
      <c r="F113" s="311">
        <v>24.8</v>
      </c>
      <c r="G113" s="311">
        <v>69.8</v>
      </c>
      <c r="H113" s="311">
        <v>4.9000000000000004</v>
      </c>
      <c r="I113" s="311">
        <v>148.80000000000001</v>
      </c>
      <c r="J113" s="311">
        <v>0</v>
      </c>
    </row>
    <row r="114" spans="1:10" x14ac:dyDescent="0.2">
      <c r="A114" s="381"/>
      <c r="C114" s="310">
        <v>44259.833333333328</v>
      </c>
      <c r="D114" s="311">
        <v>1004</v>
      </c>
      <c r="E114" s="311">
        <v>0</v>
      </c>
      <c r="F114" s="311">
        <v>24.5</v>
      </c>
      <c r="G114" s="311">
        <v>71.099999999999994</v>
      </c>
      <c r="H114" s="311">
        <v>4.2</v>
      </c>
      <c r="I114" s="311">
        <v>143.9</v>
      </c>
      <c r="J114" s="311">
        <v>0</v>
      </c>
    </row>
    <row r="115" spans="1:10" x14ac:dyDescent="0.2">
      <c r="A115" s="381"/>
      <c r="C115" s="310">
        <v>44259.875</v>
      </c>
      <c r="D115" s="311">
        <v>1004.6</v>
      </c>
      <c r="E115" s="311">
        <v>0</v>
      </c>
      <c r="F115" s="311">
        <v>24.1</v>
      </c>
      <c r="G115" s="311">
        <v>72.5</v>
      </c>
      <c r="H115" s="311">
        <v>4.3</v>
      </c>
      <c r="I115" s="311">
        <v>145.5</v>
      </c>
      <c r="J115" s="311">
        <v>0</v>
      </c>
    </row>
    <row r="116" spans="1:10" x14ac:dyDescent="0.2">
      <c r="A116" s="381"/>
      <c r="C116" s="310">
        <v>44259.916666666672</v>
      </c>
      <c r="D116" s="311">
        <v>1005</v>
      </c>
      <c r="E116" s="311">
        <v>0</v>
      </c>
      <c r="F116" s="311">
        <v>24</v>
      </c>
      <c r="G116" s="311">
        <v>73</v>
      </c>
      <c r="H116" s="311">
        <v>3.9</v>
      </c>
      <c r="I116" s="559">
        <v>147.69999999999999</v>
      </c>
      <c r="J116" s="311">
        <v>0</v>
      </c>
    </row>
    <row r="117" spans="1:10" x14ac:dyDescent="0.2">
      <c r="A117" s="381"/>
      <c r="C117" s="310">
        <v>44259.958333333328</v>
      </c>
      <c r="D117" s="311">
        <v>1004.8</v>
      </c>
      <c r="E117" s="311">
        <v>0</v>
      </c>
      <c r="F117" s="311">
        <v>23.9</v>
      </c>
      <c r="G117" s="311">
        <v>73</v>
      </c>
      <c r="H117" s="348">
        <v>1</v>
      </c>
      <c r="I117" s="573" t="s">
        <v>361</v>
      </c>
      <c r="J117" s="350">
        <v>0</v>
      </c>
    </row>
    <row r="118" spans="1:10" x14ac:dyDescent="0.2">
      <c r="A118" s="381"/>
      <c r="C118" s="310">
        <v>44260</v>
      </c>
      <c r="D118" s="311">
        <v>1004.4</v>
      </c>
      <c r="E118" s="311">
        <v>0</v>
      </c>
      <c r="F118" s="311">
        <v>23.3</v>
      </c>
      <c r="G118" s="311">
        <v>75.3</v>
      </c>
      <c r="H118" s="348">
        <v>0.2</v>
      </c>
      <c r="I118" s="573" t="s">
        <v>361</v>
      </c>
      <c r="J118" s="350">
        <v>0</v>
      </c>
    </row>
    <row r="119" spans="1:10" x14ac:dyDescent="0.2">
      <c r="A119" s="381"/>
      <c r="C119" s="310">
        <v>44260.041666666672</v>
      </c>
      <c r="D119" s="311">
        <v>1003.9</v>
      </c>
      <c r="E119" s="311">
        <v>0</v>
      </c>
      <c r="F119" s="311">
        <v>22.9</v>
      </c>
      <c r="G119" s="311">
        <v>76.8</v>
      </c>
      <c r="H119" s="348">
        <v>0.2</v>
      </c>
      <c r="I119" s="573" t="s">
        <v>361</v>
      </c>
      <c r="J119" s="350">
        <v>0</v>
      </c>
    </row>
    <row r="120" spans="1:10" x14ac:dyDescent="0.2">
      <c r="A120" s="381"/>
      <c r="C120" s="310">
        <v>44260.083333333328</v>
      </c>
      <c r="D120" s="311">
        <v>1003.3</v>
      </c>
      <c r="E120" s="311">
        <v>0</v>
      </c>
      <c r="F120" s="311">
        <v>22.8</v>
      </c>
      <c r="G120" s="311">
        <v>76.599999999999994</v>
      </c>
      <c r="H120" s="561">
        <v>0.8</v>
      </c>
      <c r="I120" s="573" t="s">
        <v>361</v>
      </c>
      <c r="J120" s="350">
        <v>0</v>
      </c>
    </row>
    <row r="121" spans="1:10" x14ac:dyDescent="0.2">
      <c r="A121" s="381"/>
      <c r="C121" s="310">
        <v>44260.125</v>
      </c>
      <c r="D121" s="311">
        <v>1003</v>
      </c>
      <c r="E121" s="311">
        <v>0</v>
      </c>
      <c r="F121" s="311">
        <v>22.6</v>
      </c>
      <c r="G121" s="348">
        <v>76.3</v>
      </c>
      <c r="H121" s="573" t="s">
        <v>361</v>
      </c>
      <c r="I121" s="573" t="s">
        <v>361</v>
      </c>
      <c r="J121" s="350">
        <v>0</v>
      </c>
    </row>
    <row r="122" spans="1:10" x14ac:dyDescent="0.2">
      <c r="A122" s="381"/>
      <c r="C122" s="310">
        <v>44260.166666666672</v>
      </c>
      <c r="D122" s="311">
        <v>1003</v>
      </c>
      <c r="E122" s="311">
        <v>0</v>
      </c>
      <c r="F122" s="311">
        <v>23.2</v>
      </c>
      <c r="G122" s="348">
        <v>72.5</v>
      </c>
      <c r="H122" s="567">
        <v>1.5</v>
      </c>
      <c r="I122" s="573" t="s">
        <v>361</v>
      </c>
      <c r="J122" s="350">
        <v>0</v>
      </c>
    </row>
    <row r="123" spans="1:10" x14ac:dyDescent="0.2">
      <c r="A123" s="381"/>
      <c r="C123" s="310">
        <v>44260.208333333328</v>
      </c>
      <c r="D123" s="311">
        <v>1003.2</v>
      </c>
      <c r="E123" s="311">
        <v>0</v>
      </c>
      <c r="F123" s="311">
        <v>23.1</v>
      </c>
      <c r="G123" s="348">
        <v>71.5</v>
      </c>
      <c r="H123" s="554">
        <v>1.5</v>
      </c>
      <c r="I123" s="573" t="s">
        <v>361</v>
      </c>
      <c r="J123" s="350">
        <v>2.2000000000000002</v>
      </c>
    </row>
    <row r="124" spans="1:10" x14ac:dyDescent="0.2">
      <c r="A124" s="381"/>
      <c r="C124" s="310">
        <v>44260.25</v>
      </c>
      <c r="D124" s="311">
        <v>1003.6</v>
      </c>
      <c r="E124" s="311">
        <v>0</v>
      </c>
      <c r="F124" s="311">
        <v>23.4</v>
      </c>
      <c r="G124" s="348">
        <v>71.7</v>
      </c>
      <c r="H124" s="557">
        <v>0.4</v>
      </c>
      <c r="I124" s="573" t="s">
        <v>361</v>
      </c>
      <c r="J124" s="350">
        <v>84.7</v>
      </c>
    </row>
    <row r="125" spans="1:10" x14ac:dyDescent="0.2">
      <c r="A125" s="381"/>
      <c r="C125" s="310">
        <v>44260.291666666672</v>
      </c>
      <c r="D125" s="311">
        <v>1004</v>
      </c>
      <c r="E125" s="311">
        <v>0</v>
      </c>
      <c r="F125" s="311">
        <v>25.4</v>
      </c>
      <c r="G125" s="348">
        <v>66.099999999999994</v>
      </c>
      <c r="H125" s="573" t="s">
        <v>361</v>
      </c>
      <c r="I125" s="573" t="s">
        <v>361</v>
      </c>
      <c r="J125" s="350">
        <v>310</v>
      </c>
    </row>
    <row r="126" spans="1:10" x14ac:dyDescent="0.2">
      <c r="A126" s="381"/>
      <c r="C126" s="310">
        <v>44260.333333333328</v>
      </c>
      <c r="D126" s="311">
        <v>1003.9</v>
      </c>
      <c r="E126" s="311">
        <v>0</v>
      </c>
      <c r="F126" s="311">
        <v>26.3</v>
      </c>
      <c r="G126" s="311">
        <v>64.3</v>
      </c>
      <c r="H126" s="564">
        <v>1.5</v>
      </c>
      <c r="I126" s="564">
        <v>264.60000000000002</v>
      </c>
      <c r="J126" s="311">
        <v>553.9</v>
      </c>
    </row>
    <row r="127" spans="1:10" x14ac:dyDescent="0.2">
      <c r="A127" s="381"/>
      <c r="C127" s="310">
        <v>44260.375</v>
      </c>
      <c r="D127" s="311">
        <v>1003.3</v>
      </c>
      <c r="E127" s="311">
        <v>0</v>
      </c>
      <c r="F127" s="311">
        <v>27.6</v>
      </c>
      <c r="G127" s="311">
        <v>58.6</v>
      </c>
      <c r="H127" s="311">
        <v>1.4</v>
      </c>
      <c r="I127" s="311">
        <v>270.89999999999998</v>
      </c>
      <c r="J127" s="311">
        <v>780.2</v>
      </c>
    </row>
    <row r="128" spans="1:10" x14ac:dyDescent="0.2">
      <c r="A128" s="381"/>
      <c r="C128" s="310">
        <v>44260.416666666672</v>
      </c>
      <c r="D128" s="311">
        <v>1002.3</v>
      </c>
      <c r="E128" s="311">
        <v>0</v>
      </c>
      <c r="F128" s="311">
        <v>29.2</v>
      </c>
      <c r="G128" s="311">
        <v>52</v>
      </c>
      <c r="H128" s="311">
        <v>4.2</v>
      </c>
      <c r="I128" s="311">
        <v>179.8</v>
      </c>
      <c r="J128" s="311">
        <v>914.4</v>
      </c>
    </row>
    <row r="129" spans="1:10" x14ac:dyDescent="0.2">
      <c r="A129" s="381"/>
      <c r="C129" s="310">
        <v>44260.458333333328</v>
      </c>
      <c r="D129" s="311">
        <v>1001.7</v>
      </c>
      <c r="E129" s="311">
        <v>0</v>
      </c>
      <c r="F129" s="311">
        <v>29.4</v>
      </c>
      <c r="G129" s="311">
        <v>49.8</v>
      </c>
      <c r="H129" s="311">
        <v>6.7</v>
      </c>
      <c r="I129" s="311">
        <v>161.4</v>
      </c>
      <c r="J129" s="311">
        <v>1006.9</v>
      </c>
    </row>
    <row r="130" spans="1:10" x14ac:dyDescent="0.2">
      <c r="A130" s="381"/>
      <c r="C130" s="310">
        <v>44260.5</v>
      </c>
      <c r="D130" s="311">
        <v>1000.9</v>
      </c>
      <c r="E130" s="311">
        <v>0</v>
      </c>
      <c r="F130" s="311">
        <v>30</v>
      </c>
      <c r="G130" s="311">
        <v>48</v>
      </c>
      <c r="H130" s="311">
        <v>6.6</v>
      </c>
      <c r="I130" s="311">
        <v>159.6</v>
      </c>
      <c r="J130" s="311">
        <v>532.79999999999995</v>
      </c>
    </row>
    <row r="131" spans="1:10" x14ac:dyDescent="0.2">
      <c r="A131" s="381"/>
      <c r="C131" s="310">
        <v>44260.541666666672</v>
      </c>
      <c r="D131" s="311">
        <v>1000</v>
      </c>
      <c r="E131" s="311">
        <v>0</v>
      </c>
      <c r="F131" s="311">
        <v>30.6</v>
      </c>
      <c r="G131" s="311">
        <v>46</v>
      </c>
      <c r="H131" s="311">
        <v>6.3</v>
      </c>
      <c r="I131" s="311">
        <v>154.1</v>
      </c>
      <c r="J131" s="311">
        <v>636.6</v>
      </c>
    </row>
    <row r="132" spans="1:10" x14ac:dyDescent="0.2">
      <c r="A132" s="381"/>
      <c r="C132" s="310">
        <v>44260.583333333328</v>
      </c>
      <c r="D132" s="311">
        <v>999.4</v>
      </c>
      <c r="E132" s="311">
        <v>0</v>
      </c>
      <c r="F132" s="311">
        <v>30.9</v>
      </c>
      <c r="G132" s="311">
        <v>44.3</v>
      </c>
      <c r="H132" s="311">
        <v>5.6</v>
      </c>
      <c r="I132" s="311">
        <v>155.6</v>
      </c>
      <c r="J132" s="311">
        <v>765.1</v>
      </c>
    </row>
    <row r="133" spans="1:10" x14ac:dyDescent="0.2">
      <c r="A133" s="381"/>
      <c r="C133" s="310">
        <v>44260.625</v>
      </c>
      <c r="D133" s="311">
        <v>999</v>
      </c>
      <c r="E133" s="311">
        <v>0</v>
      </c>
      <c r="F133" s="311">
        <v>30.8</v>
      </c>
      <c r="G133" s="311">
        <v>44.2</v>
      </c>
      <c r="H133" s="311">
        <v>5.2</v>
      </c>
      <c r="I133" s="311">
        <v>151</v>
      </c>
      <c r="J133" s="311">
        <v>684.7</v>
      </c>
    </row>
    <row r="134" spans="1:10" x14ac:dyDescent="0.2">
      <c r="A134" s="381"/>
      <c r="C134" s="310">
        <v>44260.666666666672</v>
      </c>
      <c r="D134" s="311">
        <v>999.5</v>
      </c>
      <c r="E134" s="311">
        <v>0</v>
      </c>
      <c r="F134" s="311">
        <v>29.2</v>
      </c>
      <c r="G134" s="311">
        <v>48.1</v>
      </c>
      <c r="H134" s="311">
        <v>6.2</v>
      </c>
      <c r="I134" s="311">
        <v>154.9</v>
      </c>
      <c r="J134" s="311">
        <v>256.2</v>
      </c>
    </row>
    <row r="135" spans="1:10" x14ac:dyDescent="0.2">
      <c r="A135" s="381"/>
      <c r="C135" s="310">
        <v>44260.708333333328</v>
      </c>
      <c r="D135" s="311">
        <v>1000.5</v>
      </c>
      <c r="E135" s="311">
        <v>0</v>
      </c>
      <c r="F135" s="311">
        <v>26.9</v>
      </c>
      <c r="G135" s="311">
        <v>56.6</v>
      </c>
      <c r="H135" s="311">
        <v>7.1</v>
      </c>
      <c r="I135" s="311">
        <v>149.30000000000001</v>
      </c>
      <c r="J135" s="311">
        <v>116.7</v>
      </c>
    </row>
    <row r="136" spans="1:10" x14ac:dyDescent="0.2">
      <c r="A136" s="381"/>
      <c r="C136" s="310">
        <v>44260.75</v>
      </c>
      <c r="D136" s="311">
        <v>1001.8</v>
      </c>
      <c r="E136" s="311">
        <v>0</v>
      </c>
      <c r="F136" s="311">
        <v>25.4</v>
      </c>
      <c r="G136" s="311">
        <v>63.2</v>
      </c>
      <c r="H136" s="311">
        <v>6.9</v>
      </c>
      <c r="I136" s="311">
        <v>148</v>
      </c>
      <c r="J136" s="311">
        <v>1.4</v>
      </c>
    </row>
    <row r="137" spans="1:10" x14ac:dyDescent="0.2">
      <c r="A137" s="381"/>
      <c r="C137" s="310">
        <v>44260.791666666672</v>
      </c>
      <c r="D137" s="311">
        <v>1002.8</v>
      </c>
      <c r="E137" s="311">
        <v>0</v>
      </c>
      <c r="F137" s="311">
        <v>24.9</v>
      </c>
      <c r="G137" s="311">
        <v>65.900000000000006</v>
      </c>
      <c r="H137" s="311">
        <v>6.2</v>
      </c>
      <c r="I137" s="311">
        <v>141.5</v>
      </c>
      <c r="J137" s="311">
        <v>0</v>
      </c>
    </row>
    <row r="138" spans="1:10" x14ac:dyDescent="0.2">
      <c r="A138" s="381"/>
      <c r="C138" s="310">
        <v>44260.833333333328</v>
      </c>
      <c r="D138" s="311">
        <v>1003.5</v>
      </c>
      <c r="E138" s="311">
        <v>0</v>
      </c>
      <c r="F138" s="311">
        <v>24.7</v>
      </c>
      <c r="G138" s="311">
        <v>67.8</v>
      </c>
      <c r="H138" s="311">
        <v>5.9</v>
      </c>
      <c r="I138" s="311">
        <v>141.30000000000001</v>
      </c>
      <c r="J138" s="311">
        <v>0</v>
      </c>
    </row>
    <row r="139" spans="1:10" x14ac:dyDescent="0.2">
      <c r="A139" s="381"/>
      <c r="C139" s="310">
        <v>44260.875</v>
      </c>
      <c r="D139" s="311">
        <v>1004.2</v>
      </c>
      <c r="E139" s="311">
        <v>0</v>
      </c>
      <c r="F139" s="311">
        <v>24.5</v>
      </c>
      <c r="G139" s="311">
        <v>66.5</v>
      </c>
      <c r="H139" s="311">
        <v>4.5</v>
      </c>
      <c r="I139" s="311">
        <v>139.69999999999999</v>
      </c>
      <c r="J139" s="311">
        <v>0</v>
      </c>
    </row>
    <row r="140" spans="1:10" x14ac:dyDescent="0.2">
      <c r="A140" s="381"/>
      <c r="C140" s="310">
        <v>44260.916666666672</v>
      </c>
      <c r="D140" s="311">
        <v>1004.4</v>
      </c>
      <c r="E140" s="311">
        <v>0</v>
      </c>
      <c r="F140" s="311">
        <v>24</v>
      </c>
      <c r="G140" s="311">
        <v>67.2</v>
      </c>
      <c r="H140" s="311">
        <v>2.7</v>
      </c>
      <c r="I140" s="559">
        <v>129.19999999999999</v>
      </c>
      <c r="J140" s="311">
        <v>0</v>
      </c>
    </row>
    <row r="141" spans="1:10" x14ac:dyDescent="0.2">
      <c r="A141" s="381"/>
      <c r="C141" s="310">
        <v>44260.958333333328</v>
      </c>
      <c r="D141" s="311">
        <v>1004.2</v>
      </c>
      <c r="E141" s="311">
        <v>0</v>
      </c>
      <c r="F141" s="311">
        <v>23.1</v>
      </c>
      <c r="G141" s="311">
        <v>72.599999999999994</v>
      </c>
      <c r="H141" s="348">
        <v>1.2</v>
      </c>
      <c r="I141" s="573" t="s">
        <v>361</v>
      </c>
      <c r="J141" s="350">
        <v>0</v>
      </c>
    </row>
    <row r="142" spans="1:10" x14ac:dyDescent="0.2">
      <c r="A142" s="381"/>
      <c r="C142" s="310">
        <v>44261</v>
      </c>
      <c r="D142" s="311">
        <v>1003.7</v>
      </c>
      <c r="E142" s="311">
        <v>0</v>
      </c>
      <c r="F142" s="311">
        <v>23.1</v>
      </c>
      <c r="G142" s="348">
        <v>71.900000000000006</v>
      </c>
      <c r="H142" s="554">
        <v>0.4</v>
      </c>
      <c r="I142" s="573" t="s">
        <v>361</v>
      </c>
      <c r="J142" s="350">
        <v>0</v>
      </c>
    </row>
    <row r="143" spans="1:10" x14ac:dyDescent="0.2">
      <c r="A143" s="381"/>
      <c r="C143" s="310">
        <v>44261.041666666672</v>
      </c>
      <c r="D143" s="311">
        <v>1003.1</v>
      </c>
      <c r="E143" s="311">
        <v>0</v>
      </c>
      <c r="F143" s="311">
        <v>23.1</v>
      </c>
      <c r="G143" s="311">
        <v>71.900000000000006</v>
      </c>
      <c r="H143" s="348">
        <v>0.3</v>
      </c>
      <c r="I143" s="573" t="s">
        <v>361</v>
      </c>
      <c r="J143" s="350">
        <v>0</v>
      </c>
    </row>
    <row r="144" spans="1:10" x14ac:dyDescent="0.2">
      <c r="A144" s="381"/>
      <c r="C144" s="310">
        <v>44261.083333333328</v>
      </c>
      <c r="D144" s="311">
        <v>1002.7</v>
      </c>
      <c r="E144" s="311">
        <v>0</v>
      </c>
      <c r="F144" s="311">
        <v>22.8</v>
      </c>
      <c r="G144" s="311">
        <v>67.099999999999994</v>
      </c>
      <c r="H144" s="311">
        <v>2.6</v>
      </c>
      <c r="I144" s="564">
        <v>129</v>
      </c>
      <c r="J144" s="311">
        <v>0</v>
      </c>
    </row>
    <row r="145" spans="1:10" x14ac:dyDescent="0.2">
      <c r="A145" s="381"/>
      <c r="C145" s="310">
        <v>44261.125</v>
      </c>
      <c r="D145" s="311">
        <v>1002.3</v>
      </c>
      <c r="E145" s="311">
        <v>0</v>
      </c>
      <c r="F145" s="311">
        <v>23.3</v>
      </c>
      <c r="G145" s="311">
        <v>63.2</v>
      </c>
      <c r="H145" s="311">
        <v>3</v>
      </c>
      <c r="I145" s="559">
        <v>140.80000000000001</v>
      </c>
      <c r="J145" s="311">
        <v>0</v>
      </c>
    </row>
    <row r="146" spans="1:10" x14ac:dyDescent="0.2">
      <c r="A146" s="381"/>
      <c r="C146" s="310">
        <v>44261.166666666672</v>
      </c>
      <c r="D146" s="311">
        <v>1002.5</v>
      </c>
      <c r="E146" s="311">
        <v>0</v>
      </c>
      <c r="F146" s="311">
        <v>23.1</v>
      </c>
      <c r="G146" s="348">
        <v>65.900000000000006</v>
      </c>
      <c r="H146" s="554">
        <v>1.8</v>
      </c>
      <c r="I146" s="573" t="s">
        <v>361</v>
      </c>
      <c r="J146" s="350">
        <v>0</v>
      </c>
    </row>
    <row r="147" spans="1:10" x14ac:dyDescent="0.2">
      <c r="A147" s="381"/>
      <c r="C147" s="310">
        <v>44261.208333333328</v>
      </c>
      <c r="D147" s="311">
        <v>1003.1</v>
      </c>
      <c r="E147" s="311">
        <v>0</v>
      </c>
      <c r="F147" s="311">
        <v>22.5</v>
      </c>
      <c r="G147" s="311">
        <v>71.099999999999994</v>
      </c>
      <c r="H147" s="348">
        <v>0.7</v>
      </c>
      <c r="I147" s="573" t="s">
        <v>361</v>
      </c>
      <c r="J147" s="350">
        <v>2</v>
      </c>
    </row>
    <row r="148" spans="1:10" x14ac:dyDescent="0.2">
      <c r="A148" s="381"/>
      <c r="C148" s="310">
        <v>44261.25</v>
      </c>
      <c r="D148" s="311">
        <v>1003.8</v>
      </c>
      <c r="E148" s="311">
        <v>0</v>
      </c>
      <c r="F148" s="311">
        <v>22.7</v>
      </c>
      <c r="G148" s="348">
        <v>73.8</v>
      </c>
      <c r="H148" s="557">
        <v>0.2</v>
      </c>
      <c r="I148" s="573" t="s">
        <v>361</v>
      </c>
      <c r="J148" s="350">
        <v>87.3</v>
      </c>
    </row>
    <row r="149" spans="1:10" x14ac:dyDescent="0.2">
      <c r="A149" s="381"/>
      <c r="C149" s="310">
        <v>44261.291666666672</v>
      </c>
      <c r="D149" s="311">
        <v>1004.2</v>
      </c>
      <c r="E149" s="311">
        <v>0</v>
      </c>
      <c r="F149" s="311">
        <v>24.8</v>
      </c>
      <c r="G149" s="348">
        <v>67.3</v>
      </c>
      <c r="H149" s="573" t="s">
        <v>361</v>
      </c>
      <c r="I149" s="573" t="s">
        <v>361</v>
      </c>
      <c r="J149" s="350">
        <v>282.10000000000002</v>
      </c>
    </row>
    <row r="150" spans="1:10" x14ac:dyDescent="0.2">
      <c r="A150" s="381"/>
      <c r="C150" s="310">
        <v>44261.333333333328</v>
      </c>
      <c r="D150" s="311">
        <v>1003.9</v>
      </c>
      <c r="E150" s="311">
        <v>0</v>
      </c>
      <c r="F150" s="311">
        <v>26.5</v>
      </c>
      <c r="G150" s="311">
        <v>59.3</v>
      </c>
      <c r="H150" s="564">
        <v>1.8</v>
      </c>
      <c r="I150" s="564">
        <v>214.6</v>
      </c>
      <c r="J150" s="311">
        <v>569.70000000000005</v>
      </c>
    </row>
    <row r="151" spans="1:10" x14ac:dyDescent="0.2">
      <c r="A151" s="381"/>
      <c r="C151" s="310">
        <v>44261.375</v>
      </c>
      <c r="D151" s="311">
        <v>1003.2</v>
      </c>
      <c r="E151" s="311">
        <v>0</v>
      </c>
      <c r="F151" s="311">
        <v>28.1</v>
      </c>
      <c r="G151" s="311">
        <v>50.9</v>
      </c>
      <c r="H151" s="311">
        <v>5.3</v>
      </c>
      <c r="I151" s="311">
        <v>160.69999999999999</v>
      </c>
      <c r="J151" s="311">
        <v>767.8</v>
      </c>
    </row>
    <row r="152" spans="1:10" x14ac:dyDescent="0.2">
      <c r="A152" s="381"/>
      <c r="C152" s="310">
        <v>44261.416666666672</v>
      </c>
      <c r="D152" s="311">
        <v>1002.4</v>
      </c>
      <c r="E152" s="311">
        <v>0</v>
      </c>
      <c r="F152" s="311">
        <v>28.6</v>
      </c>
      <c r="G152" s="311">
        <v>50.4</v>
      </c>
      <c r="H152" s="311">
        <v>6</v>
      </c>
      <c r="I152" s="311">
        <v>163.6</v>
      </c>
      <c r="J152" s="311">
        <v>923.7</v>
      </c>
    </row>
    <row r="153" spans="1:10" x14ac:dyDescent="0.2">
      <c r="A153" s="381"/>
      <c r="C153" s="310">
        <v>44261.458333333328</v>
      </c>
      <c r="D153" s="311">
        <v>1001.9</v>
      </c>
      <c r="E153" s="311">
        <v>0</v>
      </c>
      <c r="F153" s="311">
        <v>28.6</v>
      </c>
      <c r="G153" s="311">
        <v>52.3</v>
      </c>
      <c r="H153" s="311">
        <v>6.2</v>
      </c>
      <c r="I153" s="311">
        <v>159.30000000000001</v>
      </c>
      <c r="J153" s="311">
        <v>1004.9</v>
      </c>
    </row>
    <row r="154" spans="1:10" x14ac:dyDescent="0.2">
      <c r="A154" s="381"/>
      <c r="C154" s="310">
        <v>44261.5</v>
      </c>
      <c r="D154" s="311">
        <v>1001</v>
      </c>
      <c r="E154" s="311">
        <v>0</v>
      </c>
      <c r="F154" s="311">
        <v>28.9</v>
      </c>
      <c r="G154" s="311">
        <v>52.2</v>
      </c>
      <c r="H154" s="311">
        <v>6.8</v>
      </c>
      <c r="I154" s="311">
        <v>155.80000000000001</v>
      </c>
      <c r="J154" s="311">
        <v>598.4</v>
      </c>
    </row>
    <row r="155" spans="1:10" x14ac:dyDescent="0.2">
      <c r="A155" s="381"/>
      <c r="C155" s="310">
        <v>44261.541666666672</v>
      </c>
      <c r="D155" s="311">
        <v>1000.4</v>
      </c>
      <c r="E155" s="311">
        <v>0</v>
      </c>
      <c r="F155" s="311">
        <v>28.8</v>
      </c>
      <c r="G155" s="311">
        <v>53.4</v>
      </c>
      <c r="H155" s="311">
        <v>6.4</v>
      </c>
      <c r="I155" s="311">
        <v>167.5</v>
      </c>
      <c r="J155" s="311">
        <v>616.1</v>
      </c>
    </row>
    <row r="156" spans="1:10" x14ac:dyDescent="0.2">
      <c r="A156" s="381"/>
      <c r="C156" s="310">
        <v>44261.583333333328</v>
      </c>
      <c r="D156" s="311">
        <v>1000</v>
      </c>
      <c r="E156" s="311">
        <v>0</v>
      </c>
      <c r="F156" s="311">
        <v>28.1</v>
      </c>
      <c r="G156" s="311">
        <v>55.7</v>
      </c>
      <c r="H156" s="311">
        <v>6.6</v>
      </c>
      <c r="I156" s="311">
        <v>171.1</v>
      </c>
      <c r="J156" s="311">
        <v>704</v>
      </c>
    </row>
    <row r="157" spans="1:10" x14ac:dyDescent="0.2">
      <c r="A157" s="381"/>
      <c r="C157" s="310">
        <v>44261.625</v>
      </c>
      <c r="D157" s="311">
        <v>1000.1</v>
      </c>
      <c r="E157" s="311">
        <v>0</v>
      </c>
      <c r="F157" s="311">
        <v>27.6</v>
      </c>
      <c r="G157" s="311">
        <v>59.1</v>
      </c>
      <c r="H157" s="311">
        <v>5.9</v>
      </c>
      <c r="I157" s="311">
        <v>166</v>
      </c>
      <c r="J157" s="311">
        <v>548.4</v>
      </c>
    </row>
    <row r="158" spans="1:10" x14ac:dyDescent="0.2">
      <c r="A158" s="381"/>
      <c r="C158" s="310">
        <v>44261.666666666672</v>
      </c>
      <c r="D158" s="311">
        <v>1000.5</v>
      </c>
      <c r="E158" s="311">
        <v>0</v>
      </c>
      <c r="F158" s="311">
        <v>26.9</v>
      </c>
      <c r="G158" s="311">
        <v>62.7</v>
      </c>
      <c r="H158" s="311">
        <v>5.9</v>
      </c>
      <c r="I158" s="311">
        <v>165.9</v>
      </c>
      <c r="J158" s="311">
        <v>357</v>
      </c>
    </row>
    <row r="159" spans="1:10" x14ac:dyDescent="0.2">
      <c r="A159" s="381"/>
      <c r="C159" s="310">
        <v>44261.708333333328</v>
      </c>
      <c r="D159" s="311">
        <v>1001.7</v>
      </c>
      <c r="E159" s="311">
        <v>0</v>
      </c>
      <c r="F159" s="311">
        <v>25.8</v>
      </c>
      <c r="G159" s="311">
        <v>66.7</v>
      </c>
      <c r="H159" s="311">
        <v>5.2</v>
      </c>
      <c r="I159" s="311">
        <v>150.4</v>
      </c>
      <c r="J159" s="311">
        <v>100.3</v>
      </c>
    </row>
    <row r="160" spans="1:10" x14ac:dyDescent="0.2">
      <c r="A160" s="381"/>
      <c r="C160" s="310">
        <v>44261.75</v>
      </c>
      <c r="D160" s="311">
        <v>1002.8</v>
      </c>
      <c r="E160" s="311">
        <v>0</v>
      </c>
      <c r="F160" s="311">
        <v>24.7</v>
      </c>
      <c r="G160" s="311">
        <v>70.2</v>
      </c>
      <c r="H160" s="311">
        <v>5</v>
      </c>
      <c r="I160" s="311">
        <v>144.19999999999999</v>
      </c>
      <c r="J160" s="311">
        <v>1.3</v>
      </c>
    </row>
    <row r="161" spans="1:10" x14ac:dyDescent="0.2">
      <c r="A161" s="381"/>
      <c r="C161" s="310">
        <v>44261.791666666672</v>
      </c>
      <c r="D161" s="311">
        <v>1003.7</v>
      </c>
      <c r="E161" s="311">
        <v>0</v>
      </c>
      <c r="F161" s="311">
        <v>24.5</v>
      </c>
      <c r="G161" s="311">
        <v>70.599999999999994</v>
      </c>
      <c r="H161" s="311">
        <v>4.5999999999999996</v>
      </c>
      <c r="I161" s="311">
        <v>140.80000000000001</v>
      </c>
      <c r="J161" s="311">
        <v>0</v>
      </c>
    </row>
    <row r="162" spans="1:10" x14ac:dyDescent="0.2">
      <c r="A162" s="381"/>
      <c r="C162" s="310">
        <v>44261.833333333328</v>
      </c>
      <c r="D162" s="311">
        <v>1004.3</v>
      </c>
      <c r="E162" s="311">
        <v>0</v>
      </c>
      <c r="F162" s="311">
        <v>24.3</v>
      </c>
      <c r="G162" s="311">
        <v>71.3</v>
      </c>
      <c r="H162" s="311">
        <v>4.7</v>
      </c>
      <c r="I162" s="311">
        <v>143.1</v>
      </c>
      <c r="J162" s="311">
        <v>0</v>
      </c>
    </row>
    <row r="163" spans="1:10" x14ac:dyDescent="0.2">
      <c r="A163" s="381"/>
      <c r="C163" s="310">
        <v>44261.875</v>
      </c>
      <c r="D163" s="311">
        <v>1004.7</v>
      </c>
      <c r="E163" s="311">
        <v>0</v>
      </c>
      <c r="F163" s="311">
        <v>24.2</v>
      </c>
      <c r="G163" s="311">
        <v>70.7</v>
      </c>
      <c r="H163" s="311">
        <v>3.8</v>
      </c>
      <c r="I163" s="311">
        <v>147.69999999999999</v>
      </c>
      <c r="J163" s="311">
        <v>0</v>
      </c>
    </row>
    <row r="164" spans="1:10" x14ac:dyDescent="0.2">
      <c r="A164" s="381"/>
      <c r="C164" s="310">
        <v>44261.916666666672</v>
      </c>
      <c r="D164" s="311">
        <v>1004.6</v>
      </c>
      <c r="E164" s="311">
        <v>0</v>
      </c>
      <c r="F164" s="311">
        <v>24.2</v>
      </c>
      <c r="G164" s="311">
        <v>68.900000000000006</v>
      </c>
      <c r="H164" s="311">
        <v>3</v>
      </c>
      <c r="I164" s="311">
        <v>144.5</v>
      </c>
      <c r="J164" s="311">
        <v>0</v>
      </c>
    </row>
    <row r="165" spans="1:10" x14ac:dyDescent="0.2">
      <c r="A165" s="381"/>
      <c r="C165" s="310">
        <v>44261.958333333328</v>
      </c>
      <c r="D165" s="311">
        <v>1004.7</v>
      </c>
      <c r="E165" s="311">
        <v>0</v>
      </c>
      <c r="F165" s="311">
        <v>24.1</v>
      </c>
      <c r="G165" s="348">
        <v>69.7</v>
      </c>
      <c r="H165" s="558">
        <v>2.1</v>
      </c>
      <c r="I165" s="558">
        <v>25</v>
      </c>
      <c r="J165" s="350">
        <v>0</v>
      </c>
    </row>
    <row r="166" spans="1:10" x14ac:dyDescent="0.2">
      <c r="A166" s="381"/>
      <c r="C166" s="310">
        <v>44262</v>
      </c>
      <c r="D166" s="311">
        <v>1004.2</v>
      </c>
      <c r="E166" s="311">
        <v>0</v>
      </c>
      <c r="F166" s="311">
        <v>23.2</v>
      </c>
      <c r="G166" s="348">
        <v>73.5</v>
      </c>
      <c r="H166" s="573" t="s">
        <v>361</v>
      </c>
      <c r="I166" s="573" t="s">
        <v>361</v>
      </c>
      <c r="J166" s="350">
        <v>0</v>
      </c>
    </row>
    <row r="167" spans="1:10" x14ac:dyDescent="0.2">
      <c r="A167" s="381"/>
      <c r="C167" s="310">
        <v>44262.041666666672</v>
      </c>
      <c r="D167" s="311">
        <v>1003.8</v>
      </c>
      <c r="E167" s="311">
        <v>0</v>
      </c>
      <c r="F167" s="311">
        <v>23.1</v>
      </c>
      <c r="G167" s="348">
        <v>72.400000000000006</v>
      </c>
      <c r="H167" s="573" t="s">
        <v>361</v>
      </c>
      <c r="I167" s="573" t="s">
        <v>361</v>
      </c>
      <c r="J167" s="350">
        <v>0</v>
      </c>
    </row>
    <row r="168" spans="1:10" x14ac:dyDescent="0.2">
      <c r="A168" s="381"/>
      <c r="C168" s="310">
        <v>44262.083333333328</v>
      </c>
      <c r="D168" s="311">
        <v>1003.5</v>
      </c>
      <c r="E168" s="311">
        <v>0</v>
      </c>
      <c r="F168" s="311">
        <v>23.4</v>
      </c>
      <c r="G168" s="348">
        <v>72.5</v>
      </c>
      <c r="H168" s="567">
        <v>1.2</v>
      </c>
      <c r="I168" s="573" t="s">
        <v>361</v>
      </c>
      <c r="J168" s="350">
        <v>0</v>
      </c>
    </row>
    <row r="169" spans="1:10" x14ac:dyDescent="0.2">
      <c r="A169" s="381"/>
      <c r="C169" s="310">
        <v>44262.125</v>
      </c>
      <c r="D169" s="311">
        <v>1003.2</v>
      </c>
      <c r="E169" s="311">
        <v>0</v>
      </c>
      <c r="F169" s="311">
        <v>23.8</v>
      </c>
      <c r="G169" s="348">
        <v>69.3</v>
      </c>
      <c r="H169" s="351">
        <v>3.2</v>
      </c>
      <c r="I169" s="569">
        <v>144.19999999999999</v>
      </c>
      <c r="J169" s="350">
        <v>0</v>
      </c>
    </row>
    <row r="170" spans="1:10" x14ac:dyDescent="0.2">
      <c r="A170" s="381"/>
      <c r="C170" s="310">
        <v>44262.166666666672</v>
      </c>
      <c r="D170" s="311">
        <v>1003</v>
      </c>
      <c r="E170" s="311">
        <v>0</v>
      </c>
      <c r="F170" s="311">
        <v>23.6</v>
      </c>
      <c r="G170" s="348">
        <v>69.599999999999994</v>
      </c>
      <c r="H170" s="353">
        <v>3.2</v>
      </c>
      <c r="I170" s="353">
        <v>153.30000000000001</v>
      </c>
      <c r="J170" s="350">
        <v>0</v>
      </c>
    </row>
    <row r="171" spans="1:10" x14ac:dyDescent="0.2">
      <c r="A171" s="381"/>
      <c r="C171" s="310">
        <v>44262.208333333328</v>
      </c>
      <c r="D171" s="311">
        <v>1003.1</v>
      </c>
      <c r="E171" s="311">
        <v>0</v>
      </c>
      <c r="F171" s="311">
        <v>23.4</v>
      </c>
      <c r="G171" s="348">
        <v>69.900000000000006</v>
      </c>
      <c r="H171" s="353">
        <v>3</v>
      </c>
      <c r="I171" s="353">
        <v>139.9</v>
      </c>
      <c r="J171" s="350">
        <v>2</v>
      </c>
    </row>
    <row r="172" spans="1:10" x14ac:dyDescent="0.2">
      <c r="A172" s="381"/>
      <c r="C172" s="310">
        <v>44262.25</v>
      </c>
      <c r="D172" s="311">
        <v>1003.6</v>
      </c>
      <c r="E172" s="311">
        <v>0</v>
      </c>
      <c r="F172" s="311">
        <v>23.5</v>
      </c>
      <c r="G172" s="348">
        <v>69</v>
      </c>
      <c r="H172" s="353">
        <v>3</v>
      </c>
      <c r="I172" s="353">
        <v>153.6</v>
      </c>
      <c r="J172" s="350">
        <v>81.400000000000006</v>
      </c>
    </row>
    <row r="173" spans="1:10" x14ac:dyDescent="0.2">
      <c r="A173" s="381"/>
      <c r="C173" s="310">
        <v>44262.291666666672</v>
      </c>
      <c r="D173" s="311">
        <v>1003.9</v>
      </c>
      <c r="E173" s="311">
        <v>0</v>
      </c>
      <c r="F173" s="311">
        <v>25.2</v>
      </c>
      <c r="G173" s="348">
        <v>63.6</v>
      </c>
      <c r="H173" s="351">
        <v>3.9</v>
      </c>
      <c r="I173" s="351">
        <v>153.6</v>
      </c>
      <c r="J173" s="350">
        <v>320.5</v>
      </c>
    </row>
    <row r="174" spans="1:10" x14ac:dyDescent="0.2">
      <c r="A174" s="381"/>
      <c r="C174" s="310">
        <v>44262.333333333328</v>
      </c>
      <c r="D174" s="311">
        <v>1003.6</v>
      </c>
      <c r="E174" s="311">
        <v>0</v>
      </c>
      <c r="F174" s="311">
        <v>26.9</v>
      </c>
      <c r="G174" s="311">
        <v>58.8</v>
      </c>
      <c r="H174" s="311">
        <v>4.3</v>
      </c>
      <c r="I174" s="311">
        <v>160.5</v>
      </c>
      <c r="J174" s="311">
        <v>567.5</v>
      </c>
    </row>
    <row r="175" spans="1:10" x14ac:dyDescent="0.2">
      <c r="A175" s="381"/>
      <c r="C175" s="310">
        <v>44262.375</v>
      </c>
      <c r="D175" s="311">
        <v>1003.3</v>
      </c>
      <c r="E175" s="311">
        <v>0</v>
      </c>
      <c r="F175" s="311">
        <v>27.5</v>
      </c>
      <c r="G175" s="311">
        <v>56.5</v>
      </c>
      <c r="H175" s="311">
        <v>5.2</v>
      </c>
      <c r="I175" s="311">
        <v>159.6</v>
      </c>
      <c r="J175" s="311">
        <v>776</v>
      </c>
    </row>
    <row r="176" spans="1:10" x14ac:dyDescent="0.2">
      <c r="A176" s="381"/>
      <c r="C176" s="310">
        <v>44262.416666666672</v>
      </c>
      <c r="D176" s="312">
        <v>1002.5</v>
      </c>
      <c r="E176" s="311">
        <v>0</v>
      </c>
      <c r="F176" s="311">
        <v>28.3</v>
      </c>
      <c r="G176" s="311">
        <v>53.7</v>
      </c>
      <c r="H176" s="311">
        <v>5.8</v>
      </c>
      <c r="I176" s="311">
        <v>161</v>
      </c>
      <c r="J176" s="311">
        <v>928.5</v>
      </c>
    </row>
    <row r="177" spans="1:10" x14ac:dyDescent="0.2">
      <c r="A177" s="381"/>
      <c r="C177" s="310">
        <v>44262.458333333328</v>
      </c>
      <c r="D177" s="311">
        <v>1001.9</v>
      </c>
      <c r="E177" s="311">
        <v>0</v>
      </c>
      <c r="F177" s="311">
        <v>28.4</v>
      </c>
      <c r="G177" s="311">
        <v>52.4</v>
      </c>
      <c r="H177" s="311">
        <v>6.4</v>
      </c>
      <c r="I177" s="311">
        <v>162.5</v>
      </c>
      <c r="J177" s="311">
        <v>1006.7</v>
      </c>
    </row>
    <row r="178" spans="1:10" x14ac:dyDescent="0.2">
      <c r="A178" s="381"/>
      <c r="C178" s="310">
        <v>44262.5</v>
      </c>
      <c r="D178" s="311">
        <v>1001.1</v>
      </c>
      <c r="E178" s="311">
        <v>0</v>
      </c>
      <c r="F178" s="311">
        <v>28.2</v>
      </c>
      <c r="G178" s="311">
        <v>52.9</v>
      </c>
      <c r="H178" s="311">
        <v>7.9</v>
      </c>
      <c r="I178" s="311">
        <v>157.5</v>
      </c>
      <c r="J178" s="311">
        <v>589.4</v>
      </c>
    </row>
    <row r="179" spans="1:10" x14ac:dyDescent="0.2">
      <c r="A179" s="381"/>
      <c r="C179" s="310">
        <v>44262.541666666672</v>
      </c>
      <c r="D179" s="311">
        <v>1000.4</v>
      </c>
      <c r="E179" s="311">
        <v>0</v>
      </c>
      <c r="F179" s="311">
        <v>28.3</v>
      </c>
      <c r="G179" s="311">
        <v>53.4</v>
      </c>
      <c r="H179" s="311">
        <v>7.3</v>
      </c>
      <c r="I179" s="311">
        <v>155.30000000000001</v>
      </c>
      <c r="J179" s="311">
        <v>654.5</v>
      </c>
    </row>
    <row r="180" spans="1:10" x14ac:dyDescent="0.2">
      <c r="A180" s="381"/>
      <c r="C180" s="310">
        <v>44262.583333333328</v>
      </c>
      <c r="D180" s="311">
        <v>999.8</v>
      </c>
      <c r="E180" s="311">
        <v>0</v>
      </c>
      <c r="F180" s="311">
        <v>27.9</v>
      </c>
      <c r="G180" s="311">
        <v>56</v>
      </c>
      <c r="H180" s="311">
        <v>7.2</v>
      </c>
      <c r="I180" s="311">
        <v>151.9</v>
      </c>
      <c r="J180" s="311">
        <v>804.1</v>
      </c>
    </row>
    <row r="181" spans="1:10" x14ac:dyDescent="0.2">
      <c r="A181" s="381"/>
      <c r="C181" s="310">
        <v>44262.625</v>
      </c>
      <c r="D181" s="311">
        <v>1000.1</v>
      </c>
      <c r="E181" s="311">
        <v>0</v>
      </c>
      <c r="F181" s="311">
        <v>27.2</v>
      </c>
      <c r="G181" s="311">
        <v>60.1</v>
      </c>
      <c r="H181" s="311">
        <v>7.2</v>
      </c>
      <c r="I181" s="311">
        <v>158.19999999999999</v>
      </c>
      <c r="J181" s="311">
        <v>599.1</v>
      </c>
    </row>
    <row r="182" spans="1:10" x14ac:dyDescent="0.2">
      <c r="A182" s="381"/>
      <c r="C182" s="310">
        <v>44262.666666666672</v>
      </c>
      <c r="D182" s="311">
        <v>1000.8</v>
      </c>
      <c r="E182" s="311">
        <v>0</v>
      </c>
      <c r="F182" s="311">
        <v>26.4</v>
      </c>
      <c r="G182" s="311">
        <v>63.5</v>
      </c>
      <c r="H182" s="311">
        <v>6.7</v>
      </c>
      <c r="I182" s="311">
        <v>164.9</v>
      </c>
      <c r="J182" s="311">
        <v>359.7</v>
      </c>
    </row>
    <row r="183" spans="1:10" x14ac:dyDescent="0.2">
      <c r="A183" s="381"/>
      <c r="C183" s="310">
        <v>44262.708333333328</v>
      </c>
      <c r="D183" s="311">
        <v>1001.8</v>
      </c>
      <c r="E183" s="311">
        <v>0</v>
      </c>
      <c r="F183" s="311">
        <v>25.2</v>
      </c>
      <c r="G183" s="311">
        <v>67.2</v>
      </c>
      <c r="H183" s="311">
        <v>5.4</v>
      </c>
      <c r="I183" s="311">
        <v>162</v>
      </c>
      <c r="J183" s="311">
        <v>110.2</v>
      </c>
    </row>
    <row r="184" spans="1:10" x14ac:dyDescent="0.2">
      <c r="A184" s="381"/>
      <c r="C184" s="310">
        <v>44262.75</v>
      </c>
      <c r="D184" s="311">
        <v>1003.3</v>
      </c>
      <c r="E184" s="311">
        <v>0</v>
      </c>
      <c r="F184" s="311">
        <v>24.3</v>
      </c>
      <c r="G184" s="311">
        <v>71.7</v>
      </c>
      <c r="H184" s="311">
        <v>4.7</v>
      </c>
      <c r="I184" s="311">
        <v>158.80000000000001</v>
      </c>
      <c r="J184" s="311">
        <v>0.6</v>
      </c>
    </row>
    <row r="185" spans="1:10" x14ac:dyDescent="0.2">
      <c r="A185" s="381"/>
      <c r="C185" s="310">
        <v>44262.791666666672</v>
      </c>
      <c r="D185" s="311">
        <v>1004.6</v>
      </c>
      <c r="E185" s="311">
        <v>0</v>
      </c>
      <c r="F185" s="311">
        <v>24</v>
      </c>
      <c r="G185" s="311">
        <v>72.5</v>
      </c>
      <c r="H185" s="311">
        <v>4.2</v>
      </c>
      <c r="I185" s="311">
        <v>148.69999999999999</v>
      </c>
      <c r="J185" s="311">
        <v>0</v>
      </c>
    </row>
    <row r="186" spans="1:10" x14ac:dyDescent="0.2">
      <c r="A186" s="381"/>
      <c r="C186" s="310">
        <v>44262.833333333328</v>
      </c>
      <c r="D186" s="311">
        <v>1005.3</v>
      </c>
      <c r="E186" s="311">
        <v>0</v>
      </c>
      <c r="F186" s="311">
        <v>24.3</v>
      </c>
      <c r="G186" s="311">
        <v>70</v>
      </c>
      <c r="H186" s="311">
        <v>3.9</v>
      </c>
      <c r="I186" s="311">
        <v>143.30000000000001</v>
      </c>
      <c r="J186" s="311">
        <v>0</v>
      </c>
    </row>
    <row r="187" spans="1:10" x14ac:dyDescent="0.2">
      <c r="A187" s="381"/>
      <c r="C187" s="310">
        <v>44262.875</v>
      </c>
      <c r="D187" s="311">
        <v>1005.7</v>
      </c>
      <c r="E187" s="311">
        <v>0</v>
      </c>
      <c r="F187" s="311">
        <v>24.7</v>
      </c>
      <c r="G187" s="311">
        <v>67.099999999999994</v>
      </c>
      <c r="H187" s="311">
        <v>3.6</v>
      </c>
      <c r="I187" s="311">
        <v>133.5</v>
      </c>
      <c r="J187" s="311">
        <v>0</v>
      </c>
    </row>
    <row r="188" spans="1:10" x14ac:dyDescent="0.2">
      <c r="A188" s="381"/>
      <c r="C188" s="310">
        <v>44262.916666666672</v>
      </c>
      <c r="D188" s="311">
        <v>1005.6</v>
      </c>
      <c r="E188" s="311">
        <v>0</v>
      </c>
      <c r="F188" s="311">
        <v>24.9</v>
      </c>
      <c r="G188" s="311">
        <v>64.900000000000006</v>
      </c>
      <c r="H188" s="311">
        <v>2.7</v>
      </c>
      <c r="I188" s="311">
        <v>130.30000000000001</v>
      </c>
      <c r="J188" s="311">
        <v>0</v>
      </c>
    </row>
    <row r="189" spans="1:10" x14ac:dyDescent="0.2">
      <c r="A189" s="381"/>
      <c r="C189" s="310">
        <v>44262.958333333328</v>
      </c>
      <c r="D189" s="311">
        <v>1005.7</v>
      </c>
      <c r="E189" s="311">
        <v>0</v>
      </c>
      <c r="F189" s="311">
        <v>23.2</v>
      </c>
      <c r="G189" s="311">
        <v>71.400000000000006</v>
      </c>
      <c r="H189" s="311">
        <v>1.9</v>
      </c>
      <c r="I189" s="311">
        <v>319.10000000000002</v>
      </c>
      <c r="J189" s="311">
        <v>0</v>
      </c>
    </row>
    <row r="190" spans="1:10" x14ac:dyDescent="0.2">
      <c r="A190" s="381"/>
      <c r="C190" s="310">
        <v>44263</v>
      </c>
      <c r="D190" s="311">
        <v>1005.4</v>
      </c>
      <c r="E190" s="311">
        <v>0</v>
      </c>
      <c r="F190" s="311">
        <v>23.1</v>
      </c>
      <c r="G190" s="311">
        <v>73.900000000000006</v>
      </c>
      <c r="H190" s="311">
        <v>1.7</v>
      </c>
      <c r="I190" s="559">
        <v>346.6</v>
      </c>
      <c r="J190" s="311">
        <v>0</v>
      </c>
    </row>
    <row r="191" spans="1:10" x14ac:dyDescent="0.2">
      <c r="A191" s="381"/>
      <c r="C191" s="310">
        <v>44263.041666666672</v>
      </c>
      <c r="D191" s="311">
        <v>1005.2</v>
      </c>
      <c r="E191" s="311">
        <v>0</v>
      </c>
      <c r="F191" s="311">
        <v>23.3</v>
      </c>
      <c r="G191" s="311">
        <v>74.2</v>
      </c>
      <c r="H191" s="348">
        <v>0.7</v>
      </c>
      <c r="I191" s="573" t="s">
        <v>361</v>
      </c>
      <c r="J191" s="350">
        <v>0</v>
      </c>
    </row>
    <row r="192" spans="1:10" x14ac:dyDescent="0.2">
      <c r="A192" s="381"/>
      <c r="C192" s="310">
        <v>44263.083333333328</v>
      </c>
      <c r="D192" s="311">
        <v>1005.1</v>
      </c>
      <c r="E192" s="311">
        <v>0</v>
      </c>
      <c r="F192" s="311">
        <v>22.8</v>
      </c>
      <c r="G192" s="311">
        <v>74.900000000000006</v>
      </c>
      <c r="H192" s="561">
        <v>0.5</v>
      </c>
      <c r="I192" s="573" t="s">
        <v>361</v>
      </c>
      <c r="J192" s="350">
        <v>0</v>
      </c>
    </row>
    <row r="193" spans="1:10" x14ac:dyDescent="0.2">
      <c r="A193" s="381"/>
      <c r="C193" s="310">
        <v>44263.125</v>
      </c>
      <c r="D193" s="311">
        <v>1004.9</v>
      </c>
      <c r="E193" s="311">
        <v>0</v>
      </c>
      <c r="F193" s="311">
        <v>22.9</v>
      </c>
      <c r="G193" s="348">
        <v>75.3</v>
      </c>
      <c r="H193" s="573" t="s">
        <v>361</v>
      </c>
      <c r="I193" s="573" t="s">
        <v>361</v>
      </c>
      <c r="J193" s="350">
        <v>0</v>
      </c>
    </row>
    <row r="194" spans="1:10" x14ac:dyDescent="0.2">
      <c r="A194" s="381"/>
      <c r="C194" s="310">
        <v>44263.166666666672</v>
      </c>
      <c r="D194" s="311">
        <v>1004.9</v>
      </c>
      <c r="E194" s="311">
        <v>0</v>
      </c>
      <c r="F194" s="311">
        <v>23</v>
      </c>
      <c r="G194" s="348">
        <v>73.5</v>
      </c>
      <c r="H194" s="573" t="s">
        <v>361</v>
      </c>
      <c r="I194" s="573" t="s">
        <v>361</v>
      </c>
      <c r="J194" s="350">
        <v>0</v>
      </c>
    </row>
    <row r="195" spans="1:10" x14ac:dyDescent="0.2">
      <c r="A195" s="381"/>
      <c r="C195" s="310">
        <v>44263.208333333328</v>
      </c>
      <c r="D195" s="311">
        <v>1005.1</v>
      </c>
      <c r="E195" s="311">
        <v>0</v>
      </c>
      <c r="F195" s="311">
        <v>22.9</v>
      </c>
      <c r="G195" s="348">
        <v>71.599999999999994</v>
      </c>
      <c r="H195" s="570">
        <v>1.4</v>
      </c>
      <c r="I195" s="573" t="s">
        <v>361</v>
      </c>
      <c r="J195" s="350">
        <v>1.3</v>
      </c>
    </row>
    <row r="196" spans="1:10" x14ac:dyDescent="0.2">
      <c r="A196" s="381"/>
      <c r="C196" s="310">
        <v>44263.25</v>
      </c>
      <c r="D196" s="311">
        <v>1005.5</v>
      </c>
      <c r="E196" s="311">
        <v>0</v>
      </c>
      <c r="F196" s="311">
        <v>23</v>
      </c>
      <c r="G196" s="348">
        <v>71.400000000000006</v>
      </c>
      <c r="H196" s="557">
        <v>0.4</v>
      </c>
      <c r="I196" s="573" t="s">
        <v>361</v>
      </c>
      <c r="J196" s="350">
        <v>83.1</v>
      </c>
    </row>
    <row r="197" spans="1:10" x14ac:dyDescent="0.2">
      <c r="A197" s="381"/>
      <c r="C197" s="310">
        <v>44263.291666666672</v>
      </c>
      <c r="D197" s="311">
        <v>1006</v>
      </c>
      <c r="E197" s="311">
        <v>0</v>
      </c>
      <c r="F197" s="311">
        <v>25.7</v>
      </c>
      <c r="G197" s="348">
        <v>63.1</v>
      </c>
      <c r="H197" s="573" t="s">
        <v>361</v>
      </c>
      <c r="I197" s="573" t="s">
        <v>361</v>
      </c>
      <c r="J197" s="350">
        <v>320</v>
      </c>
    </row>
    <row r="198" spans="1:10" x14ac:dyDescent="0.2">
      <c r="A198" s="381"/>
      <c r="C198" s="310">
        <v>44263.333333333328</v>
      </c>
      <c r="D198" s="311">
        <v>1005.7</v>
      </c>
      <c r="E198" s="311">
        <v>0</v>
      </c>
      <c r="F198" s="311">
        <v>27.1</v>
      </c>
      <c r="G198" s="311">
        <v>58.6</v>
      </c>
      <c r="H198" s="564">
        <v>1.6</v>
      </c>
      <c r="I198" s="564">
        <v>293.8</v>
      </c>
      <c r="J198" s="311">
        <v>564</v>
      </c>
    </row>
    <row r="199" spans="1:10" x14ac:dyDescent="0.2">
      <c r="A199" s="381"/>
      <c r="C199" s="310">
        <v>44263.375</v>
      </c>
      <c r="D199" s="311">
        <v>1005.2</v>
      </c>
      <c r="E199" s="311">
        <v>0</v>
      </c>
      <c r="F199" s="311">
        <v>28.2</v>
      </c>
      <c r="G199" s="311">
        <v>55</v>
      </c>
      <c r="H199" s="311">
        <v>4</v>
      </c>
      <c r="I199" s="311">
        <v>171.6</v>
      </c>
      <c r="J199" s="311">
        <v>776.2</v>
      </c>
    </row>
    <row r="200" spans="1:10" x14ac:dyDescent="0.2">
      <c r="A200" s="381"/>
      <c r="C200" s="310">
        <v>44263.416666666672</v>
      </c>
      <c r="D200" s="311">
        <v>1004.5</v>
      </c>
      <c r="E200" s="311">
        <v>0</v>
      </c>
      <c r="F200" s="311">
        <v>28.9</v>
      </c>
      <c r="G200" s="311">
        <v>52.4</v>
      </c>
      <c r="H200" s="311">
        <v>5.0999999999999996</v>
      </c>
      <c r="I200" s="311">
        <v>168.2</v>
      </c>
      <c r="J200" s="311">
        <v>925.3</v>
      </c>
    </row>
    <row r="201" spans="1:10" x14ac:dyDescent="0.2">
      <c r="A201" s="381"/>
      <c r="C201" s="310">
        <v>44263.458333333328</v>
      </c>
      <c r="D201" s="311">
        <v>1003.5</v>
      </c>
      <c r="E201" s="311">
        <v>0</v>
      </c>
      <c r="F201" s="311">
        <v>29</v>
      </c>
      <c r="G201" s="311">
        <v>51.5</v>
      </c>
      <c r="H201" s="311">
        <v>6.4</v>
      </c>
      <c r="I201" s="311">
        <v>163.5</v>
      </c>
      <c r="J201" s="311">
        <v>999.7</v>
      </c>
    </row>
    <row r="202" spans="1:10" x14ac:dyDescent="0.2">
      <c r="A202" s="381"/>
      <c r="C202" s="310">
        <v>44263.5</v>
      </c>
      <c r="D202" s="311">
        <v>1002.7</v>
      </c>
      <c r="E202" s="311">
        <v>0</v>
      </c>
      <c r="F202" s="311">
        <v>28.9</v>
      </c>
      <c r="G202" s="311">
        <v>51.2</v>
      </c>
      <c r="H202" s="311">
        <v>7.2</v>
      </c>
      <c r="I202" s="311">
        <v>160.6</v>
      </c>
      <c r="J202" s="311">
        <v>600.79999999999995</v>
      </c>
    </row>
    <row r="203" spans="1:10" x14ac:dyDescent="0.2">
      <c r="A203" s="381"/>
      <c r="C203" s="310">
        <v>44263.541666666672</v>
      </c>
      <c r="D203" s="311">
        <v>1001.7</v>
      </c>
      <c r="E203" s="311">
        <v>0</v>
      </c>
      <c r="F203" s="311">
        <v>28.9</v>
      </c>
      <c r="G203" s="311">
        <v>50.2</v>
      </c>
      <c r="H203" s="311">
        <v>6.6</v>
      </c>
      <c r="I203" s="311">
        <v>155.6</v>
      </c>
      <c r="J203" s="311">
        <v>681.4</v>
      </c>
    </row>
    <row r="204" spans="1:10" x14ac:dyDescent="0.2">
      <c r="A204" s="381"/>
      <c r="C204" s="310">
        <v>44263.583333333328</v>
      </c>
      <c r="D204" s="311">
        <v>1001.2</v>
      </c>
      <c r="E204" s="311">
        <v>0</v>
      </c>
      <c r="F204" s="311">
        <v>28.6</v>
      </c>
      <c r="G204" s="311">
        <v>50.4</v>
      </c>
      <c r="H204" s="311">
        <v>7</v>
      </c>
      <c r="I204" s="311">
        <v>155.1</v>
      </c>
      <c r="J204" s="311">
        <v>796.1</v>
      </c>
    </row>
    <row r="205" spans="1:10" x14ac:dyDescent="0.2">
      <c r="A205" s="381"/>
      <c r="C205" s="310">
        <v>44263.625</v>
      </c>
      <c r="D205" s="311">
        <v>1000.8</v>
      </c>
      <c r="E205" s="311">
        <v>0</v>
      </c>
      <c r="F205" s="311">
        <v>28.1</v>
      </c>
      <c r="G205" s="311">
        <v>51.4</v>
      </c>
      <c r="H205" s="311">
        <v>6.8</v>
      </c>
      <c r="I205" s="311">
        <v>155.1</v>
      </c>
      <c r="J205" s="311">
        <v>593</v>
      </c>
    </row>
    <row r="206" spans="1:10" x14ac:dyDescent="0.2">
      <c r="A206" s="381"/>
      <c r="C206" s="310">
        <v>44263.666666666672</v>
      </c>
      <c r="D206" s="311">
        <v>1000.9</v>
      </c>
      <c r="E206" s="311">
        <v>0</v>
      </c>
      <c r="F206" s="311">
        <v>27.6</v>
      </c>
      <c r="G206" s="311">
        <v>52.3</v>
      </c>
      <c r="H206" s="311">
        <v>6.2</v>
      </c>
      <c r="I206" s="311">
        <v>156.6</v>
      </c>
      <c r="J206" s="311">
        <v>353.9</v>
      </c>
    </row>
    <row r="207" spans="1:10" x14ac:dyDescent="0.2">
      <c r="A207" s="381"/>
      <c r="C207" s="310">
        <v>44263.708333333328</v>
      </c>
      <c r="D207" s="311">
        <v>1001.6</v>
      </c>
      <c r="E207" s="311">
        <v>0</v>
      </c>
      <c r="F207" s="311">
        <v>26.4</v>
      </c>
      <c r="G207" s="311">
        <v>55.5</v>
      </c>
      <c r="H207" s="311">
        <v>5.9</v>
      </c>
      <c r="I207" s="311">
        <v>156.30000000000001</v>
      </c>
      <c r="J207" s="311">
        <v>112.1</v>
      </c>
    </row>
    <row r="208" spans="1:10" x14ac:dyDescent="0.2">
      <c r="A208" s="381"/>
      <c r="C208" s="310">
        <v>44263.75</v>
      </c>
      <c r="D208" s="311">
        <v>1002.7</v>
      </c>
      <c r="E208" s="311">
        <v>0</v>
      </c>
      <c r="F208" s="311">
        <v>24.9</v>
      </c>
      <c r="G208" s="311">
        <v>58.7</v>
      </c>
      <c r="H208" s="311">
        <v>5.9</v>
      </c>
      <c r="I208" s="311">
        <v>147.19999999999999</v>
      </c>
      <c r="J208" s="311">
        <v>0.6</v>
      </c>
    </row>
    <row r="209" spans="1:10" x14ac:dyDescent="0.2">
      <c r="A209" s="381"/>
      <c r="C209" s="310">
        <v>44263.791666666672</v>
      </c>
      <c r="D209" s="311">
        <v>1003.6</v>
      </c>
      <c r="E209" s="311">
        <v>0</v>
      </c>
      <c r="F209" s="311">
        <v>24.4</v>
      </c>
      <c r="G209" s="311">
        <v>59.7</v>
      </c>
      <c r="H209" s="311">
        <v>5.3</v>
      </c>
      <c r="I209" s="311">
        <v>144.69999999999999</v>
      </c>
      <c r="J209" s="311">
        <v>0</v>
      </c>
    </row>
    <row r="210" spans="1:10" x14ac:dyDescent="0.2">
      <c r="A210" s="381"/>
      <c r="C210" s="310">
        <v>44263.833333333328</v>
      </c>
      <c r="D210" s="311">
        <v>1004.6</v>
      </c>
      <c r="E210" s="311">
        <v>0</v>
      </c>
      <c r="F210" s="311">
        <v>24.2</v>
      </c>
      <c r="G210" s="311">
        <v>61.1</v>
      </c>
      <c r="H210" s="311">
        <v>4.9000000000000004</v>
      </c>
      <c r="I210" s="311">
        <v>144.5</v>
      </c>
      <c r="J210" s="311">
        <v>0</v>
      </c>
    </row>
    <row r="211" spans="1:10" x14ac:dyDescent="0.2">
      <c r="A211" s="381"/>
      <c r="C211" s="310">
        <v>44263.875</v>
      </c>
      <c r="D211" s="311">
        <v>1005</v>
      </c>
      <c r="E211" s="311">
        <v>0</v>
      </c>
      <c r="F211" s="311">
        <v>24</v>
      </c>
      <c r="G211" s="311">
        <v>64.400000000000006</v>
      </c>
      <c r="H211" s="559">
        <v>4.0999999999999996</v>
      </c>
      <c r="I211" s="559">
        <v>138.6</v>
      </c>
      <c r="J211" s="311">
        <v>0</v>
      </c>
    </row>
    <row r="212" spans="1:10" x14ac:dyDescent="0.2">
      <c r="A212" s="381"/>
      <c r="C212" s="310">
        <v>44263.916666666672</v>
      </c>
      <c r="D212" s="311">
        <v>1005</v>
      </c>
      <c r="E212" s="311">
        <v>0</v>
      </c>
      <c r="F212" s="311">
        <v>23.4</v>
      </c>
      <c r="G212" s="348">
        <v>65.8</v>
      </c>
      <c r="H212" s="573" t="s">
        <v>361</v>
      </c>
      <c r="I212" s="573" t="s">
        <v>361</v>
      </c>
      <c r="J212" s="350">
        <v>0</v>
      </c>
    </row>
    <row r="213" spans="1:10" x14ac:dyDescent="0.2">
      <c r="A213" s="381"/>
      <c r="C213" s="310">
        <v>44263.958333333328</v>
      </c>
      <c r="D213" s="311">
        <v>1005.1</v>
      </c>
      <c r="E213" s="311">
        <v>0</v>
      </c>
      <c r="F213" s="311">
        <v>22.6</v>
      </c>
      <c r="G213" s="311">
        <v>69.8</v>
      </c>
      <c r="H213" s="563">
        <v>2.2999999999999998</v>
      </c>
      <c r="I213" s="573" t="s">
        <v>361</v>
      </c>
      <c r="J213" s="350">
        <v>0</v>
      </c>
    </row>
    <row r="214" spans="1:10" x14ac:dyDescent="0.2">
      <c r="A214" s="381"/>
      <c r="C214" s="310">
        <v>44264</v>
      </c>
      <c r="D214" s="311">
        <v>1004.7</v>
      </c>
      <c r="E214" s="311">
        <v>0</v>
      </c>
      <c r="F214" s="311">
        <v>22.2</v>
      </c>
      <c r="G214" s="348">
        <v>71</v>
      </c>
      <c r="H214" s="554">
        <v>0.3</v>
      </c>
      <c r="I214" s="573" t="s">
        <v>361</v>
      </c>
      <c r="J214" s="350">
        <v>0</v>
      </c>
    </row>
    <row r="215" spans="1:10" x14ac:dyDescent="0.2">
      <c r="A215" s="381"/>
      <c r="C215" s="310">
        <v>44264.041666666672</v>
      </c>
      <c r="D215" s="311">
        <v>1004.3</v>
      </c>
      <c r="E215" s="311">
        <v>0</v>
      </c>
      <c r="F215" s="311">
        <v>22.2</v>
      </c>
      <c r="G215" s="311">
        <v>70.599999999999994</v>
      </c>
      <c r="H215" s="348">
        <v>0.7</v>
      </c>
      <c r="I215" s="573" t="s">
        <v>361</v>
      </c>
      <c r="J215" s="350">
        <v>0</v>
      </c>
    </row>
    <row r="216" spans="1:10" x14ac:dyDescent="0.2">
      <c r="A216" s="381"/>
      <c r="C216" s="310">
        <v>44264.083333333328</v>
      </c>
      <c r="D216" s="311">
        <v>1003.9</v>
      </c>
      <c r="E216" s="311">
        <v>0</v>
      </c>
      <c r="F216" s="311">
        <v>22.6</v>
      </c>
      <c r="G216" s="311">
        <v>67.7</v>
      </c>
      <c r="H216" s="311">
        <v>1.8</v>
      </c>
      <c r="I216" s="566">
        <v>121.3</v>
      </c>
      <c r="J216" s="311">
        <v>0</v>
      </c>
    </row>
    <row r="217" spans="1:10" x14ac:dyDescent="0.2">
      <c r="A217" s="381"/>
      <c r="C217" s="310">
        <v>44264.125</v>
      </c>
      <c r="D217" s="311">
        <v>1003.8</v>
      </c>
      <c r="E217" s="311">
        <v>0</v>
      </c>
      <c r="F217" s="311">
        <v>21.6</v>
      </c>
      <c r="G217" s="311">
        <v>71.8</v>
      </c>
      <c r="H217" s="561">
        <v>1.3</v>
      </c>
      <c r="I217" s="573" t="s">
        <v>361</v>
      </c>
      <c r="J217" s="350">
        <v>0</v>
      </c>
    </row>
    <row r="218" spans="1:10" x14ac:dyDescent="0.2">
      <c r="A218" s="381"/>
      <c r="C218" s="310">
        <v>44264.166666666672</v>
      </c>
      <c r="D218" s="311">
        <v>1004.1</v>
      </c>
      <c r="E218" s="311">
        <v>0</v>
      </c>
      <c r="F218" s="311">
        <v>21.2</v>
      </c>
      <c r="G218" s="348">
        <v>73.5</v>
      </c>
      <c r="H218" s="573" t="s">
        <v>361</v>
      </c>
      <c r="I218" s="573" t="s">
        <v>361</v>
      </c>
      <c r="J218" s="350">
        <v>0</v>
      </c>
    </row>
    <row r="219" spans="1:10" x14ac:dyDescent="0.2">
      <c r="A219" s="381"/>
      <c r="C219" s="310">
        <v>44264.208333333328</v>
      </c>
      <c r="D219" s="311">
        <v>1004.7</v>
      </c>
      <c r="E219" s="311">
        <v>0</v>
      </c>
      <c r="F219" s="311">
        <v>21.5</v>
      </c>
      <c r="G219" s="348">
        <v>72.900000000000006</v>
      </c>
      <c r="H219" s="567">
        <v>0.1</v>
      </c>
      <c r="I219" s="573" t="s">
        <v>361</v>
      </c>
      <c r="J219" s="350">
        <v>1.8</v>
      </c>
    </row>
    <row r="220" spans="1:10" x14ac:dyDescent="0.2">
      <c r="A220" s="381"/>
      <c r="C220" s="310">
        <v>44264.25</v>
      </c>
      <c r="D220" s="311">
        <v>1005.1</v>
      </c>
      <c r="E220" s="311">
        <v>0</v>
      </c>
      <c r="F220" s="311">
        <v>21.8</v>
      </c>
      <c r="G220" s="348">
        <v>72</v>
      </c>
      <c r="H220" s="555">
        <v>0.2</v>
      </c>
      <c r="I220" s="573" t="s">
        <v>361</v>
      </c>
      <c r="J220" s="350">
        <v>78.8</v>
      </c>
    </row>
    <row r="221" spans="1:10" x14ac:dyDescent="0.2">
      <c r="A221" s="381"/>
      <c r="C221" s="310">
        <v>44264.291666666672</v>
      </c>
      <c r="D221" s="311">
        <v>1005.7</v>
      </c>
      <c r="E221" s="311">
        <v>0</v>
      </c>
      <c r="F221" s="311">
        <v>23.6</v>
      </c>
      <c r="G221" s="311">
        <v>66.900000000000006</v>
      </c>
      <c r="H221" s="311">
        <v>1.3</v>
      </c>
      <c r="I221" s="564">
        <v>319.8</v>
      </c>
      <c r="J221" s="311">
        <v>320.7</v>
      </c>
    </row>
    <row r="222" spans="1:10" x14ac:dyDescent="0.2">
      <c r="A222" s="381"/>
      <c r="C222" s="310">
        <v>44264.333333333328</v>
      </c>
      <c r="D222" s="311">
        <v>1005.5</v>
      </c>
      <c r="E222" s="311">
        <v>0</v>
      </c>
      <c r="F222" s="311">
        <v>24.9</v>
      </c>
      <c r="G222" s="311">
        <v>64.8</v>
      </c>
      <c r="H222" s="311">
        <v>2</v>
      </c>
      <c r="I222" s="311">
        <v>318.60000000000002</v>
      </c>
      <c r="J222" s="311">
        <v>564.6</v>
      </c>
    </row>
    <row r="223" spans="1:10" x14ac:dyDescent="0.2">
      <c r="A223" s="381"/>
      <c r="C223" s="310">
        <v>44264.375</v>
      </c>
      <c r="D223" s="311">
        <v>1005.3</v>
      </c>
      <c r="E223" s="311">
        <v>0</v>
      </c>
      <c r="F223" s="311">
        <v>25.3</v>
      </c>
      <c r="G223" s="311">
        <v>63.5</v>
      </c>
      <c r="H223" s="311">
        <v>1.8</v>
      </c>
      <c r="I223" s="311">
        <v>308.39999999999998</v>
      </c>
      <c r="J223" s="311">
        <v>773</v>
      </c>
    </row>
    <row r="224" spans="1:10" x14ac:dyDescent="0.2">
      <c r="A224" s="381"/>
      <c r="C224" s="310">
        <v>44264.416666666672</v>
      </c>
      <c r="D224" s="311">
        <v>1004.9</v>
      </c>
      <c r="E224" s="311">
        <v>0</v>
      </c>
      <c r="F224" s="311">
        <v>26.3</v>
      </c>
      <c r="G224" s="311">
        <v>59.6</v>
      </c>
      <c r="H224" s="311">
        <v>1.6</v>
      </c>
      <c r="I224" s="311">
        <v>279.8</v>
      </c>
      <c r="J224" s="311">
        <v>923.4</v>
      </c>
    </row>
    <row r="225" spans="1:10" x14ac:dyDescent="0.2">
      <c r="A225" s="381"/>
      <c r="C225" s="310">
        <v>44264.458333333328</v>
      </c>
      <c r="D225" s="311">
        <v>1003.8</v>
      </c>
      <c r="E225" s="311">
        <v>0</v>
      </c>
      <c r="F225" s="311">
        <v>27.9</v>
      </c>
      <c r="G225" s="311">
        <v>55.6</v>
      </c>
      <c r="H225" s="311">
        <v>2.8</v>
      </c>
      <c r="I225" s="311">
        <v>228.1</v>
      </c>
      <c r="J225" s="311">
        <v>998.9</v>
      </c>
    </row>
    <row r="226" spans="1:10" x14ac:dyDescent="0.2">
      <c r="A226" s="381"/>
      <c r="C226" s="310">
        <v>44264.5</v>
      </c>
      <c r="D226" s="311">
        <v>1002.8</v>
      </c>
      <c r="E226" s="311">
        <v>0</v>
      </c>
      <c r="F226" s="311">
        <v>28.5</v>
      </c>
      <c r="G226" s="311">
        <v>51.7</v>
      </c>
      <c r="H226" s="311">
        <v>3.4</v>
      </c>
      <c r="I226" s="311">
        <v>199.8</v>
      </c>
      <c r="J226" s="311">
        <v>616.1</v>
      </c>
    </row>
    <row r="227" spans="1:10" x14ac:dyDescent="0.2">
      <c r="A227" s="381"/>
      <c r="C227" s="310">
        <v>44264.541666666672</v>
      </c>
      <c r="D227" s="311">
        <v>1001.8</v>
      </c>
      <c r="E227" s="311">
        <v>0</v>
      </c>
      <c r="F227" s="311">
        <v>28.8</v>
      </c>
      <c r="G227" s="311">
        <v>50.9</v>
      </c>
      <c r="H227" s="311">
        <v>4</v>
      </c>
      <c r="I227" s="311">
        <v>189.1</v>
      </c>
      <c r="J227" s="311">
        <v>747.7</v>
      </c>
    </row>
    <row r="228" spans="1:10" x14ac:dyDescent="0.2">
      <c r="A228" s="381"/>
      <c r="C228" s="310">
        <v>44264.583333333328</v>
      </c>
      <c r="D228" s="311">
        <v>1001.4</v>
      </c>
      <c r="E228" s="311">
        <v>0</v>
      </c>
      <c r="F228" s="311">
        <v>29</v>
      </c>
      <c r="G228" s="311">
        <v>50.8</v>
      </c>
      <c r="H228" s="311">
        <v>4.9000000000000004</v>
      </c>
      <c r="I228" s="311">
        <v>166.7</v>
      </c>
      <c r="J228" s="311">
        <v>797.7</v>
      </c>
    </row>
    <row r="229" spans="1:10" x14ac:dyDescent="0.2">
      <c r="A229" s="381"/>
      <c r="C229" s="310">
        <v>44264.625</v>
      </c>
      <c r="D229" s="311">
        <v>1001.1</v>
      </c>
      <c r="E229" s="311">
        <v>0</v>
      </c>
      <c r="F229" s="311">
        <v>28.2</v>
      </c>
      <c r="G229" s="311">
        <v>53.3</v>
      </c>
      <c r="H229" s="311">
        <v>5.3</v>
      </c>
      <c r="I229" s="311">
        <v>165.1</v>
      </c>
      <c r="J229" s="311">
        <v>590</v>
      </c>
    </row>
    <row r="230" spans="1:10" x14ac:dyDescent="0.2">
      <c r="A230" s="381"/>
      <c r="C230" s="310">
        <v>44264.666666666672</v>
      </c>
      <c r="D230" s="311">
        <v>1001.3</v>
      </c>
      <c r="E230" s="311">
        <v>0</v>
      </c>
      <c r="F230" s="311">
        <v>28</v>
      </c>
      <c r="G230" s="311">
        <v>54.3</v>
      </c>
      <c r="H230" s="311">
        <v>3.7</v>
      </c>
      <c r="I230" s="311">
        <v>161</v>
      </c>
      <c r="J230" s="311">
        <v>348.1</v>
      </c>
    </row>
    <row r="231" spans="1:10" x14ac:dyDescent="0.2">
      <c r="A231" s="381"/>
      <c r="C231" s="310">
        <v>44264.708333333328</v>
      </c>
      <c r="D231" s="311">
        <v>1002.2</v>
      </c>
      <c r="E231" s="311">
        <v>0</v>
      </c>
      <c r="F231" s="311">
        <v>26.5</v>
      </c>
      <c r="G231" s="311">
        <v>58.9</v>
      </c>
      <c r="H231" s="311">
        <v>4.5</v>
      </c>
      <c r="I231" s="311">
        <v>150.9</v>
      </c>
      <c r="J231" s="311">
        <v>102.3</v>
      </c>
    </row>
    <row r="232" spans="1:10" x14ac:dyDescent="0.2">
      <c r="A232" s="381"/>
      <c r="C232" s="310">
        <v>44264.75</v>
      </c>
      <c r="D232" s="559">
        <v>1003.5</v>
      </c>
      <c r="E232" s="559">
        <v>0</v>
      </c>
      <c r="F232" s="559">
        <v>25.2</v>
      </c>
      <c r="G232" s="559">
        <v>63.3</v>
      </c>
      <c r="H232" s="559">
        <v>4.3</v>
      </c>
      <c r="I232" s="559">
        <v>143.80000000000001</v>
      </c>
      <c r="J232" s="559">
        <v>0.5</v>
      </c>
    </row>
    <row r="233" spans="1:10" x14ac:dyDescent="0.2">
      <c r="A233" s="381"/>
      <c r="C233" s="556">
        <v>44264.791666666672</v>
      </c>
      <c r="D233" s="573" t="s">
        <v>361</v>
      </c>
      <c r="E233" s="573" t="s">
        <v>361</v>
      </c>
      <c r="F233" s="573" t="s">
        <v>361</v>
      </c>
      <c r="G233" s="573" t="s">
        <v>361</v>
      </c>
      <c r="H233" s="573" t="s">
        <v>361</v>
      </c>
      <c r="I233" s="573" t="s">
        <v>361</v>
      </c>
      <c r="J233" s="573" t="s">
        <v>361</v>
      </c>
    </row>
    <row r="234" spans="1:10" x14ac:dyDescent="0.2">
      <c r="A234" s="381"/>
      <c r="C234" s="310">
        <v>44264.833333333328</v>
      </c>
      <c r="D234" s="564">
        <v>1005.2</v>
      </c>
      <c r="E234" s="564">
        <v>0</v>
      </c>
      <c r="F234" s="564">
        <v>24.6</v>
      </c>
      <c r="G234" s="564">
        <v>65.5</v>
      </c>
      <c r="H234" s="564">
        <v>3.7</v>
      </c>
      <c r="I234" s="564">
        <v>145.30000000000001</v>
      </c>
      <c r="J234" s="564">
        <v>0</v>
      </c>
    </row>
    <row r="235" spans="1:10" x14ac:dyDescent="0.2">
      <c r="A235" s="381"/>
      <c r="C235" s="310">
        <v>44264.875</v>
      </c>
      <c r="D235" s="311">
        <v>1005.8</v>
      </c>
      <c r="E235" s="311">
        <v>0</v>
      </c>
      <c r="F235" s="311">
        <v>24.1</v>
      </c>
      <c r="G235" s="311">
        <v>67</v>
      </c>
      <c r="H235" s="311">
        <v>3.9</v>
      </c>
      <c r="I235" s="559">
        <v>150.19999999999999</v>
      </c>
      <c r="J235" s="311">
        <v>0</v>
      </c>
    </row>
    <row r="236" spans="1:10" x14ac:dyDescent="0.2">
      <c r="A236" s="381"/>
      <c r="C236" s="310">
        <v>44264.916666666672</v>
      </c>
      <c r="D236" s="311">
        <v>1005.9</v>
      </c>
      <c r="E236" s="311">
        <v>0</v>
      </c>
      <c r="F236" s="311">
        <v>22.8</v>
      </c>
      <c r="G236" s="311">
        <v>71.599999999999994</v>
      </c>
      <c r="H236" s="561">
        <v>0.5</v>
      </c>
      <c r="I236" s="573" t="s">
        <v>361</v>
      </c>
      <c r="J236" s="350">
        <v>0</v>
      </c>
    </row>
    <row r="237" spans="1:10" x14ac:dyDescent="0.2">
      <c r="A237" s="381"/>
      <c r="C237" s="310">
        <v>44264.958333333328</v>
      </c>
      <c r="D237" s="311">
        <v>1005.9</v>
      </c>
      <c r="E237" s="311">
        <v>0</v>
      </c>
      <c r="F237" s="311">
        <v>22.5</v>
      </c>
      <c r="G237" s="348">
        <v>73.400000000000006</v>
      </c>
      <c r="H237" s="573" t="s">
        <v>361</v>
      </c>
      <c r="I237" s="573" t="s">
        <v>361</v>
      </c>
      <c r="J237" s="350">
        <v>0</v>
      </c>
    </row>
    <row r="238" spans="1:10" x14ac:dyDescent="0.2">
      <c r="A238" s="381"/>
      <c r="C238" s="310">
        <v>44265</v>
      </c>
      <c r="D238" s="311">
        <v>1005.7</v>
      </c>
      <c r="E238" s="311">
        <v>0</v>
      </c>
      <c r="F238" s="311">
        <v>22.7</v>
      </c>
      <c r="G238" s="348">
        <v>70.7</v>
      </c>
      <c r="H238" s="568">
        <v>0.9</v>
      </c>
      <c r="I238" s="573" t="s">
        <v>361</v>
      </c>
      <c r="J238" s="350">
        <v>0</v>
      </c>
    </row>
    <row r="239" spans="1:10" x14ac:dyDescent="0.2">
      <c r="A239" s="381"/>
      <c r="C239" s="310">
        <v>44265.041666666672</v>
      </c>
      <c r="D239" s="311">
        <v>1005.4</v>
      </c>
      <c r="E239" s="311">
        <v>0</v>
      </c>
      <c r="F239" s="311">
        <v>22.4</v>
      </c>
      <c r="G239" s="348">
        <v>72.599999999999994</v>
      </c>
      <c r="H239" s="573" t="s">
        <v>361</v>
      </c>
      <c r="I239" s="573" t="s">
        <v>361</v>
      </c>
      <c r="J239" s="350">
        <v>0</v>
      </c>
    </row>
    <row r="240" spans="1:10" x14ac:dyDescent="0.2">
      <c r="A240" s="381"/>
      <c r="C240" s="310">
        <v>44265.083333333328</v>
      </c>
      <c r="D240" s="311">
        <v>1004.9</v>
      </c>
      <c r="E240" s="311">
        <v>0</v>
      </c>
      <c r="F240" s="311">
        <v>22.6</v>
      </c>
      <c r="G240" s="311">
        <v>70</v>
      </c>
      <c r="H240" s="564">
        <v>2.6</v>
      </c>
      <c r="I240" s="564">
        <v>135.5</v>
      </c>
      <c r="J240" s="311">
        <v>0</v>
      </c>
    </row>
    <row r="241" spans="1:10" x14ac:dyDescent="0.2">
      <c r="A241" s="381"/>
      <c r="C241" s="310">
        <v>44265.125</v>
      </c>
      <c r="D241" s="311">
        <v>1004.6</v>
      </c>
      <c r="E241" s="311">
        <v>0</v>
      </c>
      <c r="F241" s="311">
        <v>22.8</v>
      </c>
      <c r="G241" s="311">
        <v>68.599999999999994</v>
      </c>
      <c r="H241" s="311">
        <v>3.8</v>
      </c>
      <c r="I241" s="311">
        <v>139.80000000000001</v>
      </c>
      <c r="J241" s="311">
        <v>0</v>
      </c>
    </row>
    <row r="242" spans="1:10" x14ac:dyDescent="0.2">
      <c r="A242" s="381"/>
      <c r="C242" s="310">
        <v>44265.166666666672</v>
      </c>
      <c r="D242" s="311">
        <v>1004.6</v>
      </c>
      <c r="E242" s="311">
        <v>0</v>
      </c>
      <c r="F242" s="311">
        <v>22.6</v>
      </c>
      <c r="G242" s="311">
        <v>68.900000000000006</v>
      </c>
      <c r="H242" s="311">
        <v>4.5999999999999996</v>
      </c>
      <c r="I242" s="559">
        <v>139.5</v>
      </c>
      <c r="J242" s="311">
        <v>0</v>
      </c>
    </row>
    <row r="243" spans="1:10" x14ac:dyDescent="0.2">
      <c r="A243" s="381"/>
      <c r="C243" s="310">
        <v>44265.208333333328</v>
      </c>
      <c r="D243" s="311">
        <v>1005.4</v>
      </c>
      <c r="E243" s="311">
        <v>0</v>
      </c>
      <c r="F243" s="311">
        <v>22.7</v>
      </c>
      <c r="G243" s="348">
        <v>68.7</v>
      </c>
      <c r="H243" s="557">
        <v>1.8</v>
      </c>
      <c r="I243" s="573" t="s">
        <v>361</v>
      </c>
      <c r="J243" s="350">
        <v>1.9</v>
      </c>
    </row>
    <row r="244" spans="1:10" x14ac:dyDescent="0.2">
      <c r="A244" s="381"/>
      <c r="C244" s="310">
        <v>44265.25</v>
      </c>
      <c r="D244" s="311">
        <v>1006</v>
      </c>
      <c r="E244" s="311">
        <v>0</v>
      </c>
      <c r="F244" s="311">
        <v>22.8</v>
      </c>
      <c r="G244" s="348">
        <v>70.099999999999994</v>
      </c>
      <c r="H244" s="573" t="s">
        <v>361</v>
      </c>
      <c r="I244" s="573" t="s">
        <v>361</v>
      </c>
      <c r="J244" s="350">
        <v>79.7</v>
      </c>
    </row>
    <row r="245" spans="1:10" x14ac:dyDescent="0.2">
      <c r="A245" s="381"/>
      <c r="C245" s="310">
        <v>44265.291666666672</v>
      </c>
      <c r="D245" s="311">
        <v>1006.4</v>
      </c>
      <c r="E245" s="311">
        <v>0</v>
      </c>
      <c r="F245" s="311">
        <v>25.5</v>
      </c>
      <c r="G245" s="348">
        <v>62.2</v>
      </c>
      <c r="H245" s="573" t="s">
        <v>361</v>
      </c>
      <c r="I245" s="573" t="s">
        <v>361</v>
      </c>
      <c r="J245" s="350">
        <v>307.60000000000002</v>
      </c>
    </row>
    <row r="246" spans="1:10" x14ac:dyDescent="0.2">
      <c r="A246" s="381"/>
      <c r="C246" s="310">
        <v>44265.333333333328</v>
      </c>
      <c r="D246" s="311">
        <v>1006.4</v>
      </c>
      <c r="E246" s="311">
        <v>0</v>
      </c>
      <c r="F246" s="311">
        <v>26.3</v>
      </c>
      <c r="G246" s="348">
        <v>59.7</v>
      </c>
      <c r="H246" s="573" t="s">
        <v>361</v>
      </c>
      <c r="I246" s="573" t="s">
        <v>361</v>
      </c>
      <c r="J246" s="350">
        <v>546.4</v>
      </c>
    </row>
    <row r="247" spans="1:10" x14ac:dyDescent="0.2">
      <c r="A247" s="381"/>
      <c r="C247" s="310">
        <v>44265.375</v>
      </c>
      <c r="D247" s="311">
        <v>1006</v>
      </c>
      <c r="E247" s="311">
        <v>0</v>
      </c>
      <c r="F247" s="311">
        <v>27.3</v>
      </c>
      <c r="G247" s="348">
        <v>56.8</v>
      </c>
      <c r="H247" s="573" t="s">
        <v>361</v>
      </c>
      <c r="I247" s="573" t="s">
        <v>361</v>
      </c>
      <c r="J247" s="350">
        <v>757.6</v>
      </c>
    </row>
    <row r="248" spans="1:10" x14ac:dyDescent="0.2">
      <c r="A248" s="381"/>
      <c r="C248" s="310">
        <v>44265.416666666672</v>
      </c>
      <c r="D248" s="311">
        <v>1005.5</v>
      </c>
      <c r="E248" s="311">
        <v>0</v>
      </c>
      <c r="F248" s="311">
        <v>27.8</v>
      </c>
      <c r="G248" s="311">
        <v>55</v>
      </c>
      <c r="H248" s="564">
        <v>1.8</v>
      </c>
      <c r="I248" s="564">
        <v>260.2</v>
      </c>
      <c r="J248" s="311">
        <v>905.5</v>
      </c>
    </row>
    <row r="249" spans="1:10" x14ac:dyDescent="0.2">
      <c r="A249" s="381"/>
      <c r="C249" s="310">
        <v>44265.458333333328</v>
      </c>
      <c r="D249" s="311">
        <v>1004.7</v>
      </c>
      <c r="E249" s="311">
        <v>0</v>
      </c>
      <c r="F249" s="311">
        <v>27.7</v>
      </c>
      <c r="G249" s="311">
        <v>54.7</v>
      </c>
      <c r="H249" s="311">
        <v>2.1</v>
      </c>
      <c r="I249" s="311">
        <v>253.3</v>
      </c>
      <c r="J249" s="311">
        <v>977.2</v>
      </c>
    </row>
    <row r="250" spans="1:10" x14ac:dyDescent="0.2">
      <c r="A250" s="381"/>
      <c r="C250" s="310">
        <v>44265.5</v>
      </c>
      <c r="D250" s="311">
        <v>1003.7</v>
      </c>
      <c r="E250" s="311">
        <v>0</v>
      </c>
      <c r="F250" s="311">
        <v>28</v>
      </c>
      <c r="G250" s="311">
        <v>54.2</v>
      </c>
      <c r="H250" s="311">
        <v>2.7</v>
      </c>
      <c r="I250" s="311">
        <v>254.6</v>
      </c>
      <c r="J250" s="311">
        <v>652.6</v>
      </c>
    </row>
    <row r="251" spans="1:10" x14ac:dyDescent="0.2">
      <c r="A251" s="381"/>
      <c r="C251" s="310">
        <v>44265.541666666672</v>
      </c>
      <c r="D251" s="311">
        <v>1003</v>
      </c>
      <c r="E251" s="311">
        <v>0</v>
      </c>
      <c r="F251" s="311">
        <v>30.2</v>
      </c>
      <c r="G251" s="311">
        <v>48.7</v>
      </c>
      <c r="H251" s="311">
        <v>3.8</v>
      </c>
      <c r="I251" s="311">
        <v>181.8</v>
      </c>
      <c r="J251" s="311">
        <v>817</v>
      </c>
    </row>
    <row r="252" spans="1:10" x14ac:dyDescent="0.2">
      <c r="A252" s="381"/>
      <c r="C252" s="310">
        <v>44265.583333333328</v>
      </c>
      <c r="D252" s="311">
        <v>1002.3</v>
      </c>
      <c r="E252" s="311">
        <v>0</v>
      </c>
      <c r="F252" s="311">
        <v>30.3</v>
      </c>
      <c r="G252" s="311">
        <v>48.3</v>
      </c>
      <c r="H252" s="311">
        <v>5.2</v>
      </c>
      <c r="I252" s="311">
        <v>166.9</v>
      </c>
      <c r="J252" s="311">
        <v>776.6</v>
      </c>
    </row>
    <row r="253" spans="1:10" x14ac:dyDescent="0.2">
      <c r="A253" s="381"/>
      <c r="C253" s="310">
        <v>44265.625</v>
      </c>
      <c r="D253" s="311">
        <v>1002.4</v>
      </c>
      <c r="E253" s="311">
        <v>0</v>
      </c>
      <c r="F253" s="311">
        <v>29</v>
      </c>
      <c r="G253" s="311">
        <v>51.9</v>
      </c>
      <c r="H253" s="311">
        <v>6.6</v>
      </c>
      <c r="I253" s="311">
        <v>164.1</v>
      </c>
      <c r="J253" s="311">
        <v>590.6</v>
      </c>
    </row>
    <row r="254" spans="1:10" x14ac:dyDescent="0.2">
      <c r="A254" s="381"/>
      <c r="C254" s="310">
        <v>44265.666666666672</v>
      </c>
      <c r="D254" s="311">
        <v>1002.6</v>
      </c>
      <c r="E254" s="311">
        <v>0</v>
      </c>
      <c r="F254" s="311">
        <v>28.1</v>
      </c>
      <c r="G254" s="311">
        <v>53.6</v>
      </c>
      <c r="H254" s="311">
        <v>6.5</v>
      </c>
      <c r="I254" s="311">
        <v>153</v>
      </c>
      <c r="J254" s="311">
        <v>395.1</v>
      </c>
    </row>
    <row r="255" spans="1:10" x14ac:dyDescent="0.2">
      <c r="A255" s="381"/>
      <c r="C255" s="310">
        <v>44265.708333333328</v>
      </c>
      <c r="D255" s="311">
        <v>1003.3</v>
      </c>
      <c r="E255" s="311">
        <v>0</v>
      </c>
      <c r="F255" s="311">
        <v>26.5</v>
      </c>
      <c r="G255" s="311">
        <v>58.2</v>
      </c>
      <c r="H255" s="311">
        <v>7</v>
      </c>
      <c r="I255" s="311">
        <v>151.6</v>
      </c>
      <c r="J255" s="311">
        <v>109.9</v>
      </c>
    </row>
    <row r="256" spans="1:10" x14ac:dyDescent="0.2">
      <c r="A256" s="381"/>
      <c r="C256" s="310">
        <v>44265.75</v>
      </c>
      <c r="D256" s="311">
        <v>1004.4</v>
      </c>
      <c r="E256" s="311">
        <v>0</v>
      </c>
      <c r="F256" s="311">
        <v>25.2</v>
      </c>
      <c r="G256" s="311">
        <v>62</v>
      </c>
      <c r="H256" s="311">
        <v>6.2</v>
      </c>
      <c r="I256" s="311">
        <v>151.80000000000001</v>
      </c>
      <c r="J256" s="311">
        <v>0.3</v>
      </c>
    </row>
    <row r="257" spans="1:10" x14ac:dyDescent="0.2">
      <c r="A257" s="381"/>
      <c r="C257" s="310">
        <v>44265.791666666672</v>
      </c>
      <c r="D257" s="311">
        <v>1005.2</v>
      </c>
      <c r="E257" s="311">
        <v>0</v>
      </c>
      <c r="F257" s="311">
        <v>25</v>
      </c>
      <c r="G257" s="311">
        <v>61.8</v>
      </c>
      <c r="H257" s="311">
        <v>5.5</v>
      </c>
      <c r="I257" s="311">
        <v>146</v>
      </c>
      <c r="J257" s="311">
        <v>0</v>
      </c>
    </row>
    <row r="258" spans="1:10" x14ac:dyDescent="0.2">
      <c r="A258" s="381"/>
      <c r="C258" s="310">
        <v>44265.833333333328</v>
      </c>
      <c r="D258" s="311">
        <v>1006</v>
      </c>
      <c r="E258" s="311">
        <v>0</v>
      </c>
      <c r="F258" s="311">
        <v>24.3</v>
      </c>
      <c r="G258" s="311">
        <v>65.7</v>
      </c>
      <c r="H258" s="311">
        <v>3.2</v>
      </c>
      <c r="I258" s="559">
        <v>138.6</v>
      </c>
      <c r="J258" s="311">
        <v>0</v>
      </c>
    </row>
    <row r="259" spans="1:10" x14ac:dyDescent="0.2">
      <c r="A259" s="381"/>
      <c r="C259" s="310">
        <v>44265.875</v>
      </c>
      <c r="D259" s="311">
        <v>1006.1</v>
      </c>
      <c r="E259" s="311">
        <v>0</v>
      </c>
      <c r="F259" s="311">
        <v>23.2</v>
      </c>
      <c r="G259" s="311">
        <v>73.599999999999994</v>
      </c>
      <c r="H259" s="348">
        <v>1</v>
      </c>
      <c r="I259" s="573" t="s">
        <v>361</v>
      </c>
      <c r="J259" s="350">
        <v>0</v>
      </c>
    </row>
    <row r="260" spans="1:10" x14ac:dyDescent="0.2">
      <c r="A260" s="381"/>
      <c r="C260" s="310">
        <v>44265.916666666672</v>
      </c>
      <c r="D260" s="311">
        <v>1006</v>
      </c>
      <c r="E260" s="311">
        <v>0</v>
      </c>
      <c r="F260" s="311">
        <v>22.5</v>
      </c>
      <c r="G260" s="311">
        <v>77.3</v>
      </c>
      <c r="H260" s="348">
        <v>0.4</v>
      </c>
      <c r="I260" s="573" t="s">
        <v>361</v>
      </c>
      <c r="J260" s="350">
        <v>0</v>
      </c>
    </row>
    <row r="261" spans="1:10" x14ac:dyDescent="0.2">
      <c r="A261" s="381"/>
      <c r="C261" s="310">
        <v>44265.958333333328</v>
      </c>
      <c r="D261" s="311">
        <v>1005.4</v>
      </c>
      <c r="E261" s="311">
        <v>0</v>
      </c>
      <c r="F261" s="311">
        <v>22.3</v>
      </c>
      <c r="G261" s="311">
        <v>77.2</v>
      </c>
      <c r="H261" s="561">
        <v>0.1</v>
      </c>
      <c r="I261" s="573" t="s">
        <v>361</v>
      </c>
      <c r="J261" s="350">
        <v>0</v>
      </c>
    </row>
    <row r="262" spans="1:10" x14ac:dyDescent="0.2">
      <c r="A262" s="381"/>
      <c r="C262" s="310">
        <v>44266</v>
      </c>
      <c r="D262" s="311">
        <v>1005</v>
      </c>
      <c r="E262" s="311">
        <v>0</v>
      </c>
      <c r="F262" s="311">
        <v>22.4</v>
      </c>
      <c r="G262" s="348">
        <v>76</v>
      </c>
      <c r="H262" s="573" t="s">
        <v>361</v>
      </c>
      <c r="I262" s="573" t="s">
        <v>361</v>
      </c>
      <c r="J262" s="350">
        <v>0</v>
      </c>
    </row>
    <row r="263" spans="1:10" x14ac:dyDescent="0.2">
      <c r="A263" s="381"/>
      <c r="C263" s="310">
        <v>44266.041666666672</v>
      </c>
      <c r="D263" s="311">
        <v>1004.3</v>
      </c>
      <c r="E263" s="311">
        <v>0</v>
      </c>
      <c r="F263" s="311">
        <v>22.8</v>
      </c>
      <c r="G263" s="348">
        <v>71.2</v>
      </c>
      <c r="H263" s="573" t="s">
        <v>361</v>
      </c>
      <c r="I263" s="573" t="s">
        <v>361</v>
      </c>
      <c r="J263" s="350">
        <v>0</v>
      </c>
    </row>
    <row r="264" spans="1:10" x14ac:dyDescent="0.2">
      <c r="A264" s="381"/>
      <c r="C264" s="310">
        <v>44266.083333333328</v>
      </c>
      <c r="D264" s="311">
        <v>1003.7</v>
      </c>
      <c r="E264" s="311">
        <v>0</v>
      </c>
      <c r="F264" s="311">
        <v>23.2</v>
      </c>
      <c r="G264" s="348">
        <v>66.5</v>
      </c>
      <c r="H264" s="571">
        <v>2.2999999999999998</v>
      </c>
      <c r="I264" s="571">
        <v>95.6</v>
      </c>
      <c r="J264" s="350">
        <v>0</v>
      </c>
    </row>
    <row r="265" spans="1:10" x14ac:dyDescent="0.2">
      <c r="A265" s="381"/>
      <c r="C265" s="310">
        <v>44266.125</v>
      </c>
      <c r="D265" s="311">
        <v>1003.4</v>
      </c>
      <c r="E265" s="311">
        <v>0</v>
      </c>
      <c r="F265" s="311">
        <v>23.4</v>
      </c>
      <c r="G265" s="311">
        <v>67.900000000000006</v>
      </c>
      <c r="H265" s="311">
        <v>2</v>
      </c>
      <c r="I265" s="311">
        <v>94</v>
      </c>
      <c r="J265" s="311">
        <v>0</v>
      </c>
    </row>
    <row r="266" spans="1:10" x14ac:dyDescent="0.2">
      <c r="A266" s="381"/>
      <c r="C266" s="310">
        <v>44266.166666666672</v>
      </c>
      <c r="D266" s="311">
        <v>1003.5</v>
      </c>
      <c r="E266" s="311">
        <v>0</v>
      </c>
      <c r="F266" s="311">
        <v>23.6</v>
      </c>
      <c r="G266" s="311">
        <v>65.099999999999994</v>
      </c>
      <c r="H266" s="311">
        <v>2.2000000000000002</v>
      </c>
      <c r="I266" s="559">
        <v>102.7</v>
      </c>
      <c r="J266" s="311">
        <v>0</v>
      </c>
    </row>
    <row r="267" spans="1:10" x14ac:dyDescent="0.2">
      <c r="A267" s="381"/>
      <c r="C267" s="310">
        <v>44266.208333333328</v>
      </c>
      <c r="D267" s="311">
        <v>1003.8</v>
      </c>
      <c r="E267" s="311">
        <v>0</v>
      </c>
      <c r="F267" s="311">
        <v>23.4</v>
      </c>
      <c r="G267" s="311">
        <v>65.8</v>
      </c>
      <c r="H267" s="348">
        <v>2.5</v>
      </c>
      <c r="I267" s="573" t="s">
        <v>361</v>
      </c>
      <c r="J267" s="350">
        <v>1.5</v>
      </c>
    </row>
    <row r="268" spans="1:10" x14ac:dyDescent="0.2">
      <c r="A268" s="381"/>
      <c r="C268" s="310">
        <v>44266.25</v>
      </c>
      <c r="D268" s="311">
        <v>1004.2</v>
      </c>
      <c r="E268" s="311">
        <v>0</v>
      </c>
      <c r="F268" s="311">
        <v>23.9</v>
      </c>
      <c r="G268" s="311">
        <v>64.400000000000006</v>
      </c>
      <c r="H268" s="311">
        <v>3.3</v>
      </c>
      <c r="I268" s="566">
        <v>141.1</v>
      </c>
      <c r="J268" s="311">
        <v>75</v>
      </c>
    </row>
    <row r="269" spans="1:10" x14ac:dyDescent="0.2">
      <c r="A269" s="381"/>
      <c r="C269" s="310">
        <v>44266.291666666672</v>
      </c>
      <c r="D269" s="311">
        <v>1004.9</v>
      </c>
      <c r="E269" s="311">
        <v>0</v>
      </c>
      <c r="F269" s="311">
        <v>23.5</v>
      </c>
      <c r="G269" s="311">
        <v>72.099999999999994</v>
      </c>
      <c r="H269" s="348">
        <v>1</v>
      </c>
      <c r="I269" s="573" t="s">
        <v>361</v>
      </c>
      <c r="J269" s="350">
        <v>301.7</v>
      </c>
    </row>
    <row r="270" spans="1:10" x14ac:dyDescent="0.2">
      <c r="A270" s="381"/>
      <c r="C270" s="310">
        <v>44266.333333333328</v>
      </c>
      <c r="D270" s="311">
        <v>1005</v>
      </c>
      <c r="E270" s="311">
        <v>0</v>
      </c>
      <c r="F270" s="311">
        <v>25.4</v>
      </c>
      <c r="G270" s="311">
        <v>65.099999999999994</v>
      </c>
      <c r="H270" s="311">
        <v>1.5</v>
      </c>
      <c r="I270" s="566">
        <v>302.89999999999998</v>
      </c>
      <c r="J270" s="311">
        <v>543.1</v>
      </c>
    </row>
    <row r="271" spans="1:10" x14ac:dyDescent="0.2">
      <c r="A271" s="381"/>
      <c r="C271" s="310">
        <v>44266.375</v>
      </c>
      <c r="D271" s="311">
        <v>1004.4</v>
      </c>
      <c r="E271" s="311">
        <v>0</v>
      </c>
      <c r="F271" s="311">
        <v>27.1</v>
      </c>
      <c r="G271" s="311">
        <v>56.7</v>
      </c>
      <c r="H271" s="348">
        <v>3.5</v>
      </c>
      <c r="I271" s="573" t="s">
        <v>361</v>
      </c>
      <c r="J271" s="350">
        <v>756.3</v>
      </c>
    </row>
    <row r="272" spans="1:10" x14ac:dyDescent="0.2">
      <c r="A272" s="381"/>
      <c r="C272" s="310">
        <v>44266.416666666672</v>
      </c>
      <c r="D272" s="311">
        <v>1003.7</v>
      </c>
      <c r="E272" s="311">
        <v>0</v>
      </c>
      <c r="F272" s="311">
        <v>28.9</v>
      </c>
      <c r="G272" s="311">
        <v>48.5</v>
      </c>
      <c r="H272" s="311">
        <v>5.7</v>
      </c>
      <c r="I272" s="564">
        <v>157.69999999999999</v>
      </c>
      <c r="J272" s="311">
        <v>905.6</v>
      </c>
    </row>
    <row r="273" spans="1:10" x14ac:dyDescent="0.2">
      <c r="A273" s="381"/>
      <c r="C273" s="310">
        <v>44266.458333333328</v>
      </c>
      <c r="D273" s="311">
        <v>1003</v>
      </c>
      <c r="E273" s="311">
        <v>0</v>
      </c>
      <c r="F273" s="311">
        <v>29.6</v>
      </c>
      <c r="G273" s="311">
        <v>47.2</v>
      </c>
      <c r="H273" s="311">
        <v>5.5</v>
      </c>
      <c r="I273" s="311">
        <v>158.30000000000001</v>
      </c>
      <c r="J273" s="311">
        <v>979</v>
      </c>
    </row>
    <row r="274" spans="1:10" x14ac:dyDescent="0.2">
      <c r="A274" s="381"/>
      <c r="C274" s="310">
        <v>44266.5</v>
      </c>
      <c r="D274" s="311">
        <v>1002.1</v>
      </c>
      <c r="E274" s="311">
        <v>0</v>
      </c>
      <c r="F274" s="311">
        <v>30</v>
      </c>
      <c r="G274" s="311">
        <v>47.6</v>
      </c>
      <c r="H274" s="311">
        <v>4.3</v>
      </c>
      <c r="I274" s="311">
        <v>175.6</v>
      </c>
      <c r="J274" s="311">
        <v>703.7</v>
      </c>
    </row>
    <row r="275" spans="1:10" x14ac:dyDescent="0.2">
      <c r="A275" s="381"/>
      <c r="C275" s="310">
        <v>44266.541666666672</v>
      </c>
      <c r="D275" s="311">
        <v>1001.4</v>
      </c>
      <c r="E275" s="311">
        <v>0</v>
      </c>
      <c r="F275" s="311">
        <v>29.8</v>
      </c>
      <c r="G275" s="311">
        <v>48.2</v>
      </c>
      <c r="H275" s="311">
        <v>4.5999999999999996</v>
      </c>
      <c r="I275" s="311">
        <v>167.8</v>
      </c>
      <c r="J275" s="311">
        <v>893.8</v>
      </c>
    </row>
    <row r="276" spans="1:10" x14ac:dyDescent="0.2">
      <c r="A276" s="381"/>
      <c r="C276" s="310">
        <v>44266.583333333328</v>
      </c>
      <c r="D276" s="311">
        <v>1001</v>
      </c>
      <c r="E276" s="311">
        <v>0</v>
      </c>
      <c r="F276" s="311">
        <v>29.2</v>
      </c>
      <c r="G276" s="311">
        <v>50.8</v>
      </c>
      <c r="H276" s="311">
        <v>5.6</v>
      </c>
      <c r="I276" s="311">
        <v>167.5</v>
      </c>
      <c r="J276" s="311">
        <v>779.8</v>
      </c>
    </row>
    <row r="277" spans="1:10" x14ac:dyDescent="0.2">
      <c r="A277" s="381"/>
      <c r="C277" s="310">
        <v>44266.625</v>
      </c>
      <c r="D277" s="311">
        <v>1001.3</v>
      </c>
      <c r="E277" s="311">
        <v>0</v>
      </c>
      <c r="F277" s="311">
        <v>28.6</v>
      </c>
      <c r="G277" s="311">
        <v>54.1</v>
      </c>
      <c r="H277" s="311">
        <v>5.6</v>
      </c>
      <c r="I277" s="311">
        <v>160.30000000000001</v>
      </c>
      <c r="J277" s="311">
        <v>575.29999999999995</v>
      </c>
    </row>
    <row r="278" spans="1:10" x14ac:dyDescent="0.2">
      <c r="A278" s="381"/>
      <c r="C278" s="310">
        <v>44266.666666666672</v>
      </c>
      <c r="D278" s="311">
        <v>1001.5</v>
      </c>
      <c r="E278" s="311">
        <v>0</v>
      </c>
      <c r="F278" s="311">
        <v>28</v>
      </c>
      <c r="G278" s="311">
        <v>56.9</v>
      </c>
      <c r="H278" s="311">
        <v>5.5</v>
      </c>
      <c r="I278" s="311">
        <v>155.69999999999999</v>
      </c>
      <c r="J278" s="311">
        <v>343.2</v>
      </c>
    </row>
    <row r="279" spans="1:10" x14ac:dyDescent="0.2">
      <c r="A279" s="381"/>
      <c r="C279" s="310">
        <v>44266.708333333328</v>
      </c>
      <c r="D279" s="311">
        <v>1002</v>
      </c>
      <c r="E279" s="311">
        <v>0</v>
      </c>
      <c r="F279" s="311">
        <v>26.7</v>
      </c>
      <c r="G279" s="311">
        <v>61.5</v>
      </c>
      <c r="H279" s="311">
        <v>5.0999999999999996</v>
      </c>
      <c r="I279" s="311">
        <v>152.19999999999999</v>
      </c>
      <c r="J279" s="311">
        <v>95.9</v>
      </c>
    </row>
    <row r="280" spans="1:10" x14ac:dyDescent="0.2">
      <c r="A280" s="381"/>
      <c r="C280" s="310">
        <v>44266.75</v>
      </c>
      <c r="D280" s="311">
        <v>1003.5</v>
      </c>
      <c r="E280" s="311">
        <v>0</v>
      </c>
      <c r="F280" s="311">
        <v>25</v>
      </c>
      <c r="G280" s="311">
        <v>68.5</v>
      </c>
      <c r="H280" s="311">
        <v>5.9</v>
      </c>
      <c r="I280" s="311">
        <v>149.80000000000001</v>
      </c>
      <c r="J280" s="311">
        <v>0.3</v>
      </c>
    </row>
    <row r="281" spans="1:10" x14ac:dyDescent="0.2">
      <c r="A281" s="381"/>
      <c r="C281" s="310">
        <v>44266.791666666672</v>
      </c>
      <c r="D281" s="311">
        <v>1004.6</v>
      </c>
      <c r="E281" s="311">
        <v>0</v>
      </c>
      <c r="F281" s="311">
        <v>24.5</v>
      </c>
      <c r="G281" s="311">
        <v>69.900000000000006</v>
      </c>
      <c r="H281" s="311">
        <v>5.6</v>
      </c>
      <c r="I281" s="311">
        <v>149.30000000000001</v>
      </c>
      <c r="J281" s="311">
        <v>0</v>
      </c>
    </row>
    <row r="282" spans="1:10" x14ac:dyDescent="0.2">
      <c r="A282" s="381"/>
      <c r="C282" s="310">
        <v>44266.833333333328</v>
      </c>
      <c r="D282" s="311">
        <v>1005.2</v>
      </c>
      <c r="E282" s="311">
        <v>0</v>
      </c>
      <c r="F282" s="311">
        <v>24.1</v>
      </c>
      <c r="G282" s="311">
        <v>70.900000000000006</v>
      </c>
      <c r="H282" s="311">
        <v>5.7</v>
      </c>
      <c r="I282" s="311">
        <v>151.1</v>
      </c>
      <c r="J282" s="311">
        <v>0</v>
      </c>
    </row>
    <row r="283" spans="1:10" x14ac:dyDescent="0.2">
      <c r="A283" s="381"/>
      <c r="C283" s="310">
        <v>44266.875</v>
      </c>
      <c r="D283" s="311">
        <v>1005.6</v>
      </c>
      <c r="E283" s="311">
        <v>0</v>
      </c>
      <c r="F283" s="311">
        <v>23.8</v>
      </c>
      <c r="G283" s="311">
        <v>71.900000000000006</v>
      </c>
      <c r="H283" s="311">
        <v>5.5</v>
      </c>
      <c r="I283" s="311">
        <v>148.9</v>
      </c>
      <c r="J283" s="311">
        <v>0</v>
      </c>
    </row>
    <row r="284" spans="1:10" x14ac:dyDescent="0.2">
      <c r="A284" s="381"/>
      <c r="C284" s="310">
        <v>44266.916666666672</v>
      </c>
      <c r="D284" s="311">
        <v>1005.6</v>
      </c>
      <c r="E284" s="311">
        <v>0</v>
      </c>
      <c r="F284" s="311">
        <v>23.7</v>
      </c>
      <c r="G284" s="311">
        <v>71.099999999999994</v>
      </c>
      <c r="H284" s="311">
        <v>4.8</v>
      </c>
      <c r="I284" s="311">
        <v>144.69999999999999</v>
      </c>
      <c r="J284" s="311">
        <v>0</v>
      </c>
    </row>
    <row r="285" spans="1:10" x14ac:dyDescent="0.2">
      <c r="A285" s="381"/>
      <c r="C285" s="310">
        <v>44266.958333333328</v>
      </c>
      <c r="D285" s="311">
        <v>1005.2</v>
      </c>
      <c r="E285" s="311">
        <v>0</v>
      </c>
      <c r="F285" s="311">
        <v>23.7</v>
      </c>
      <c r="G285" s="311">
        <v>69.2</v>
      </c>
      <c r="H285" s="311">
        <v>3.7</v>
      </c>
      <c r="I285" s="311">
        <v>139.6</v>
      </c>
      <c r="J285" s="311">
        <v>0</v>
      </c>
    </row>
    <row r="286" spans="1:10" x14ac:dyDescent="0.2">
      <c r="A286" s="381"/>
      <c r="C286" s="310">
        <v>44267</v>
      </c>
      <c r="D286" s="311">
        <v>1004.5</v>
      </c>
      <c r="E286" s="311">
        <v>0</v>
      </c>
      <c r="F286" s="311">
        <v>23.2</v>
      </c>
      <c r="G286" s="348">
        <v>72.5</v>
      </c>
      <c r="H286" s="558">
        <v>1.5</v>
      </c>
      <c r="I286" s="558">
        <v>4.5</v>
      </c>
      <c r="J286" s="350">
        <v>0</v>
      </c>
    </row>
    <row r="287" spans="1:10" x14ac:dyDescent="0.2">
      <c r="A287" s="381"/>
      <c r="C287" s="310">
        <v>44267.041666666672</v>
      </c>
      <c r="D287" s="311">
        <v>1004.1</v>
      </c>
      <c r="E287" s="311">
        <v>0</v>
      </c>
      <c r="F287" s="311">
        <v>22.6</v>
      </c>
      <c r="G287" s="348">
        <v>75.7</v>
      </c>
      <c r="H287" s="573" t="s">
        <v>361</v>
      </c>
      <c r="I287" s="573" t="s">
        <v>361</v>
      </c>
      <c r="J287" s="350">
        <v>0</v>
      </c>
    </row>
    <row r="288" spans="1:10" x14ac:dyDescent="0.2">
      <c r="A288" s="381"/>
      <c r="C288" s="310">
        <v>44267.083333333328</v>
      </c>
      <c r="D288" s="311">
        <v>1003.8</v>
      </c>
      <c r="E288" s="311">
        <v>0</v>
      </c>
      <c r="F288" s="311">
        <v>22.3</v>
      </c>
      <c r="G288" s="348">
        <v>75.099999999999994</v>
      </c>
      <c r="H288" s="567">
        <v>1.1000000000000001</v>
      </c>
      <c r="I288" s="573" t="s">
        <v>361</v>
      </c>
      <c r="J288" s="350">
        <v>0</v>
      </c>
    </row>
    <row r="289" spans="1:10" x14ac:dyDescent="0.2">
      <c r="A289" s="381"/>
      <c r="C289" s="310">
        <v>44267.125</v>
      </c>
      <c r="D289" s="311">
        <v>1003.5</v>
      </c>
      <c r="E289" s="311">
        <v>0</v>
      </c>
      <c r="F289" s="311">
        <v>23.3</v>
      </c>
      <c r="G289" s="348">
        <v>66.7</v>
      </c>
      <c r="H289" s="353">
        <v>2.7</v>
      </c>
      <c r="I289" s="569">
        <v>129.19999999999999</v>
      </c>
      <c r="J289" s="350">
        <v>0</v>
      </c>
    </row>
    <row r="290" spans="1:10" x14ac:dyDescent="0.2">
      <c r="A290" s="381"/>
      <c r="C290" s="310">
        <v>44267.166666666672</v>
      </c>
      <c r="D290" s="311">
        <v>1003.7</v>
      </c>
      <c r="E290" s="311">
        <v>0</v>
      </c>
      <c r="F290" s="311">
        <v>23.6</v>
      </c>
      <c r="G290" s="348">
        <v>65.2</v>
      </c>
      <c r="H290" s="353">
        <v>2.9</v>
      </c>
      <c r="I290" s="353">
        <v>128</v>
      </c>
      <c r="J290" s="350">
        <v>0</v>
      </c>
    </row>
    <row r="291" spans="1:10" x14ac:dyDescent="0.2">
      <c r="A291" s="381"/>
      <c r="C291" s="310">
        <v>44267.208333333328</v>
      </c>
      <c r="D291" s="311">
        <v>1004.2</v>
      </c>
      <c r="E291" s="311">
        <v>0</v>
      </c>
      <c r="F291" s="311">
        <v>23.6</v>
      </c>
      <c r="G291" s="348">
        <v>64.900000000000006</v>
      </c>
      <c r="H291" s="353">
        <v>1.7</v>
      </c>
      <c r="I291" s="353">
        <v>120.4</v>
      </c>
      <c r="J291" s="350">
        <v>1.5</v>
      </c>
    </row>
    <row r="292" spans="1:10" x14ac:dyDescent="0.2">
      <c r="A292" s="381"/>
      <c r="C292" s="310">
        <v>44267.25</v>
      </c>
      <c r="D292" s="311">
        <v>1004.4</v>
      </c>
      <c r="E292" s="311">
        <v>0</v>
      </c>
      <c r="F292" s="311">
        <v>24.1</v>
      </c>
      <c r="G292" s="348">
        <v>63.3</v>
      </c>
      <c r="H292" s="353">
        <v>1.3</v>
      </c>
      <c r="I292" s="353">
        <v>110.9</v>
      </c>
      <c r="J292" s="350">
        <v>74.5</v>
      </c>
    </row>
    <row r="293" spans="1:10" x14ac:dyDescent="0.2">
      <c r="A293" s="381"/>
      <c r="C293" s="310">
        <v>44267.291666666672</v>
      </c>
      <c r="D293" s="311">
        <v>1004.9</v>
      </c>
      <c r="E293" s="311">
        <v>0</v>
      </c>
      <c r="F293" s="311">
        <v>25.3</v>
      </c>
      <c r="G293" s="348">
        <v>63.5</v>
      </c>
      <c r="H293" s="353">
        <v>1.2</v>
      </c>
      <c r="I293" s="353">
        <v>304.2</v>
      </c>
      <c r="J293" s="350">
        <v>309.39999999999998</v>
      </c>
    </row>
    <row r="294" spans="1:10" x14ac:dyDescent="0.2">
      <c r="A294" s="381"/>
      <c r="C294" s="310">
        <v>44267.333333333328</v>
      </c>
      <c r="D294" s="311">
        <v>1004.9</v>
      </c>
      <c r="E294" s="311">
        <v>0</v>
      </c>
      <c r="F294" s="311">
        <v>25.5</v>
      </c>
      <c r="G294" s="311">
        <v>64.2</v>
      </c>
      <c r="H294" s="311">
        <v>2.2999999999999998</v>
      </c>
      <c r="I294" s="311">
        <v>318</v>
      </c>
      <c r="J294" s="311">
        <v>552.29999999999995</v>
      </c>
    </row>
    <row r="295" spans="1:10" x14ac:dyDescent="0.2">
      <c r="A295" s="381"/>
      <c r="C295" s="310">
        <v>44267.375</v>
      </c>
      <c r="D295" s="311">
        <v>1005</v>
      </c>
      <c r="E295" s="311">
        <v>0</v>
      </c>
      <c r="F295" s="311">
        <v>25.6</v>
      </c>
      <c r="G295" s="311">
        <v>65.2</v>
      </c>
      <c r="H295" s="311">
        <v>2.6</v>
      </c>
      <c r="I295" s="311">
        <v>308.7</v>
      </c>
      <c r="J295" s="311">
        <v>760.4</v>
      </c>
    </row>
    <row r="296" spans="1:10" x14ac:dyDescent="0.2">
      <c r="A296" s="381"/>
      <c r="C296" s="310">
        <v>44267.416666666672</v>
      </c>
      <c r="D296" s="311">
        <v>1004.5</v>
      </c>
      <c r="E296" s="311">
        <v>0</v>
      </c>
      <c r="F296" s="311">
        <v>27</v>
      </c>
      <c r="G296" s="311">
        <v>61.4</v>
      </c>
      <c r="H296" s="311">
        <v>1.8</v>
      </c>
      <c r="I296" s="311">
        <v>282.10000000000002</v>
      </c>
      <c r="J296" s="311">
        <v>903.6</v>
      </c>
    </row>
    <row r="297" spans="1:10" x14ac:dyDescent="0.2">
      <c r="A297" s="381"/>
      <c r="C297" s="310">
        <v>44267.458333333328</v>
      </c>
      <c r="D297" s="311">
        <v>1003.9</v>
      </c>
      <c r="E297" s="311">
        <v>0</v>
      </c>
      <c r="F297" s="311">
        <v>27.8</v>
      </c>
      <c r="G297" s="311">
        <v>57.5</v>
      </c>
      <c r="H297" s="311">
        <v>1.8</v>
      </c>
      <c r="I297" s="311">
        <v>287</v>
      </c>
      <c r="J297" s="311">
        <v>975.3</v>
      </c>
    </row>
    <row r="298" spans="1:10" x14ac:dyDescent="0.2">
      <c r="A298" s="381"/>
      <c r="C298" s="310">
        <v>44267.5</v>
      </c>
      <c r="D298" s="311">
        <v>1002.8</v>
      </c>
      <c r="E298" s="311">
        <v>0</v>
      </c>
      <c r="F298" s="311">
        <v>30.4</v>
      </c>
      <c r="G298" s="311">
        <v>45.8</v>
      </c>
      <c r="H298" s="311">
        <v>4.5</v>
      </c>
      <c r="I298" s="311">
        <v>167.8</v>
      </c>
      <c r="J298" s="311">
        <v>706.5</v>
      </c>
    </row>
    <row r="299" spans="1:10" x14ac:dyDescent="0.2">
      <c r="A299" s="381"/>
      <c r="C299" s="310">
        <v>44267.541666666672</v>
      </c>
      <c r="D299" s="311">
        <v>1002.2</v>
      </c>
      <c r="E299" s="311">
        <v>0</v>
      </c>
      <c r="F299" s="311">
        <v>30.4</v>
      </c>
      <c r="G299" s="311">
        <v>44.8</v>
      </c>
      <c r="H299" s="311">
        <v>5.4</v>
      </c>
      <c r="I299" s="311">
        <v>158.69999999999999</v>
      </c>
      <c r="J299" s="311">
        <v>910.9</v>
      </c>
    </row>
    <row r="300" spans="1:10" x14ac:dyDescent="0.2">
      <c r="A300" s="381"/>
      <c r="C300" s="310">
        <v>44267.583333333328</v>
      </c>
      <c r="D300" s="311">
        <v>1001.8</v>
      </c>
      <c r="E300" s="311">
        <v>0</v>
      </c>
      <c r="F300" s="311">
        <v>30.1</v>
      </c>
      <c r="G300" s="311">
        <v>46.9</v>
      </c>
      <c r="H300" s="311">
        <v>5.9</v>
      </c>
      <c r="I300" s="311">
        <v>158.4</v>
      </c>
      <c r="J300" s="311">
        <v>775.4</v>
      </c>
    </row>
    <row r="301" spans="1:10" x14ac:dyDescent="0.2">
      <c r="A301" s="381"/>
      <c r="C301" s="310">
        <v>44267.625</v>
      </c>
      <c r="D301" s="311">
        <v>1001.5</v>
      </c>
      <c r="E301" s="311">
        <v>0</v>
      </c>
      <c r="F301" s="311">
        <v>29.3</v>
      </c>
      <c r="G301" s="311">
        <v>53.5</v>
      </c>
      <c r="H301" s="311">
        <v>6</v>
      </c>
      <c r="I301" s="311">
        <v>159</v>
      </c>
      <c r="J301" s="311">
        <v>572.20000000000005</v>
      </c>
    </row>
    <row r="302" spans="1:10" x14ac:dyDescent="0.2">
      <c r="A302" s="381"/>
      <c r="C302" s="310">
        <v>44267.666666666672</v>
      </c>
      <c r="D302" s="311">
        <v>1001.9</v>
      </c>
      <c r="E302" s="311">
        <v>0</v>
      </c>
      <c r="F302" s="311">
        <v>28.3</v>
      </c>
      <c r="G302" s="311">
        <v>54.4</v>
      </c>
      <c r="H302" s="311">
        <v>5.9</v>
      </c>
      <c r="I302" s="311">
        <v>156</v>
      </c>
      <c r="J302" s="311">
        <v>319.60000000000002</v>
      </c>
    </row>
    <row r="303" spans="1:10" x14ac:dyDescent="0.2">
      <c r="A303" s="381"/>
      <c r="C303" s="310">
        <v>44267.708333333328</v>
      </c>
      <c r="D303" s="311">
        <v>1002.9</v>
      </c>
      <c r="E303" s="311">
        <v>0</v>
      </c>
      <c r="F303" s="311">
        <v>26.8</v>
      </c>
      <c r="G303" s="311">
        <v>56.8</v>
      </c>
      <c r="H303" s="311">
        <v>6.3</v>
      </c>
      <c r="I303" s="311">
        <v>153.30000000000001</v>
      </c>
      <c r="J303" s="311">
        <v>80.5</v>
      </c>
    </row>
    <row r="304" spans="1:10" x14ac:dyDescent="0.2">
      <c r="A304" s="381"/>
      <c r="C304" s="310">
        <v>44267.75</v>
      </c>
      <c r="D304" s="311">
        <v>1004</v>
      </c>
      <c r="E304" s="311">
        <v>0</v>
      </c>
      <c r="F304" s="311">
        <v>25.1</v>
      </c>
      <c r="G304" s="311">
        <v>64.8</v>
      </c>
      <c r="H304" s="311">
        <v>7.2</v>
      </c>
      <c r="I304" s="311">
        <v>153.1</v>
      </c>
      <c r="J304" s="311">
        <v>0.3</v>
      </c>
    </row>
    <row r="305" spans="1:10" x14ac:dyDescent="0.2">
      <c r="A305" s="381"/>
      <c r="C305" s="310">
        <v>44267.791666666672</v>
      </c>
      <c r="D305" s="311">
        <v>1005</v>
      </c>
      <c r="E305" s="311">
        <v>0</v>
      </c>
      <c r="F305" s="311">
        <v>24.5</v>
      </c>
      <c r="G305" s="311">
        <v>69.599999999999994</v>
      </c>
      <c r="H305" s="311">
        <v>6.3</v>
      </c>
      <c r="I305" s="311">
        <v>140.6</v>
      </c>
      <c r="J305" s="311">
        <v>0</v>
      </c>
    </row>
    <row r="306" spans="1:10" x14ac:dyDescent="0.2">
      <c r="A306" s="381"/>
      <c r="C306" s="310">
        <v>44267.833333333328</v>
      </c>
      <c r="D306" s="311">
        <v>1005.8</v>
      </c>
      <c r="E306" s="311">
        <v>0</v>
      </c>
      <c r="F306" s="311">
        <v>24.4</v>
      </c>
      <c r="G306" s="311">
        <v>68.099999999999994</v>
      </c>
      <c r="H306" s="311">
        <v>5.8</v>
      </c>
      <c r="I306" s="311">
        <v>143.6</v>
      </c>
      <c r="J306" s="311">
        <v>0</v>
      </c>
    </row>
    <row r="307" spans="1:10" x14ac:dyDescent="0.2">
      <c r="A307" s="381"/>
      <c r="C307" s="310">
        <v>44267.875</v>
      </c>
      <c r="D307" s="311">
        <v>1006.2</v>
      </c>
      <c r="E307" s="311">
        <v>0</v>
      </c>
      <c r="F307" s="311">
        <v>24.1</v>
      </c>
      <c r="G307" s="311">
        <v>66.599999999999994</v>
      </c>
      <c r="H307" s="559">
        <v>4.9000000000000004</v>
      </c>
      <c r="I307" s="559">
        <v>142</v>
      </c>
      <c r="J307" s="311">
        <v>0</v>
      </c>
    </row>
    <row r="308" spans="1:10" x14ac:dyDescent="0.2">
      <c r="A308" s="381"/>
      <c r="C308" s="310">
        <v>44267.916666666672</v>
      </c>
      <c r="D308" s="311">
        <v>1006.3</v>
      </c>
      <c r="E308" s="311">
        <v>0</v>
      </c>
      <c r="F308" s="311">
        <v>23.7</v>
      </c>
      <c r="G308" s="348">
        <v>68.099999999999994</v>
      </c>
      <c r="H308" s="573" t="s">
        <v>361</v>
      </c>
      <c r="I308" s="573" t="s">
        <v>361</v>
      </c>
      <c r="J308" s="350">
        <v>0</v>
      </c>
    </row>
    <row r="309" spans="1:10" x14ac:dyDescent="0.2">
      <c r="A309" s="381"/>
      <c r="C309" s="310">
        <v>44267.958333333328</v>
      </c>
      <c r="D309" s="311">
        <v>1005.8</v>
      </c>
      <c r="E309" s="311">
        <v>0</v>
      </c>
      <c r="F309" s="311">
        <v>23.6</v>
      </c>
      <c r="G309" s="348">
        <v>68.8</v>
      </c>
      <c r="H309" s="571">
        <v>1.6</v>
      </c>
      <c r="I309" s="572">
        <v>72.400000000000006</v>
      </c>
      <c r="J309" s="350">
        <v>0</v>
      </c>
    </row>
    <row r="310" spans="1:10" x14ac:dyDescent="0.2">
      <c r="A310" s="381"/>
      <c r="C310" s="310">
        <v>44268</v>
      </c>
      <c r="D310" s="311">
        <v>1005.4</v>
      </c>
      <c r="E310" s="311">
        <v>0</v>
      </c>
      <c r="F310" s="311">
        <v>22.7</v>
      </c>
      <c r="G310" s="311">
        <v>74.400000000000006</v>
      </c>
      <c r="H310" s="348">
        <v>0.3</v>
      </c>
      <c r="I310" s="573" t="s">
        <v>361</v>
      </c>
      <c r="J310" s="350">
        <v>0</v>
      </c>
    </row>
    <row r="311" spans="1:10" x14ac:dyDescent="0.2">
      <c r="A311" s="381"/>
      <c r="C311" s="310">
        <v>44268.041666666672</v>
      </c>
      <c r="D311" s="311">
        <v>1005</v>
      </c>
      <c r="E311" s="311">
        <v>0</v>
      </c>
      <c r="F311" s="311">
        <v>22.5</v>
      </c>
      <c r="G311" s="348">
        <v>72.8</v>
      </c>
      <c r="H311" s="562">
        <v>0.3</v>
      </c>
      <c r="I311" s="573" t="s">
        <v>361</v>
      </c>
      <c r="J311" s="350">
        <v>0</v>
      </c>
    </row>
    <row r="312" spans="1:10" x14ac:dyDescent="0.2">
      <c r="A312" s="381"/>
      <c r="C312" s="310">
        <v>44268.083333333328</v>
      </c>
      <c r="D312" s="311">
        <v>1004.5</v>
      </c>
      <c r="E312" s="311">
        <v>0</v>
      </c>
      <c r="F312" s="311">
        <v>22.8</v>
      </c>
      <c r="G312" s="348">
        <v>70.5</v>
      </c>
      <c r="H312" s="573" t="s">
        <v>361</v>
      </c>
      <c r="I312" s="573" t="s">
        <v>361</v>
      </c>
      <c r="J312" s="350">
        <v>0</v>
      </c>
    </row>
    <row r="313" spans="1:10" x14ac:dyDescent="0.2">
      <c r="A313" s="381"/>
      <c r="C313" s="310">
        <v>44268.125</v>
      </c>
      <c r="D313" s="311">
        <v>1004.3</v>
      </c>
      <c r="E313" s="311">
        <v>0</v>
      </c>
      <c r="F313" s="311">
        <v>22.8</v>
      </c>
      <c r="G313" s="348">
        <v>71.3</v>
      </c>
      <c r="H313" s="573" t="s">
        <v>361</v>
      </c>
      <c r="I313" s="573" t="s">
        <v>361</v>
      </c>
      <c r="J313" s="350">
        <v>0</v>
      </c>
    </row>
    <row r="314" spans="1:10" x14ac:dyDescent="0.2">
      <c r="A314" s="381"/>
      <c r="C314" s="310">
        <v>44268.166666666672</v>
      </c>
      <c r="D314" s="311">
        <v>1004.3</v>
      </c>
      <c r="E314" s="311">
        <v>0</v>
      </c>
      <c r="F314" s="311">
        <v>22.8</v>
      </c>
      <c r="G314" s="311">
        <v>68.3</v>
      </c>
      <c r="H314" s="563">
        <v>1.3</v>
      </c>
      <c r="I314" s="573" t="s">
        <v>361</v>
      </c>
      <c r="J314" s="350">
        <v>0</v>
      </c>
    </row>
    <row r="315" spans="1:10" x14ac:dyDescent="0.2">
      <c r="A315" s="381"/>
      <c r="C315" s="310">
        <v>44268.208333333328</v>
      </c>
      <c r="D315" s="311">
        <v>1004.7</v>
      </c>
      <c r="E315" s="311">
        <v>0</v>
      </c>
      <c r="F315" s="311">
        <v>22.9</v>
      </c>
      <c r="G315" s="348">
        <v>65.3</v>
      </c>
      <c r="H315" s="557">
        <v>2.5</v>
      </c>
      <c r="I315" s="573" t="s">
        <v>361</v>
      </c>
      <c r="J315" s="350">
        <v>1.1000000000000001</v>
      </c>
    </row>
    <row r="316" spans="1:10" x14ac:dyDescent="0.2">
      <c r="A316" s="381"/>
      <c r="C316" s="310">
        <v>44268.25</v>
      </c>
      <c r="D316" s="311">
        <v>1004.8</v>
      </c>
      <c r="E316" s="311">
        <v>0</v>
      </c>
      <c r="F316" s="311">
        <v>23.5</v>
      </c>
      <c r="G316" s="348">
        <v>63.3</v>
      </c>
      <c r="H316" s="573" t="s">
        <v>361</v>
      </c>
      <c r="I316" s="573" t="s">
        <v>361</v>
      </c>
      <c r="J316" s="350">
        <v>73.7</v>
      </c>
    </row>
    <row r="317" spans="1:10" x14ac:dyDescent="0.2">
      <c r="A317" s="381"/>
      <c r="C317" s="310">
        <v>44268.291666666672</v>
      </c>
      <c r="D317" s="311">
        <v>1004.9</v>
      </c>
      <c r="E317" s="311">
        <v>0</v>
      </c>
      <c r="F317" s="311">
        <v>24.8</v>
      </c>
      <c r="G317" s="311">
        <v>63.4</v>
      </c>
      <c r="H317" s="564">
        <v>1.5</v>
      </c>
      <c r="I317" s="564">
        <v>318.3</v>
      </c>
      <c r="J317" s="311">
        <v>303.89999999999998</v>
      </c>
    </row>
    <row r="318" spans="1:10" x14ac:dyDescent="0.2">
      <c r="A318" s="381"/>
      <c r="C318" s="310">
        <v>44268.333333333328</v>
      </c>
      <c r="D318" s="311">
        <v>1004.9</v>
      </c>
      <c r="E318" s="311">
        <v>0</v>
      </c>
      <c r="F318" s="311">
        <v>25.3</v>
      </c>
      <c r="G318" s="311">
        <v>64.5</v>
      </c>
      <c r="H318" s="311">
        <v>2</v>
      </c>
      <c r="I318" s="311">
        <v>321</v>
      </c>
      <c r="J318" s="311">
        <v>542</v>
      </c>
    </row>
    <row r="319" spans="1:10" x14ac:dyDescent="0.2">
      <c r="A319" s="381"/>
      <c r="C319" s="310">
        <v>44268.375</v>
      </c>
      <c r="D319" s="311">
        <v>1004.3</v>
      </c>
      <c r="E319" s="311">
        <v>0</v>
      </c>
      <c r="F319" s="311">
        <v>27.6</v>
      </c>
      <c r="G319" s="311">
        <v>52.6</v>
      </c>
      <c r="H319" s="311">
        <v>3.7</v>
      </c>
      <c r="I319" s="311">
        <v>164.2</v>
      </c>
      <c r="J319" s="311">
        <v>757.1</v>
      </c>
    </row>
    <row r="320" spans="1:10" x14ac:dyDescent="0.2">
      <c r="A320" s="381"/>
      <c r="C320" s="310">
        <v>44268.416666666672</v>
      </c>
      <c r="D320" s="311">
        <v>1003.5</v>
      </c>
      <c r="E320" s="311">
        <v>0</v>
      </c>
      <c r="F320" s="311">
        <v>29</v>
      </c>
      <c r="G320" s="311">
        <v>44.5</v>
      </c>
      <c r="H320" s="311">
        <v>6.3</v>
      </c>
      <c r="I320" s="311">
        <v>158.30000000000001</v>
      </c>
      <c r="J320" s="311">
        <v>904.1</v>
      </c>
    </row>
    <row r="321" spans="1:10" x14ac:dyDescent="0.2">
      <c r="A321" s="381"/>
      <c r="C321" s="310">
        <v>44268.458333333328</v>
      </c>
      <c r="D321" s="311">
        <v>1002.8</v>
      </c>
      <c r="E321" s="311">
        <v>0</v>
      </c>
      <c r="F321" s="311">
        <v>29.3</v>
      </c>
      <c r="G321" s="311">
        <v>43.8</v>
      </c>
      <c r="H321" s="311">
        <v>6.9</v>
      </c>
      <c r="I321" s="311">
        <v>163.6</v>
      </c>
      <c r="J321" s="311">
        <v>976.3</v>
      </c>
    </row>
    <row r="322" spans="1:10" x14ac:dyDescent="0.2">
      <c r="A322" s="381"/>
      <c r="C322" s="310">
        <v>44268.5</v>
      </c>
      <c r="D322" s="311">
        <v>1002.2</v>
      </c>
      <c r="E322" s="311">
        <v>0</v>
      </c>
      <c r="F322" s="311">
        <v>28.9</v>
      </c>
      <c r="G322" s="311">
        <v>43.9</v>
      </c>
      <c r="H322" s="311">
        <v>8.1</v>
      </c>
      <c r="I322" s="311">
        <v>157.19999999999999</v>
      </c>
      <c r="J322" s="311">
        <v>702.9</v>
      </c>
    </row>
    <row r="323" spans="1:10" x14ac:dyDescent="0.2">
      <c r="A323" s="381"/>
      <c r="C323" s="310">
        <v>44268.541666666672</v>
      </c>
      <c r="D323" s="311">
        <v>1001.6</v>
      </c>
      <c r="E323" s="311">
        <v>0</v>
      </c>
      <c r="F323" s="311">
        <v>28.5</v>
      </c>
      <c r="G323" s="311">
        <v>47</v>
      </c>
      <c r="H323" s="311">
        <v>8.3000000000000007</v>
      </c>
      <c r="I323" s="311">
        <v>154.9</v>
      </c>
      <c r="J323" s="311">
        <v>916.6</v>
      </c>
    </row>
    <row r="324" spans="1:10" x14ac:dyDescent="0.2">
      <c r="A324" s="381"/>
      <c r="C324" s="310">
        <v>44268.583333333328</v>
      </c>
      <c r="D324" s="311">
        <v>1001.4</v>
      </c>
      <c r="E324" s="311">
        <v>0</v>
      </c>
      <c r="F324" s="311">
        <v>28.4</v>
      </c>
      <c r="G324" s="311">
        <v>48.5</v>
      </c>
      <c r="H324" s="311">
        <v>7.1</v>
      </c>
      <c r="I324" s="311">
        <v>152.5</v>
      </c>
      <c r="J324" s="311">
        <v>781.4</v>
      </c>
    </row>
    <row r="325" spans="1:10" x14ac:dyDescent="0.2">
      <c r="A325" s="381"/>
      <c r="C325" s="310">
        <v>44268.625</v>
      </c>
      <c r="D325" s="311">
        <v>1001.2</v>
      </c>
      <c r="E325" s="311">
        <v>0</v>
      </c>
      <c r="F325" s="311">
        <v>28.2</v>
      </c>
      <c r="G325" s="311">
        <v>48.6</v>
      </c>
      <c r="H325" s="311">
        <v>6.6</v>
      </c>
      <c r="I325" s="311">
        <v>159.80000000000001</v>
      </c>
      <c r="J325" s="311">
        <v>576.79999999999995</v>
      </c>
    </row>
    <row r="326" spans="1:10" x14ac:dyDescent="0.2">
      <c r="A326" s="381"/>
      <c r="C326" s="310">
        <v>44268.666666666672</v>
      </c>
      <c r="D326" s="311">
        <v>1001.5</v>
      </c>
      <c r="E326" s="311">
        <v>0</v>
      </c>
      <c r="F326" s="311">
        <v>27.4</v>
      </c>
      <c r="G326" s="311">
        <v>54.2</v>
      </c>
      <c r="H326" s="311">
        <v>6</v>
      </c>
      <c r="I326" s="311">
        <v>156.6</v>
      </c>
      <c r="J326" s="311">
        <v>340.5</v>
      </c>
    </row>
    <row r="327" spans="1:10" x14ac:dyDescent="0.2">
      <c r="A327" s="381"/>
      <c r="C327" s="310">
        <v>44268.708333333328</v>
      </c>
      <c r="D327" s="311">
        <v>1002.2</v>
      </c>
      <c r="E327" s="311">
        <v>0</v>
      </c>
      <c r="F327" s="311">
        <v>25.9</v>
      </c>
      <c r="G327" s="311">
        <v>62.4</v>
      </c>
      <c r="H327" s="311">
        <v>5.9</v>
      </c>
      <c r="I327" s="311">
        <v>152.80000000000001</v>
      </c>
      <c r="J327" s="311">
        <v>98.5</v>
      </c>
    </row>
    <row r="328" spans="1:10" x14ac:dyDescent="0.2">
      <c r="A328" s="381"/>
      <c r="C328" s="310">
        <v>44268.75</v>
      </c>
      <c r="D328" s="311">
        <v>1003.7</v>
      </c>
      <c r="E328" s="311">
        <v>0</v>
      </c>
      <c r="F328" s="311">
        <v>24.7</v>
      </c>
      <c r="G328" s="311">
        <v>67.599999999999994</v>
      </c>
      <c r="H328" s="311">
        <v>4.7</v>
      </c>
      <c r="I328" s="311">
        <v>141.4</v>
      </c>
      <c r="J328" s="311">
        <v>0.2</v>
      </c>
    </row>
    <row r="329" spans="1:10" x14ac:dyDescent="0.2">
      <c r="A329" s="381"/>
      <c r="C329" s="310">
        <v>44268.791666666672</v>
      </c>
      <c r="D329" s="311">
        <v>1004.4</v>
      </c>
      <c r="E329" s="311">
        <v>0</v>
      </c>
      <c r="F329" s="311">
        <v>24.5</v>
      </c>
      <c r="G329" s="311">
        <v>68.2</v>
      </c>
      <c r="H329" s="311">
        <v>4.4000000000000004</v>
      </c>
      <c r="I329" s="311">
        <v>137.30000000000001</v>
      </c>
      <c r="J329" s="311">
        <v>0</v>
      </c>
    </row>
    <row r="330" spans="1:10" x14ac:dyDescent="0.2">
      <c r="A330" s="381"/>
      <c r="C330" s="310">
        <v>44268.833333333328</v>
      </c>
      <c r="D330" s="311">
        <v>1005.1</v>
      </c>
      <c r="E330" s="311">
        <v>0</v>
      </c>
      <c r="F330" s="311">
        <v>24.2</v>
      </c>
      <c r="G330" s="311">
        <v>69.599999999999994</v>
      </c>
      <c r="H330" s="311">
        <v>4.2</v>
      </c>
      <c r="I330" s="311">
        <v>144.30000000000001</v>
      </c>
      <c r="J330" s="311">
        <v>0</v>
      </c>
    </row>
    <row r="331" spans="1:10" x14ac:dyDescent="0.2">
      <c r="A331" s="381"/>
      <c r="C331" s="310">
        <v>44268.875</v>
      </c>
      <c r="D331" s="311">
        <v>1005.8</v>
      </c>
      <c r="E331" s="311">
        <v>0</v>
      </c>
      <c r="F331" s="311">
        <v>23.5</v>
      </c>
      <c r="G331" s="311">
        <v>71.7</v>
      </c>
      <c r="H331" s="559">
        <v>2.7</v>
      </c>
      <c r="I331" s="559">
        <v>87.3</v>
      </c>
      <c r="J331" s="311">
        <v>0</v>
      </c>
    </row>
    <row r="332" spans="1:10" x14ac:dyDescent="0.2">
      <c r="A332" s="381"/>
      <c r="C332" s="310">
        <v>44268.916666666672</v>
      </c>
      <c r="D332" s="311">
        <v>1006</v>
      </c>
      <c r="E332" s="311">
        <v>0</v>
      </c>
      <c r="F332" s="311">
        <v>22.4</v>
      </c>
      <c r="G332" s="348">
        <v>75.3</v>
      </c>
      <c r="H332" s="573" t="s">
        <v>361</v>
      </c>
      <c r="I332" s="573" t="s">
        <v>361</v>
      </c>
      <c r="J332" s="350">
        <v>0</v>
      </c>
    </row>
    <row r="333" spans="1:10" x14ac:dyDescent="0.2">
      <c r="A333" s="381"/>
      <c r="C333" s="310">
        <v>44268.958333333328</v>
      </c>
      <c r="D333" s="311">
        <v>1005.8</v>
      </c>
      <c r="E333" s="311">
        <v>0</v>
      </c>
      <c r="F333" s="311">
        <v>21.5</v>
      </c>
      <c r="G333" s="311">
        <v>78.5</v>
      </c>
      <c r="H333" s="563">
        <v>0.3</v>
      </c>
      <c r="I333" s="573" t="s">
        <v>361</v>
      </c>
      <c r="J333" s="350">
        <v>0</v>
      </c>
    </row>
    <row r="334" spans="1:10" x14ac:dyDescent="0.2">
      <c r="A334" s="381"/>
      <c r="C334" s="310">
        <v>44269</v>
      </c>
      <c r="D334" s="311">
        <v>1005.8</v>
      </c>
      <c r="E334" s="311">
        <v>0</v>
      </c>
      <c r="F334" s="311">
        <v>21.3</v>
      </c>
      <c r="G334" s="348">
        <v>80.099999999999994</v>
      </c>
      <c r="H334" s="557">
        <v>0.2</v>
      </c>
      <c r="I334" s="573" t="s">
        <v>361</v>
      </c>
      <c r="J334" s="350">
        <v>0</v>
      </c>
    </row>
    <row r="335" spans="1:10" x14ac:dyDescent="0.2">
      <c r="A335" s="381"/>
      <c r="C335" s="310">
        <v>44269.041666666672</v>
      </c>
      <c r="D335" s="311">
        <v>1005.3</v>
      </c>
      <c r="E335" s="311">
        <v>0</v>
      </c>
      <c r="F335" s="311">
        <v>21.8</v>
      </c>
      <c r="G335" s="348">
        <v>77.400000000000006</v>
      </c>
      <c r="H335" s="573" t="s">
        <v>361</v>
      </c>
      <c r="I335" s="573" t="s">
        <v>361</v>
      </c>
      <c r="J335" s="350">
        <v>0</v>
      </c>
    </row>
    <row r="336" spans="1:10" x14ac:dyDescent="0.2">
      <c r="A336" s="381"/>
      <c r="C336" s="310">
        <v>44269.083333333328</v>
      </c>
      <c r="D336" s="311">
        <v>1005.1</v>
      </c>
      <c r="E336" s="311">
        <v>0</v>
      </c>
      <c r="F336" s="311">
        <v>21.6</v>
      </c>
      <c r="G336" s="348">
        <v>77.3</v>
      </c>
      <c r="H336" s="570">
        <v>0.1</v>
      </c>
      <c r="I336" s="573" t="s">
        <v>361</v>
      </c>
      <c r="J336" s="350">
        <v>0</v>
      </c>
    </row>
    <row r="337" spans="1:10" x14ac:dyDescent="0.2">
      <c r="A337" s="381"/>
      <c r="C337" s="310">
        <v>44269.125</v>
      </c>
      <c r="D337" s="311">
        <v>1004.7</v>
      </c>
      <c r="E337" s="311">
        <v>0</v>
      </c>
      <c r="F337" s="311">
        <v>21</v>
      </c>
      <c r="G337" s="311">
        <v>79.3</v>
      </c>
      <c r="H337" s="348">
        <v>0.1</v>
      </c>
      <c r="I337" s="573" t="s">
        <v>361</v>
      </c>
      <c r="J337" s="350">
        <v>0</v>
      </c>
    </row>
    <row r="338" spans="1:10" x14ac:dyDescent="0.2">
      <c r="A338" s="381"/>
      <c r="C338" s="310">
        <v>44269.166666666672</v>
      </c>
      <c r="D338" s="311">
        <v>1004.9</v>
      </c>
      <c r="E338" s="311">
        <v>0</v>
      </c>
      <c r="F338" s="311">
        <v>20.6</v>
      </c>
      <c r="G338" s="348">
        <v>81</v>
      </c>
      <c r="H338" s="554">
        <v>0.2</v>
      </c>
      <c r="I338" s="573" t="s">
        <v>361</v>
      </c>
      <c r="J338" s="350">
        <v>0</v>
      </c>
    </row>
    <row r="339" spans="1:10" x14ac:dyDescent="0.2">
      <c r="A339" s="381"/>
      <c r="C339" s="310">
        <v>44269.208333333328</v>
      </c>
      <c r="D339" s="311">
        <v>1005.1</v>
      </c>
      <c r="E339" s="311">
        <v>0</v>
      </c>
      <c r="F339" s="311">
        <v>20.7</v>
      </c>
      <c r="G339" s="348">
        <v>80.3</v>
      </c>
      <c r="H339" s="554">
        <v>0</v>
      </c>
      <c r="I339" s="573" t="s">
        <v>361</v>
      </c>
      <c r="J339" s="350">
        <v>1.4</v>
      </c>
    </row>
    <row r="340" spans="1:10" x14ac:dyDescent="0.2">
      <c r="A340" s="381"/>
      <c r="C340" s="310">
        <v>44269.25</v>
      </c>
      <c r="D340" s="311">
        <v>1005.6</v>
      </c>
      <c r="E340" s="311">
        <v>0</v>
      </c>
      <c r="F340" s="311">
        <v>21.8</v>
      </c>
      <c r="G340" s="311">
        <v>75.599999999999994</v>
      </c>
      <c r="H340" s="348">
        <v>0.3</v>
      </c>
      <c r="I340" s="573" t="s">
        <v>361</v>
      </c>
      <c r="J340" s="350">
        <v>71.8</v>
      </c>
    </row>
    <row r="341" spans="1:10" x14ac:dyDescent="0.2">
      <c r="A341" s="381"/>
      <c r="C341" s="310">
        <v>44269.291666666672</v>
      </c>
      <c r="D341" s="311">
        <v>1005.9</v>
      </c>
      <c r="E341" s="311">
        <v>0</v>
      </c>
      <c r="F341" s="311">
        <v>23.8</v>
      </c>
      <c r="G341" s="311">
        <v>71.400000000000006</v>
      </c>
      <c r="H341" s="348">
        <v>0.4</v>
      </c>
      <c r="I341" s="573" t="s">
        <v>361</v>
      </c>
      <c r="J341" s="350">
        <v>296.2</v>
      </c>
    </row>
    <row r="342" spans="1:10" x14ac:dyDescent="0.2">
      <c r="A342" s="381"/>
      <c r="C342" s="310">
        <v>44269.333333333328</v>
      </c>
      <c r="D342" s="311">
        <v>1005.6</v>
      </c>
      <c r="E342" s="311">
        <v>0</v>
      </c>
      <c r="F342" s="311">
        <v>24.9</v>
      </c>
      <c r="G342" s="311">
        <v>68.3</v>
      </c>
      <c r="H342" s="348">
        <v>0.8</v>
      </c>
      <c r="I342" s="573" t="s">
        <v>361</v>
      </c>
      <c r="J342" s="350">
        <v>481.9</v>
      </c>
    </row>
    <row r="343" spans="1:10" x14ac:dyDescent="0.2">
      <c r="A343" s="381"/>
      <c r="C343" s="310">
        <v>44269.375</v>
      </c>
      <c r="D343" s="311">
        <v>1005.1</v>
      </c>
      <c r="E343" s="311">
        <v>0</v>
      </c>
      <c r="F343" s="311">
        <v>25.8</v>
      </c>
      <c r="G343" s="311">
        <v>64.3</v>
      </c>
      <c r="H343" s="559">
        <v>1.2</v>
      </c>
      <c r="I343" s="566">
        <v>255.9</v>
      </c>
      <c r="J343" s="311">
        <v>734.3</v>
      </c>
    </row>
    <row r="344" spans="1:10" x14ac:dyDescent="0.2">
      <c r="A344" s="381"/>
      <c r="C344" s="310">
        <v>44269.416666666672</v>
      </c>
      <c r="D344" s="311">
        <v>1004.5</v>
      </c>
      <c r="E344" s="311">
        <v>0</v>
      </c>
      <c r="F344" s="311">
        <v>26.5</v>
      </c>
      <c r="G344" s="348">
        <v>61</v>
      </c>
      <c r="H344" s="573" t="s">
        <v>361</v>
      </c>
      <c r="I344" s="573" t="s">
        <v>361</v>
      </c>
      <c r="J344" s="350">
        <v>897</v>
      </c>
    </row>
    <row r="345" spans="1:10" x14ac:dyDescent="0.2">
      <c r="A345" s="381"/>
      <c r="C345" s="310">
        <v>44269.458333333328</v>
      </c>
      <c r="D345" s="311">
        <v>1003.9</v>
      </c>
      <c r="E345" s="311">
        <v>0</v>
      </c>
      <c r="F345" s="311">
        <v>26.9</v>
      </c>
      <c r="G345" s="311">
        <v>58.7</v>
      </c>
      <c r="H345" s="564">
        <v>1.6</v>
      </c>
      <c r="I345" s="564">
        <v>261.89999999999998</v>
      </c>
      <c r="J345" s="311">
        <v>972.2</v>
      </c>
    </row>
    <row r="346" spans="1:10" x14ac:dyDescent="0.2">
      <c r="A346" s="381"/>
      <c r="C346" s="310">
        <v>44269.5</v>
      </c>
      <c r="D346" s="311">
        <v>1002.7</v>
      </c>
      <c r="E346" s="311">
        <v>0</v>
      </c>
      <c r="F346" s="311">
        <v>28.5</v>
      </c>
      <c r="G346" s="311">
        <v>51.8</v>
      </c>
      <c r="H346" s="311">
        <v>3.4</v>
      </c>
      <c r="I346" s="311">
        <v>211.4</v>
      </c>
      <c r="J346" s="311">
        <v>685.5</v>
      </c>
    </row>
    <row r="347" spans="1:10" x14ac:dyDescent="0.2">
      <c r="A347" s="381"/>
      <c r="C347" s="310">
        <v>44269.541666666672</v>
      </c>
      <c r="D347" s="311">
        <v>1001.7</v>
      </c>
      <c r="E347" s="311">
        <v>0</v>
      </c>
      <c r="F347" s="311">
        <v>29</v>
      </c>
      <c r="G347" s="311">
        <v>50</v>
      </c>
      <c r="H347" s="311">
        <v>4</v>
      </c>
      <c r="I347" s="311">
        <v>177</v>
      </c>
      <c r="J347" s="311">
        <v>913</v>
      </c>
    </row>
    <row r="348" spans="1:10" x14ac:dyDescent="0.2">
      <c r="A348" s="381"/>
      <c r="C348" s="310">
        <v>44269.583333333328</v>
      </c>
      <c r="D348" s="311">
        <v>1001.2</v>
      </c>
      <c r="E348" s="311">
        <v>0</v>
      </c>
      <c r="F348" s="311">
        <v>29.2</v>
      </c>
      <c r="G348" s="311">
        <v>48</v>
      </c>
      <c r="H348" s="311">
        <v>3.7</v>
      </c>
      <c r="I348" s="311">
        <v>179</v>
      </c>
      <c r="J348" s="311">
        <v>739.2</v>
      </c>
    </row>
    <row r="349" spans="1:10" x14ac:dyDescent="0.2">
      <c r="A349" s="381"/>
      <c r="C349" s="310">
        <v>44269.625</v>
      </c>
      <c r="D349" s="311">
        <v>1001.3</v>
      </c>
      <c r="E349" s="311">
        <v>0</v>
      </c>
      <c r="F349" s="311">
        <v>28.5</v>
      </c>
      <c r="G349" s="311">
        <v>50.9</v>
      </c>
      <c r="H349" s="311">
        <v>4.8</v>
      </c>
      <c r="I349" s="311">
        <v>164.9</v>
      </c>
      <c r="J349" s="311">
        <v>532.29999999999995</v>
      </c>
    </row>
    <row r="350" spans="1:10" x14ac:dyDescent="0.2">
      <c r="A350" s="381"/>
      <c r="C350" s="310">
        <v>44269.666666666672</v>
      </c>
      <c r="D350" s="311">
        <v>1001.6</v>
      </c>
      <c r="E350" s="311">
        <v>0</v>
      </c>
      <c r="F350" s="311">
        <v>27.5</v>
      </c>
      <c r="G350" s="311">
        <v>56.2</v>
      </c>
      <c r="H350" s="311">
        <v>4.7</v>
      </c>
      <c r="I350" s="311">
        <v>157</v>
      </c>
      <c r="J350" s="311">
        <v>307</v>
      </c>
    </row>
    <row r="351" spans="1:10" x14ac:dyDescent="0.2">
      <c r="A351" s="381"/>
      <c r="C351" s="310">
        <v>44269.708333333328</v>
      </c>
      <c r="D351" s="311">
        <v>1002.5</v>
      </c>
      <c r="E351" s="311">
        <v>0</v>
      </c>
      <c r="F351" s="311">
        <v>25.8</v>
      </c>
      <c r="G351" s="311">
        <v>64.8</v>
      </c>
      <c r="H351" s="311">
        <v>5.8</v>
      </c>
      <c r="I351" s="311">
        <v>149.9</v>
      </c>
      <c r="J351" s="311">
        <v>85.8</v>
      </c>
    </row>
    <row r="352" spans="1:10" x14ac:dyDescent="0.2">
      <c r="A352" s="381"/>
      <c r="C352" s="310">
        <v>44269.75</v>
      </c>
      <c r="D352" s="311">
        <v>1003.6</v>
      </c>
      <c r="E352" s="311">
        <v>0</v>
      </c>
      <c r="F352" s="311">
        <v>24.4</v>
      </c>
      <c r="G352" s="311">
        <v>69.400000000000006</v>
      </c>
      <c r="H352" s="311">
        <v>6.1</v>
      </c>
      <c r="I352" s="311">
        <v>146.80000000000001</v>
      </c>
      <c r="J352" s="311">
        <v>0.4</v>
      </c>
    </row>
    <row r="353" spans="1:10" x14ac:dyDescent="0.2">
      <c r="A353" s="381"/>
      <c r="C353" s="310">
        <v>44269.791666666672</v>
      </c>
      <c r="D353" s="311">
        <v>1004.4</v>
      </c>
      <c r="E353" s="311">
        <v>0</v>
      </c>
      <c r="F353" s="311">
        <v>23.9</v>
      </c>
      <c r="G353" s="311">
        <v>71.2</v>
      </c>
      <c r="H353" s="311">
        <v>5.9</v>
      </c>
      <c r="I353" s="311">
        <v>148</v>
      </c>
      <c r="J353" s="311">
        <v>0</v>
      </c>
    </row>
    <row r="354" spans="1:10" x14ac:dyDescent="0.2">
      <c r="A354" s="381"/>
      <c r="C354" s="310">
        <v>44269.833333333328</v>
      </c>
      <c r="D354" s="311">
        <v>1005</v>
      </c>
      <c r="E354" s="311">
        <v>0</v>
      </c>
      <c r="F354" s="311">
        <v>23.7</v>
      </c>
      <c r="G354" s="311">
        <v>69.7</v>
      </c>
      <c r="H354" s="311">
        <v>5.7</v>
      </c>
      <c r="I354" s="311">
        <v>149.9</v>
      </c>
      <c r="J354" s="311">
        <v>0</v>
      </c>
    </row>
    <row r="355" spans="1:10" x14ac:dyDescent="0.2">
      <c r="A355" s="381"/>
      <c r="C355" s="310">
        <v>44269.875</v>
      </c>
      <c r="D355" s="311">
        <v>1005.5</v>
      </c>
      <c r="E355" s="311">
        <v>0</v>
      </c>
      <c r="F355" s="311">
        <v>23.6</v>
      </c>
      <c r="G355" s="311">
        <v>64.3</v>
      </c>
      <c r="H355" s="311">
        <v>5.0999999999999996</v>
      </c>
      <c r="I355" s="311">
        <v>149</v>
      </c>
      <c r="J355" s="311">
        <v>0</v>
      </c>
    </row>
    <row r="356" spans="1:10" x14ac:dyDescent="0.2">
      <c r="A356" s="381"/>
      <c r="C356" s="310">
        <v>44269.916666666672</v>
      </c>
      <c r="D356" s="311">
        <v>1005.5</v>
      </c>
      <c r="E356" s="311">
        <v>0</v>
      </c>
      <c r="F356" s="311">
        <v>23.6</v>
      </c>
      <c r="G356" s="311">
        <v>64.2</v>
      </c>
      <c r="H356" s="311">
        <v>4.0999999999999996</v>
      </c>
      <c r="I356" s="311">
        <v>142.5</v>
      </c>
      <c r="J356" s="311">
        <v>0</v>
      </c>
    </row>
    <row r="357" spans="1:10" x14ac:dyDescent="0.2">
      <c r="A357" s="381"/>
      <c r="C357" s="310">
        <v>44269.958333333328</v>
      </c>
      <c r="D357" s="311">
        <v>1005.5</v>
      </c>
      <c r="E357" s="311">
        <v>0</v>
      </c>
      <c r="F357" s="311">
        <v>23.2</v>
      </c>
      <c r="G357" s="311">
        <v>68</v>
      </c>
      <c r="H357" s="311">
        <v>2</v>
      </c>
      <c r="I357" s="311">
        <v>112.2</v>
      </c>
      <c r="J357" s="311">
        <v>0</v>
      </c>
    </row>
    <row r="358" spans="1:10" x14ac:dyDescent="0.2">
      <c r="C358" s="337">
        <v>44270</v>
      </c>
      <c r="D358" s="314">
        <v>1005.2</v>
      </c>
      <c r="E358" s="314">
        <v>0</v>
      </c>
      <c r="F358" s="314">
        <v>22.6</v>
      </c>
      <c r="G358" s="314">
        <v>70.3</v>
      </c>
      <c r="H358" s="311">
        <v>1.4</v>
      </c>
      <c r="I358" s="559">
        <v>172.8</v>
      </c>
      <c r="J358" s="311">
        <v>0</v>
      </c>
    </row>
    <row r="359" spans="1:10" x14ac:dyDescent="0.2">
      <c r="C359" s="337">
        <v>44270.041666666672</v>
      </c>
      <c r="D359" s="314">
        <v>1004.7</v>
      </c>
      <c r="E359" s="314">
        <v>0</v>
      </c>
      <c r="F359" s="314">
        <v>22.4</v>
      </c>
      <c r="G359" s="314">
        <v>71.900000000000006</v>
      </c>
      <c r="H359" s="348">
        <v>0.5</v>
      </c>
      <c r="I359" s="573" t="s">
        <v>361</v>
      </c>
      <c r="J359" s="350">
        <v>0</v>
      </c>
    </row>
    <row r="360" spans="1:10" x14ac:dyDescent="0.2">
      <c r="C360" s="337">
        <v>44270.083333333328</v>
      </c>
      <c r="D360" s="314">
        <v>1004.5</v>
      </c>
      <c r="E360" s="314">
        <v>0</v>
      </c>
      <c r="F360" s="314">
        <v>22</v>
      </c>
      <c r="G360" s="314">
        <v>74.3</v>
      </c>
      <c r="H360" s="561">
        <v>0.2</v>
      </c>
      <c r="I360" s="573" t="s">
        <v>361</v>
      </c>
      <c r="J360" s="350">
        <v>0</v>
      </c>
    </row>
    <row r="361" spans="1:10" x14ac:dyDescent="0.2">
      <c r="C361" s="337">
        <v>44270.125</v>
      </c>
      <c r="D361" s="314">
        <v>1004.3</v>
      </c>
      <c r="E361" s="314">
        <v>0</v>
      </c>
      <c r="F361" s="314">
        <v>22.4</v>
      </c>
      <c r="G361" s="349">
        <v>72.599999999999994</v>
      </c>
      <c r="H361" s="573" t="s">
        <v>361</v>
      </c>
      <c r="I361" s="573" t="s">
        <v>361</v>
      </c>
      <c r="J361" s="350">
        <v>0</v>
      </c>
    </row>
    <row r="362" spans="1:10" x14ac:dyDescent="0.2">
      <c r="C362" s="337">
        <v>44270.166666666672</v>
      </c>
      <c r="D362" s="314">
        <v>1004.2</v>
      </c>
      <c r="E362" s="314">
        <v>0</v>
      </c>
      <c r="F362" s="314">
        <v>22.4</v>
      </c>
      <c r="G362" s="349">
        <v>72.400000000000006</v>
      </c>
      <c r="H362" s="570">
        <v>0.2</v>
      </c>
      <c r="I362" s="573" t="s">
        <v>361</v>
      </c>
      <c r="J362" s="350">
        <v>0</v>
      </c>
    </row>
    <row r="363" spans="1:10" x14ac:dyDescent="0.2">
      <c r="C363" s="337">
        <v>44270.208333333328</v>
      </c>
      <c r="D363" s="314">
        <v>1004.6</v>
      </c>
      <c r="E363" s="314">
        <v>0</v>
      </c>
      <c r="F363" s="314">
        <v>22.7</v>
      </c>
      <c r="G363" s="314">
        <v>67.7</v>
      </c>
      <c r="H363" s="348">
        <v>1.1000000000000001</v>
      </c>
      <c r="I363" s="573" t="s">
        <v>361</v>
      </c>
      <c r="J363" s="350">
        <v>0.6</v>
      </c>
    </row>
    <row r="364" spans="1:10" x14ac:dyDescent="0.2">
      <c r="C364" s="337">
        <v>44270.25</v>
      </c>
      <c r="D364" s="314">
        <v>1005</v>
      </c>
      <c r="E364" s="314">
        <v>0</v>
      </c>
      <c r="F364" s="314">
        <v>22.9</v>
      </c>
      <c r="G364" s="349">
        <v>69</v>
      </c>
      <c r="H364" s="353">
        <v>1</v>
      </c>
      <c r="I364" s="569">
        <v>354.9</v>
      </c>
      <c r="J364" s="350">
        <v>61</v>
      </c>
    </row>
    <row r="365" spans="1:10" x14ac:dyDescent="0.2">
      <c r="C365" s="337">
        <v>44270.291666666672</v>
      </c>
      <c r="D365" s="314">
        <v>1005.3</v>
      </c>
      <c r="E365" s="314">
        <v>0</v>
      </c>
      <c r="F365" s="314">
        <v>24.1</v>
      </c>
      <c r="G365" s="314">
        <v>64.8</v>
      </c>
      <c r="H365" s="311">
        <v>1.4</v>
      </c>
      <c r="I365" s="353">
        <v>333.8</v>
      </c>
      <c r="J365" s="350">
        <v>224.1</v>
      </c>
    </row>
    <row r="366" spans="1:10" x14ac:dyDescent="0.2">
      <c r="C366" s="337">
        <v>44270.333333333328</v>
      </c>
      <c r="D366" s="314">
        <v>1005.5</v>
      </c>
      <c r="E366" s="314">
        <v>0</v>
      </c>
      <c r="F366" s="314">
        <v>24.8</v>
      </c>
      <c r="G366" s="314">
        <v>64</v>
      </c>
      <c r="H366" s="311">
        <v>1.7</v>
      </c>
      <c r="I366" s="311">
        <v>316.5</v>
      </c>
      <c r="J366" s="311">
        <v>454.6</v>
      </c>
    </row>
    <row r="367" spans="1:10" x14ac:dyDescent="0.2">
      <c r="C367" s="337">
        <v>44270.375</v>
      </c>
      <c r="D367" s="314">
        <v>1004.6</v>
      </c>
      <c r="E367" s="314">
        <v>0</v>
      </c>
      <c r="F367" s="314">
        <v>27.7</v>
      </c>
      <c r="G367" s="314">
        <v>51.1</v>
      </c>
      <c r="H367" s="311">
        <v>5.2</v>
      </c>
      <c r="I367" s="311">
        <v>159.4</v>
      </c>
      <c r="J367" s="311">
        <v>706.1</v>
      </c>
    </row>
    <row r="368" spans="1:10" x14ac:dyDescent="0.2">
      <c r="C368" s="337">
        <v>44270.416666666672</v>
      </c>
      <c r="D368" s="314">
        <v>1004.1</v>
      </c>
      <c r="E368" s="314">
        <v>0</v>
      </c>
      <c r="F368" s="314">
        <v>27.8</v>
      </c>
      <c r="G368" s="314">
        <v>50.8</v>
      </c>
      <c r="H368" s="311">
        <v>7.1</v>
      </c>
      <c r="I368" s="311">
        <v>157.19999999999999</v>
      </c>
      <c r="J368" s="311">
        <v>900.1</v>
      </c>
    </row>
    <row r="369" spans="3:10" x14ac:dyDescent="0.2">
      <c r="C369" s="337">
        <v>44270.458333333328</v>
      </c>
      <c r="D369" s="314">
        <v>1003.7</v>
      </c>
      <c r="E369" s="314">
        <v>0</v>
      </c>
      <c r="F369" s="314">
        <v>27.8</v>
      </c>
      <c r="G369" s="314">
        <v>50</v>
      </c>
      <c r="H369" s="311">
        <v>7.7</v>
      </c>
      <c r="I369" s="311">
        <v>161.80000000000001</v>
      </c>
      <c r="J369" s="311">
        <v>832.8</v>
      </c>
    </row>
    <row r="370" spans="3:10" x14ac:dyDescent="0.2">
      <c r="C370" s="337">
        <v>44270.5</v>
      </c>
      <c r="D370" s="314">
        <v>1003</v>
      </c>
      <c r="E370" s="314">
        <v>0</v>
      </c>
      <c r="F370" s="314">
        <v>28.2</v>
      </c>
      <c r="G370" s="314">
        <v>47.9</v>
      </c>
      <c r="H370" s="311">
        <v>7.3</v>
      </c>
      <c r="I370" s="311">
        <v>155.6</v>
      </c>
      <c r="J370" s="311">
        <v>689.2</v>
      </c>
    </row>
    <row r="371" spans="3:10" x14ac:dyDescent="0.2">
      <c r="C371" s="337">
        <v>44270.541666666672</v>
      </c>
      <c r="D371" s="314">
        <v>1002.2</v>
      </c>
      <c r="E371" s="314">
        <v>0</v>
      </c>
      <c r="F371" s="314">
        <v>28.1</v>
      </c>
      <c r="G371" s="314">
        <v>50.2</v>
      </c>
      <c r="H371" s="311">
        <v>7.9</v>
      </c>
      <c r="I371" s="311">
        <v>156.80000000000001</v>
      </c>
      <c r="J371" s="311">
        <v>893.8</v>
      </c>
    </row>
    <row r="372" spans="3:10" x14ac:dyDescent="0.2">
      <c r="C372" s="337">
        <v>44270.583333333328</v>
      </c>
      <c r="D372" s="314">
        <v>1001.8</v>
      </c>
      <c r="E372" s="314">
        <v>0</v>
      </c>
      <c r="F372" s="314">
        <v>28</v>
      </c>
      <c r="G372" s="314">
        <v>50.8</v>
      </c>
      <c r="H372" s="311">
        <v>7.8</v>
      </c>
      <c r="I372" s="311">
        <v>150.80000000000001</v>
      </c>
      <c r="J372" s="311">
        <v>772.4</v>
      </c>
    </row>
    <row r="373" spans="3:10" x14ac:dyDescent="0.2">
      <c r="C373" s="337">
        <v>44270.625</v>
      </c>
      <c r="D373" s="314">
        <v>1001.8</v>
      </c>
      <c r="E373" s="314">
        <v>0</v>
      </c>
      <c r="F373" s="314">
        <v>27.8</v>
      </c>
      <c r="G373" s="314">
        <v>49.6</v>
      </c>
      <c r="H373" s="311">
        <v>7.1</v>
      </c>
      <c r="I373" s="311">
        <v>153.80000000000001</v>
      </c>
      <c r="J373" s="311">
        <v>558</v>
      </c>
    </row>
    <row r="374" spans="3:10" x14ac:dyDescent="0.2">
      <c r="C374" s="337">
        <v>44270.666666666672</v>
      </c>
      <c r="D374" s="314">
        <v>1002.4</v>
      </c>
      <c r="E374" s="314">
        <v>0</v>
      </c>
      <c r="F374" s="314">
        <v>26.6</v>
      </c>
      <c r="G374" s="314">
        <v>57.2</v>
      </c>
      <c r="H374" s="311">
        <v>6.8</v>
      </c>
      <c r="I374" s="311">
        <v>155.19999999999999</v>
      </c>
      <c r="J374" s="311">
        <v>354.8</v>
      </c>
    </row>
    <row r="375" spans="3:10" x14ac:dyDescent="0.2">
      <c r="C375" s="337">
        <v>44270.708333333328</v>
      </c>
      <c r="D375" s="314">
        <v>1003.3</v>
      </c>
      <c r="E375" s="314">
        <v>0</v>
      </c>
      <c r="F375" s="314">
        <v>25.2</v>
      </c>
      <c r="G375" s="314">
        <v>65</v>
      </c>
      <c r="H375" s="311">
        <v>6.4</v>
      </c>
      <c r="I375" s="311">
        <v>152.9</v>
      </c>
      <c r="J375" s="311">
        <v>82.8</v>
      </c>
    </row>
    <row r="376" spans="3:10" x14ac:dyDescent="0.2">
      <c r="C376" s="337">
        <v>44270.75</v>
      </c>
      <c r="D376" s="314">
        <v>1004.4</v>
      </c>
      <c r="E376" s="314">
        <v>0</v>
      </c>
      <c r="F376" s="314">
        <v>24.2</v>
      </c>
      <c r="G376" s="314">
        <v>68.2</v>
      </c>
      <c r="H376" s="311">
        <v>5.8</v>
      </c>
      <c r="I376" s="311">
        <v>142.69999999999999</v>
      </c>
      <c r="J376" s="311">
        <v>1.2</v>
      </c>
    </row>
    <row r="377" spans="3:10" x14ac:dyDescent="0.2">
      <c r="C377" s="337">
        <v>44270.791666666672</v>
      </c>
      <c r="D377" s="314">
        <v>1005.3</v>
      </c>
      <c r="E377" s="314">
        <v>0</v>
      </c>
      <c r="F377" s="314">
        <v>23.9</v>
      </c>
      <c r="G377" s="314">
        <v>69.3</v>
      </c>
      <c r="H377" s="311">
        <v>5.4</v>
      </c>
      <c r="I377" s="311">
        <v>144.80000000000001</v>
      </c>
      <c r="J377" s="311">
        <v>0</v>
      </c>
    </row>
    <row r="378" spans="3:10" x14ac:dyDescent="0.2">
      <c r="C378" s="337">
        <v>44270.833333333328</v>
      </c>
      <c r="D378" s="314">
        <v>1006</v>
      </c>
      <c r="E378" s="314">
        <v>0</v>
      </c>
      <c r="F378" s="314">
        <v>23.6</v>
      </c>
      <c r="G378" s="314">
        <v>68.599999999999994</v>
      </c>
      <c r="H378" s="311">
        <v>5.0999999999999996</v>
      </c>
      <c r="I378" s="311">
        <v>138.69999999999999</v>
      </c>
      <c r="J378" s="311">
        <v>0</v>
      </c>
    </row>
    <row r="379" spans="3:10" x14ac:dyDescent="0.2">
      <c r="C379" s="337">
        <v>44270.875</v>
      </c>
      <c r="D379" s="314">
        <v>1005.9</v>
      </c>
      <c r="E379" s="314">
        <v>0</v>
      </c>
      <c r="F379" s="314">
        <v>23.3</v>
      </c>
      <c r="G379" s="314">
        <v>69.2</v>
      </c>
      <c r="H379" s="311">
        <v>4.9000000000000004</v>
      </c>
      <c r="I379" s="311">
        <v>140.1</v>
      </c>
      <c r="J379" s="311">
        <v>0</v>
      </c>
    </row>
    <row r="380" spans="3:10" x14ac:dyDescent="0.2">
      <c r="C380" s="337">
        <v>44270.916666666672</v>
      </c>
      <c r="D380" s="314">
        <v>1006.1</v>
      </c>
      <c r="E380" s="314">
        <v>0</v>
      </c>
      <c r="F380" s="314">
        <v>22.9</v>
      </c>
      <c r="G380" s="349">
        <v>69.900000000000006</v>
      </c>
      <c r="H380" s="353">
        <v>3.6</v>
      </c>
      <c r="I380" s="558">
        <v>132.9</v>
      </c>
      <c r="J380" s="350">
        <v>0</v>
      </c>
    </row>
    <row r="381" spans="3:10" x14ac:dyDescent="0.2">
      <c r="C381" s="337">
        <v>44270.958333333328</v>
      </c>
      <c r="D381" s="314">
        <v>1005.6</v>
      </c>
      <c r="E381" s="314">
        <v>0</v>
      </c>
      <c r="F381" s="314">
        <v>22.5</v>
      </c>
      <c r="G381" s="349">
        <v>72.599999999999994</v>
      </c>
      <c r="H381" s="555">
        <v>1.5</v>
      </c>
      <c r="I381" s="573" t="s">
        <v>361</v>
      </c>
      <c r="J381" s="350">
        <v>0</v>
      </c>
    </row>
    <row r="382" spans="3:10" x14ac:dyDescent="0.2">
      <c r="C382" s="337">
        <v>44271</v>
      </c>
      <c r="D382" s="314">
        <v>1005.5</v>
      </c>
      <c r="E382" s="314">
        <v>0</v>
      </c>
      <c r="F382" s="314">
        <v>22.7</v>
      </c>
      <c r="G382" s="349">
        <v>69.2</v>
      </c>
      <c r="H382" s="560">
        <v>1.7</v>
      </c>
      <c r="I382" s="572">
        <v>107.1</v>
      </c>
      <c r="J382" s="350">
        <v>0</v>
      </c>
    </row>
    <row r="383" spans="3:10" x14ac:dyDescent="0.2">
      <c r="C383" s="337">
        <v>44271.041666666672</v>
      </c>
      <c r="D383" s="314">
        <v>1005</v>
      </c>
      <c r="E383" s="314">
        <v>0</v>
      </c>
      <c r="F383" s="314">
        <v>22.4</v>
      </c>
      <c r="G383" s="349">
        <v>71.400000000000006</v>
      </c>
      <c r="H383" s="573" t="s">
        <v>361</v>
      </c>
      <c r="I383" s="573" t="s">
        <v>361</v>
      </c>
      <c r="J383" s="350">
        <v>0</v>
      </c>
    </row>
    <row r="384" spans="3:10" x14ac:dyDescent="0.2">
      <c r="C384" s="337">
        <v>44271.083333333328</v>
      </c>
      <c r="D384" s="314">
        <v>1004.3</v>
      </c>
      <c r="E384" s="314">
        <v>0</v>
      </c>
      <c r="F384" s="314">
        <v>22.6</v>
      </c>
      <c r="G384" s="349">
        <v>66.8</v>
      </c>
      <c r="H384" s="571">
        <v>2.6</v>
      </c>
      <c r="I384" s="571">
        <v>134.4</v>
      </c>
      <c r="J384" s="350">
        <v>0</v>
      </c>
    </row>
    <row r="385" spans="3:10" x14ac:dyDescent="0.2">
      <c r="C385" s="337">
        <v>44271.125</v>
      </c>
      <c r="D385" s="314">
        <v>1004</v>
      </c>
      <c r="E385" s="314">
        <v>0</v>
      </c>
      <c r="F385" s="314">
        <v>22.4</v>
      </c>
      <c r="G385" s="349">
        <v>66.3</v>
      </c>
      <c r="H385" s="351">
        <v>3.4</v>
      </c>
      <c r="I385" s="351">
        <v>146</v>
      </c>
      <c r="J385" s="350">
        <v>0</v>
      </c>
    </row>
    <row r="386" spans="3:10" x14ac:dyDescent="0.2">
      <c r="C386" s="337">
        <v>44271.166666666672</v>
      </c>
      <c r="D386" s="314">
        <v>1004</v>
      </c>
      <c r="E386" s="314">
        <v>0</v>
      </c>
      <c r="F386" s="314">
        <v>22.3</v>
      </c>
      <c r="G386" s="349">
        <v>65</v>
      </c>
      <c r="H386" s="351">
        <v>3.9</v>
      </c>
      <c r="I386" s="351">
        <v>140.6</v>
      </c>
      <c r="J386" s="350">
        <v>0</v>
      </c>
    </row>
    <row r="387" spans="3:10" x14ac:dyDescent="0.2">
      <c r="C387" s="337">
        <v>44271.208333333328</v>
      </c>
      <c r="D387" s="314">
        <v>1004.7</v>
      </c>
      <c r="E387" s="314">
        <v>0</v>
      </c>
      <c r="F387" s="314">
        <v>22.2</v>
      </c>
      <c r="G387" s="349">
        <v>63.8</v>
      </c>
      <c r="H387" s="558">
        <v>3.1</v>
      </c>
      <c r="I387" s="558">
        <v>133.4</v>
      </c>
      <c r="J387" s="350">
        <v>1.2</v>
      </c>
    </row>
    <row r="388" spans="3:10" x14ac:dyDescent="0.2">
      <c r="C388" s="337">
        <v>44271.25</v>
      </c>
      <c r="D388" s="314">
        <v>1005.5</v>
      </c>
      <c r="E388" s="314">
        <v>0</v>
      </c>
      <c r="F388" s="314">
        <v>22</v>
      </c>
      <c r="G388" s="349">
        <v>72</v>
      </c>
      <c r="H388" s="573" t="s">
        <v>361</v>
      </c>
      <c r="I388" s="573" t="s">
        <v>361</v>
      </c>
      <c r="J388" s="350">
        <v>61.2</v>
      </c>
    </row>
    <row r="389" spans="3:10" x14ac:dyDescent="0.2">
      <c r="C389" s="337">
        <v>44271.291666666672</v>
      </c>
      <c r="D389" s="314">
        <v>1006</v>
      </c>
      <c r="E389" s="314">
        <v>0</v>
      </c>
      <c r="F389" s="314">
        <v>23.4</v>
      </c>
      <c r="G389" s="314">
        <v>68.2</v>
      </c>
      <c r="H389" s="564">
        <v>1.9</v>
      </c>
      <c r="I389" s="566">
        <v>346.4</v>
      </c>
      <c r="J389" s="311">
        <v>260.7</v>
      </c>
    </row>
    <row r="390" spans="3:10" x14ac:dyDescent="0.2">
      <c r="C390" s="337">
        <v>44271.333333333328</v>
      </c>
      <c r="D390" s="314">
        <v>1006.2</v>
      </c>
      <c r="E390" s="314">
        <v>0</v>
      </c>
      <c r="F390" s="314">
        <v>24.6</v>
      </c>
      <c r="G390" s="314">
        <v>63.9</v>
      </c>
      <c r="H390" s="561">
        <v>1.4</v>
      </c>
      <c r="I390" s="573" t="s">
        <v>361</v>
      </c>
      <c r="J390" s="350">
        <v>447.7</v>
      </c>
    </row>
    <row r="391" spans="3:10" x14ac:dyDescent="0.2">
      <c r="C391" s="337">
        <v>44271.375</v>
      </c>
      <c r="D391" s="314">
        <v>1006</v>
      </c>
      <c r="E391" s="314">
        <v>0</v>
      </c>
      <c r="F391" s="314">
        <v>25.3</v>
      </c>
      <c r="G391" s="349">
        <v>62.3</v>
      </c>
      <c r="H391" s="573" t="s">
        <v>361</v>
      </c>
      <c r="I391" s="573" t="s">
        <v>361</v>
      </c>
      <c r="J391" s="350">
        <v>730.9</v>
      </c>
    </row>
    <row r="392" spans="3:10" x14ac:dyDescent="0.2">
      <c r="C392" s="337">
        <v>44271.416666666672</v>
      </c>
      <c r="D392" s="314">
        <v>1005.3</v>
      </c>
      <c r="E392" s="314">
        <v>0</v>
      </c>
      <c r="F392" s="314">
        <v>26</v>
      </c>
      <c r="G392" s="314">
        <v>59.3</v>
      </c>
      <c r="H392" s="564">
        <v>1.7</v>
      </c>
      <c r="I392" s="564">
        <v>270.10000000000002</v>
      </c>
      <c r="J392" s="311">
        <v>905.3</v>
      </c>
    </row>
    <row r="393" spans="3:10" x14ac:dyDescent="0.2">
      <c r="C393" s="337">
        <v>44271.458333333328</v>
      </c>
      <c r="D393" s="314">
        <v>1004.5</v>
      </c>
      <c r="E393" s="314">
        <v>0</v>
      </c>
      <c r="F393" s="314">
        <v>27.2</v>
      </c>
      <c r="G393" s="314">
        <v>52.7</v>
      </c>
      <c r="H393" s="311">
        <v>4</v>
      </c>
      <c r="I393" s="311">
        <v>189.7</v>
      </c>
      <c r="J393" s="311">
        <v>976.2</v>
      </c>
    </row>
    <row r="394" spans="3:10" x14ac:dyDescent="0.2">
      <c r="C394" s="337">
        <v>44271.5</v>
      </c>
      <c r="D394" s="314">
        <v>1003.9</v>
      </c>
      <c r="E394" s="314">
        <v>0</v>
      </c>
      <c r="F394" s="314">
        <v>27.5</v>
      </c>
      <c r="G394" s="314">
        <v>54.3</v>
      </c>
      <c r="H394" s="311">
        <v>4.4000000000000004</v>
      </c>
      <c r="I394" s="311">
        <v>181.5</v>
      </c>
      <c r="J394" s="311">
        <v>678.6</v>
      </c>
    </row>
    <row r="395" spans="3:10" x14ac:dyDescent="0.2">
      <c r="C395" s="337">
        <v>44271.541666666672</v>
      </c>
      <c r="D395" s="314">
        <v>1003.3</v>
      </c>
      <c r="E395" s="314">
        <v>0</v>
      </c>
      <c r="F395" s="314">
        <v>27.4</v>
      </c>
      <c r="G395" s="314">
        <v>55.5</v>
      </c>
      <c r="H395" s="311">
        <v>4.5999999999999996</v>
      </c>
      <c r="I395" s="311">
        <v>182.3</v>
      </c>
      <c r="J395" s="311">
        <v>894.1</v>
      </c>
    </row>
    <row r="396" spans="3:10" x14ac:dyDescent="0.2">
      <c r="C396" s="337">
        <v>44271.583333333328</v>
      </c>
      <c r="D396" s="314">
        <v>1002.9</v>
      </c>
      <c r="E396" s="314">
        <v>0</v>
      </c>
      <c r="F396" s="314">
        <v>27.3</v>
      </c>
      <c r="G396" s="314">
        <v>56.6</v>
      </c>
      <c r="H396" s="311">
        <v>5</v>
      </c>
      <c r="I396" s="311">
        <v>178.5</v>
      </c>
      <c r="J396" s="311">
        <v>750.7</v>
      </c>
    </row>
    <row r="397" spans="3:10" x14ac:dyDescent="0.2">
      <c r="C397" s="337">
        <v>44271.625</v>
      </c>
      <c r="D397" s="314">
        <v>1002.8</v>
      </c>
      <c r="E397" s="314">
        <v>0</v>
      </c>
      <c r="F397" s="314">
        <v>27.1</v>
      </c>
      <c r="G397" s="314">
        <v>57.8</v>
      </c>
      <c r="H397" s="311">
        <v>4.4000000000000004</v>
      </c>
      <c r="I397" s="311">
        <v>166.6</v>
      </c>
      <c r="J397" s="311">
        <v>556.70000000000005</v>
      </c>
    </row>
    <row r="398" spans="3:10" x14ac:dyDescent="0.2">
      <c r="C398" s="337">
        <v>44271.666666666672</v>
      </c>
      <c r="D398" s="314">
        <v>1003.1</v>
      </c>
      <c r="E398" s="314">
        <v>0</v>
      </c>
      <c r="F398" s="314">
        <v>26.4</v>
      </c>
      <c r="G398" s="314">
        <v>60.5</v>
      </c>
      <c r="H398" s="311">
        <v>4.3</v>
      </c>
      <c r="I398" s="311">
        <v>160.1</v>
      </c>
      <c r="J398" s="311">
        <v>263.5</v>
      </c>
    </row>
    <row r="399" spans="3:10" x14ac:dyDescent="0.2">
      <c r="C399" s="337">
        <v>44271.708333333328</v>
      </c>
      <c r="D399" s="314">
        <v>1004</v>
      </c>
      <c r="E399" s="314">
        <v>0</v>
      </c>
      <c r="F399" s="314">
        <v>25.1</v>
      </c>
      <c r="G399" s="314">
        <v>65.900000000000006</v>
      </c>
      <c r="H399" s="311">
        <v>5.0999999999999996</v>
      </c>
      <c r="I399" s="311">
        <v>154</v>
      </c>
      <c r="J399" s="311">
        <v>73.5</v>
      </c>
    </row>
    <row r="400" spans="3:10" x14ac:dyDescent="0.2">
      <c r="C400" s="337">
        <v>44271.75</v>
      </c>
      <c r="D400" s="314">
        <v>1005.2</v>
      </c>
      <c r="E400" s="314">
        <v>0</v>
      </c>
      <c r="F400" s="314">
        <v>24.1</v>
      </c>
      <c r="G400" s="314">
        <v>69.8</v>
      </c>
      <c r="H400" s="311">
        <v>5</v>
      </c>
      <c r="I400" s="311">
        <v>153.30000000000001</v>
      </c>
      <c r="J400" s="311">
        <v>0.1</v>
      </c>
    </row>
    <row r="401" spans="3:10" x14ac:dyDescent="0.2">
      <c r="C401" s="337">
        <v>44271.791666666672</v>
      </c>
      <c r="D401" s="314">
        <v>1006.1</v>
      </c>
      <c r="E401" s="314">
        <v>0</v>
      </c>
      <c r="F401" s="314">
        <v>23.9</v>
      </c>
      <c r="G401" s="314">
        <v>69.3</v>
      </c>
      <c r="H401" s="311">
        <v>4.9000000000000004</v>
      </c>
      <c r="I401" s="311">
        <v>151.4</v>
      </c>
      <c r="J401" s="311">
        <v>0</v>
      </c>
    </row>
    <row r="402" spans="3:10" x14ac:dyDescent="0.2">
      <c r="C402" s="337">
        <v>44271.833333333328</v>
      </c>
      <c r="D402" s="314">
        <v>1006.4</v>
      </c>
      <c r="E402" s="314">
        <v>0</v>
      </c>
      <c r="F402" s="314">
        <v>23.5</v>
      </c>
      <c r="G402" s="314">
        <v>69.599999999999994</v>
      </c>
      <c r="H402" s="311">
        <v>4.5999999999999996</v>
      </c>
      <c r="I402" s="311">
        <v>147.9</v>
      </c>
      <c r="J402" s="311">
        <v>0</v>
      </c>
    </row>
    <row r="403" spans="3:10" x14ac:dyDescent="0.2">
      <c r="C403" s="337">
        <v>44271.875</v>
      </c>
      <c r="D403" s="314">
        <v>1006.7</v>
      </c>
      <c r="E403" s="314">
        <v>0</v>
      </c>
      <c r="F403" s="314">
        <v>23.5</v>
      </c>
      <c r="G403" s="314">
        <v>68</v>
      </c>
      <c r="H403" s="311">
        <v>4.0999999999999996</v>
      </c>
      <c r="I403" s="311">
        <v>152</v>
      </c>
      <c r="J403" s="311">
        <v>0</v>
      </c>
    </row>
    <row r="404" spans="3:10" x14ac:dyDescent="0.2">
      <c r="C404" s="337">
        <v>44271.916666666672</v>
      </c>
      <c r="D404" s="314">
        <v>1006.5</v>
      </c>
      <c r="E404" s="314">
        <v>0</v>
      </c>
      <c r="F404" s="314">
        <v>22.8</v>
      </c>
      <c r="G404" s="349">
        <v>71.599999999999994</v>
      </c>
      <c r="H404" s="558">
        <v>1.2</v>
      </c>
      <c r="I404" s="558">
        <v>281.7</v>
      </c>
      <c r="J404" s="350">
        <v>0</v>
      </c>
    </row>
    <row r="405" spans="3:10" x14ac:dyDescent="0.2">
      <c r="C405" s="337">
        <v>44271.958333333328</v>
      </c>
      <c r="D405" s="314">
        <v>1006.2</v>
      </c>
      <c r="E405" s="314">
        <v>0</v>
      </c>
      <c r="F405" s="314">
        <v>21.6</v>
      </c>
      <c r="G405" s="349">
        <v>78.2</v>
      </c>
      <c r="H405" s="573" t="s">
        <v>361</v>
      </c>
      <c r="I405" s="573" t="s">
        <v>361</v>
      </c>
      <c r="J405" s="350">
        <v>0</v>
      </c>
    </row>
    <row r="406" spans="3:10" x14ac:dyDescent="0.2">
      <c r="C406" s="337">
        <v>44272</v>
      </c>
      <c r="D406" s="314">
        <v>1005.6</v>
      </c>
      <c r="E406" s="314">
        <v>0</v>
      </c>
      <c r="F406" s="314">
        <v>21.4</v>
      </c>
      <c r="G406" s="349">
        <v>79.400000000000006</v>
      </c>
      <c r="H406" s="570">
        <v>0.3</v>
      </c>
      <c r="I406" s="573" t="s">
        <v>361</v>
      </c>
      <c r="J406" s="350">
        <v>0</v>
      </c>
    </row>
    <row r="407" spans="3:10" x14ac:dyDescent="0.2">
      <c r="C407" s="337">
        <v>44272.041666666672</v>
      </c>
      <c r="D407" s="314">
        <v>1005.2</v>
      </c>
      <c r="E407" s="314">
        <v>0</v>
      </c>
      <c r="F407" s="314">
        <v>21.2</v>
      </c>
      <c r="G407" s="349">
        <v>79.8</v>
      </c>
      <c r="H407" s="554">
        <v>0.2</v>
      </c>
      <c r="I407" s="573" t="s">
        <v>361</v>
      </c>
      <c r="J407" s="350">
        <v>0</v>
      </c>
    </row>
    <row r="408" spans="3:10" x14ac:dyDescent="0.2">
      <c r="C408" s="337">
        <v>44272.083333333328</v>
      </c>
      <c r="D408" s="314">
        <v>1004.7</v>
      </c>
      <c r="E408" s="314">
        <v>0</v>
      </c>
      <c r="F408" s="314">
        <v>21</v>
      </c>
      <c r="G408" s="349">
        <v>81.099999999999994</v>
      </c>
      <c r="H408" s="554">
        <v>0.1</v>
      </c>
      <c r="I408" s="573" t="s">
        <v>361</v>
      </c>
      <c r="J408" s="350">
        <v>0</v>
      </c>
    </row>
    <row r="409" spans="3:10" x14ac:dyDescent="0.2">
      <c r="C409" s="337">
        <v>44272.125</v>
      </c>
      <c r="D409" s="314">
        <v>1004.4</v>
      </c>
      <c r="E409" s="314">
        <v>0</v>
      </c>
      <c r="F409" s="314">
        <v>21</v>
      </c>
      <c r="G409" s="349">
        <v>80.400000000000006</v>
      </c>
      <c r="H409" s="554">
        <v>0</v>
      </c>
      <c r="I409" s="573" t="s">
        <v>361</v>
      </c>
      <c r="J409" s="350">
        <v>0</v>
      </c>
    </row>
    <row r="410" spans="3:10" x14ac:dyDescent="0.2">
      <c r="C410" s="337">
        <v>44272.166666666672</v>
      </c>
      <c r="D410" s="314">
        <v>1004.3</v>
      </c>
      <c r="E410" s="314">
        <v>0</v>
      </c>
      <c r="F410" s="314">
        <v>20.5</v>
      </c>
      <c r="G410" s="314">
        <v>82.1</v>
      </c>
      <c r="H410" s="348">
        <v>0.1</v>
      </c>
      <c r="I410" s="573" t="s">
        <v>361</v>
      </c>
      <c r="J410" s="350">
        <v>0</v>
      </c>
    </row>
    <row r="411" spans="3:10" x14ac:dyDescent="0.2">
      <c r="C411" s="337">
        <v>44272.208333333328</v>
      </c>
      <c r="D411" s="314">
        <v>1004.5</v>
      </c>
      <c r="E411" s="314">
        <v>0</v>
      </c>
      <c r="F411" s="314">
        <v>20.3</v>
      </c>
      <c r="G411" s="314">
        <v>83.4</v>
      </c>
      <c r="H411" s="348">
        <v>0.1</v>
      </c>
      <c r="I411" s="573" t="s">
        <v>361</v>
      </c>
      <c r="J411" s="350">
        <v>1.3</v>
      </c>
    </row>
    <row r="412" spans="3:10" x14ac:dyDescent="0.2">
      <c r="C412" s="337">
        <v>44272.25</v>
      </c>
      <c r="D412" s="314">
        <v>1004.8</v>
      </c>
      <c r="E412" s="314">
        <v>0</v>
      </c>
      <c r="F412" s="314">
        <v>20.8</v>
      </c>
      <c r="G412" s="349">
        <v>81.2</v>
      </c>
      <c r="H412" s="557">
        <v>0.2</v>
      </c>
      <c r="I412" s="573" t="s">
        <v>361</v>
      </c>
      <c r="J412" s="350">
        <v>71.2</v>
      </c>
    </row>
    <row r="413" spans="3:10" x14ac:dyDescent="0.2">
      <c r="C413" s="337">
        <v>44272.291666666672</v>
      </c>
      <c r="D413" s="314">
        <v>1005</v>
      </c>
      <c r="E413" s="314">
        <v>0</v>
      </c>
      <c r="F413" s="314">
        <v>22.7</v>
      </c>
      <c r="G413" s="349">
        <v>74.099999999999994</v>
      </c>
      <c r="H413" s="573" t="s">
        <v>361</v>
      </c>
      <c r="I413" s="573" t="s">
        <v>361</v>
      </c>
      <c r="J413" s="350">
        <v>291.89999999999998</v>
      </c>
    </row>
    <row r="414" spans="3:10" x14ac:dyDescent="0.2">
      <c r="C414" s="337">
        <v>44272.333333333328</v>
      </c>
      <c r="D414" s="314">
        <v>1004.7</v>
      </c>
      <c r="E414" s="314">
        <v>0</v>
      </c>
      <c r="F414" s="314">
        <v>23.8</v>
      </c>
      <c r="G414" s="314">
        <v>68.400000000000006</v>
      </c>
      <c r="H414" s="564">
        <v>2.2000000000000002</v>
      </c>
      <c r="I414" s="564">
        <v>319.89999999999998</v>
      </c>
      <c r="J414" s="311">
        <v>546.1</v>
      </c>
    </row>
    <row r="415" spans="3:10" x14ac:dyDescent="0.2">
      <c r="C415" s="337">
        <v>44272.375</v>
      </c>
      <c r="D415" s="314">
        <v>1004.4</v>
      </c>
      <c r="E415" s="314">
        <v>0</v>
      </c>
      <c r="F415" s="314">
        <v>23.3</v>
      </c>
      <c r="G415" s="314">
        <v>71</v>
      </c>
      <c r="H415" s="311">
        <v>2.8</v>
      </c>
      <c r="I415" s="311">
        <v>322.89999999999998</v>
      </c>
      <c r="J415" s="311">
        <v>515.4</v>
      </c>
    </row>
    <row r="416" spans="3:10" x14ac:dyDescent="0.2">
      <c r="C416" s="337">
        <v>44272.416666666672</v>
      </c>
      <c r="D416" s="314">
        <v>1003.8</v>
      </c>
      <c r="E416" s="314">
        <v>0</v>
      </c>
      <c r="F416" s="314">
        <v>25.4</v>
      </c>
      <c r="G416" s="314">
        <v>61.3</v>
      </c>
      <c r="H416" s="311">
        <v>3.4</v>
      </c>
      <c r="I416" s="311">
        <v>184.2</v>
      </c>
      <c r="J416" s="311">
        <v>808.8</v>
      </c>
    </row>
    <row r="417" spans="3:10" x14ac:dyDescent="0.2">
      <c r="C417" s="337">
        <v>44272.458333333328</v>
      </c>
      <c r="D417" s="314">
        <v>1002.8</v>
      </c>
      <c r="E417" s="314">
        <v>0</v>
      </c>
      <c r="F417" s="314">
        <v>27</v>
      </c>
      <c r="G417" s="314">
        <v>54.4</v>
      </c>
      <c r="H417" s="311">
        <v>5.9</v>
      </c>
      <c r="I417" s="311">
        <v>167.9</v>
      </c>
      <c r="J417" s="311">
        <v>944.8</v>
      </c>
    </row>
    <row r="418" spans="3:10" x14ac:dyDescent="0.2">
      <c r="C418" s="337">
        <v>44272.5</v>
      </c>
      <c r="D418" s="314">
        <v>1002</v>
      </c>
      <c r="E418" s="314">
        <v>0</v>
      </c>
      <c r="F418" s="314">
        <v>27</v>
      </c>
      <c r="G418" s="314">
        <v>56.3</v>
      </c>
      <c r="H418" s="311">
        <v>6.5</v>
      </c>
      <c r="I418" s="311">
        <v>166.7</v>
      </c>
      <c r="J418" s="311">
        <v>687.1</v>
      </c>
    </row>
    <row r="419" spans="3:10" x14ac:dyDescent="0.2">
      <c r="C419" s="337">
        <v>44272.541666666672</v>
      </c>
      <c r="D419" s="314">
        <v>1001.2</v>
      </c>
      <c r="E419" s="314">
        <v>0</v>
      </c>
      <c r="F419" s="314">
        <v>27.3</v>
      </c>
      <c r="G419" s="314">
        <v>56.1</v>
      </c>
      <c r="H419" s="311">
        <v>5.7</v>
      </c>
      <c r="I419" s="311">
        <v>166.8</v>
      </c>
      <c r="J419" s="311">
        <v>911.2</v>
      </c>
    </row>
    <row r="420" spans="3:10" x14ac:dyDescent="0.2">
      <c r="C420" s="337">
        <v>44272.583333333328</v>
      </c>
      <c r="D420" s="314">
        <v>1000.9</v>
      </c>
      <c r="E420" s="314">
        <v>0</v>
      </c>
      <c r="F420" s="314">
        <v>26.8</v>
      </c>
      <c r="G420" s="314">
        <v>58.2</v>
      </c>
      <c r="H420" s="311">
        <v>5.5</v>
      </c>
      <c r="I420" s="311">
        <v>167.4</v>
      </c>
      <c r="J420" s="311">
        <v>690.7</v>
      </c>
    </row>
    <row r="421" spans="3:10" x14ac:dyDescent="0.2">
      <c r="C421" s="337">
        <v>44272.625</v>
      </c>
      <c r="D421" s="314">
        <v>1000.9</v>
      </c>
      <c r="E421" s="314">
        <v>0</v>
      </c>
      <c r="F421" s="314">
        <v>26.2</v>
      </c>
      <c r="G421" s="314">
        <v>59.7</v>
      </c>
      <c r="H421" s="311">
        <v>5.0999999999999996</v>
      </c>
      <c r="I421" s="311">
        <v>168.7</v>
      </c>
      <c r="J421" s="311">
        <v>514.5</v>
      </c>
    </row>
    <row r="422" spans="3:10" x14ac:dyDescent="0.2">
      <c r="C422" s="337">
        <v>44272.666666666672</v>
      </c>
      <c r="D422" s="314">
        <v>1001.5</v>
      </c>
      <c r="E422" s="314">
        <v>0</v>
      </c>
      <c r="F422" s="314">
        <v>26</v>
      </c>
      <c r="G422" s="314">
        <v>61.4</v>
      </c>
      <c r="H422" s="311">
        <v>4.7</v>
      </c>
      <c r="I422" s="311">
        <v>158.6</v>
      </c>
      <c r="J422" s="311">
        <v>361.4</v>
      </c>
    </row>
    <row r="423" spans="3:10" x14ac:dyDescent="0.2">
      <c r="C423" s="337">
        <v>44272.708333333328</v>
      </c>
      <c r="D423" s="314">
        <v>1002.3</v>
      </c>
      <c r="E423" s="314">
        <v>0</v>
      </c>
      <c r="F423" s="314">
        <v>24.6</v>
      </c>
      <c r="G423" s="314">
        <v>66.099999999999994</v>
      </c>
      <c r="H423" s="311">
        <v>4.7</v>
      </c>
      <c r="I423" s="311">
        <v>155.30000000000001</v>
      </c>
      <c r="J423" s="311">
        <v>87.6</v>
      </c>
    </row>
    <row r="424" spans="3:10" x14ac:dyDescent="0.2">
      <c r="C424" s="337">
        <v>44272.75</v>
      </c>
      <c r="D424" s="314">
        <v>1003.7</v>
      </c>
      <c r="E424" s="314">
        <v>0</v>
      </c>
      <c r="F424" s="314">
        <v>23.6</v>
      </c>
      <c r="G424" s="314">
        <v>67.7</v>
      </c>
      <c r="H424" s="311">
        <v>4.0999999999999996</v>
      </c>
      <c r="I424" s="311">
        <v>145.9</v>
      </c>
      <c r="J424" s="311">
        <v>0.4</v>
      </c>
    </row>
    <row r="425" spans="3:10" x14ac:dyDescent="0.2">
      <c r="C425" s="337">
        <v>44272.791666666672</v>
      </c>
      <c r="D425" s="314">
        <v>1004.5</v>
      </c>
      <c r="E425" s="314">
        <v>0</v>
      </c>
      <c r="F425" s="314">
        <v>23.3</v>
      </c>
      <c r="G425" s="314">
        <v>68.8</v>
      </c>
      <c r="H425" s="311">
        <v>4.5</v>
      </c>
      <c r="I425" s="311">
        <v>148</v>
      </c>
      <c r="J425" s="311">
        <v>0</v>
      </c>
    </row>
    <row r="426" spans="3:10" x14ac:dyDescent="0.2">
      <c r="C426" s="337">
        <v>44272.833333333328</v>
      </c>
      <c r="D426" s="314">
        <v>1004.8</v>
      </c>
      <c r="E426" s="314">
        <v>0</v>
      </c>
      <c r="F426" s="314">
        <v>23.2</v>
      </c>
      <c r="G426" s="314">
        <v>68.400000000000006</v>
      </c>
      <c r="H426" s="311">
        <v>3.9</v>
      </c>
      <c r="I426" s="311">
        <v>143.9</v>
      </c>
      <c r="J426" s="311">
        <v>0</v>
      </c>
    </row>
    <row r="427" spans="3:10" x14ac:dyDescent="0.2">
      <c r="C427" s="337">
        <v>44272.875</v>
      </c>
      <c r="D427" s="314">
        <v>1005.1</v>
      </c>
      <c r="E427" s="314">
        <v>0</v>
      </c>
      <c r="F427" s="314">
        <v>23</v>
      </c>
      <c r="G427" s="314">
        <v>68.3</v>
      </c>
      <c r="H427" s="311">
        <v>3.2</v>
      </c>
      <c r="I427" s="311">
        <v>141.30000000000001</v>
      </c>
      <c r="J427" s="311">
        <v>0</v>
      </c>
    </row>
    <row r="428" spans="3:10" x14ac:dyDescent="0.2">
      <c r="C428" s="337">
        <v>44272.916666666672</v>
      </c>
      <c r="D428" s="314">
        <v>1004.9</v>
      </c>
      <c r="E428" s="314">
        <v>0</v>
      </c>
      <c r="F428" s="314">
        <v>22.9</v>
      </c>
      <c r="G428" s="314">
        <v>68.7</v>
      </c>
      <c r="H428" s="559">
        <v>2.8</v>
      </c>
      <c r="I428" s="559">
        <v>146.19999999999999</v>
      </c>
      <c r="J428" s="311">
        <v>0</v>
      </c>
    </row>
    <row r="429" spans="3:10" x14ac:dyDescent="0.2">
      <c r="C429" s="337">
        <v>44272.958333333328</v>
      </c>
      <c r="D429" s="314">
        <v>1004.9</v>
      </c>
      <c r="E429" s="314">
        <v>0</v>
      </c>
      <c r="F429" s="314">
        <v>22.1</v>
      </c>
      <c r="G429" s="349">
        <v>73</v>
      </c>
      <c r="H429" s="573" t="s">
        <v>361</v>
      </c>
      <c r="I429" s="573" t="s">
        <v>361</v>
      </c>
      <c r="J429" s="350">
        <v>0</v>
      </c>
    </row>
    <row r="430" spans="3:10" x14ac:dyDescent="0.2">
      <c r="C430" s="337">
        <v>44273</v>
      </c>
      <c r="D430" s="314">
        <v>1004.7</v>
      </c>
      <c r="E430" s="314">
        <v>0</v>
      </c>
      <c r="F430" s="314">
        <v>21.4</v>
      </c>
      <c r="G430" s="314">
        <v>76.599999999999994</v>
      </c>
      <c r="H430" s="563">
        <v>0.4</v>
      </c>
      <c r="I430" s="573" t="s">
        <v>361</v>
      </c>
      <c r="J430" s="350">
        <v>0</v>
      </c>
    </row>
    <row r="431" spans="3:10" x14ac:dyDescent="0.2">
      <c r="C431" s="337">
        <v>44273.041666666672</v>
      </c>
      <c r="D431" s="314">
        <v>1004.3</v>
      </c>
      <c r="E431" s="314">
        <v>0</v>
      </c>
      <c r="F431" s="314">
        <v>20.5</v>
      </c>
      <c r="G431" s="349">
        <v>82.1</v>
      </c>
      <c r="H431" s="554">
        <v>0.2</v>
      </c>
      <c r="I431" s="573" t="s">
        <v>361</v>
      </c>
      <c r="J431" s="350">
        <v>0</v>
      </c>
    </row>
    <row r="432" spans="3:10" x14ac:dyDescent="0.2">
      <c r="C432" s="337">
        <v>44273.083333333328</v>
      </c>
      <c r="D432" s="314">
        <v>1004</v>
      </c>
      <c r="E432" s="314">
        <v>0</v>
      </c>
      <c r="F432" s="314">
        <v>20.8</v>
      </c>
      <c r="G432" s="349">
        <v>80.7</v>
      </c>
      <c r="H432" s="554">
        <v>0.3</v>
      </c>
      <c r="I432" s="573" t="s">
        <v>361</v>
      </c>
      <c r="J432" s="350">
        <v>0</v>
      </c>
    </row>
    <row r="433" spans="3:10" x14ac:dyDescent="0.2">
      <c r="C433" s="337">
        <v>44273.125</v>
      </c>
      <c r="D433" s="314">
        <v>1003.8</v>
      </c>
      <c r="E433" s="314">
        <v>0</v>
      </c>
      <c r="F433" s="314">
        <v>21</v>
      </c>
      <c r="G433" s="349">
        <v>78.5</v>
      </c>
      <c r="H433" s="554">
        <v>0.1</v>
      </c>
      <c r="I433" s="573" t="s">
        <v>361</v>
      </c>
      <c r="J433" s="350">
        <v>0</v>
      </c>
    </row>
    <row r="434" spans="3:10" x14ac:dyDescent="0.2">
      <c r="C434" s="337">
        <v>44273.166666666672</v>
      </c>
      <c r="D434" s="314">
        <v>1003.8</v>
      </c>
      <c r="E434" s="314">
        <v>0</v>
      </c>
      <c r="F434" s="314">
        <v>21</v>
      </c>
      <c r="G434" s="349">
        <v>76.8</v>
      </c>
      <c r="H434" s="554">
        <v>0.8</v>
      </c>
      <c r="I434" s="573" t="s">
        <v>361</v>
      </c>
      <c r="J434" s="350">
        <v>0</v>
      </c>
    </row>
    <row r="435" spans="3:10" x14ac:dyDescent="0.2">
      <c r="C435" s="337">
        <v>44273.208333333328</v>
      </c>
      <c r="D435" s="314">
        <v>1003.8</v>
      </c>
      <c r="E435" s="314">
        <v>0</v>
      </c>
      <c r="F435" s="314">
        <v>21.1</v>
      </c>
      <c r="G435" s="314">
        <v>74.599999999999994</v>
      </c>
      <c r="H435" s="348">
        <v>0.8</v>
      </c>
      <c r="I435" s="573" t="s">
        <v>361</v>
      </c>
      <c r="J435" s="350">
        <v>0.8</v>
      </c>
    </row>
    <row r="436" spans="3:10" x14ac:dyDescent="0.2">
      <c r="C436" s="337">
        <v>44273.25</v>
      </c>
      <c r="D436" s="314">
        <v>1004.1</v>
      </c>
      <c r="E436" s="314">
        <v>0</v>
      </c>
      <c r="F436" s="314">
        <v>21.5</v>
      </c>
      <c r="G436" s="349">
        <v>70.8</v>
      </c>
      <c r="H436" s="353">
        <v>2.1</v>
      </c>
      <c r="I436" s="569">
        <v>109.4</v>
      </c>
      <c r="J436" s="350">
        <v>59.9</v>
      </c>
    </row>
    <row r="437" spans="3:10" x14ac:dyDescent="0.2">
      <c r="C437" s="337">
        <v>44273.291666666672</v>
      </c>
      <c r="D437" s="314">
        <v>1003.9</v>
      </c>
      <c r="E437" s="314">
        <v>0</v>
      </c>
      <c r="F437" s="314">
        <v>23.4</v>
      </c>
      <c r="G437" s="314">
        <v>64</v>
      </c>
      <c r="H437" s="311">
        <v>2.6</v>
      </c>
      <c r="I437" s="311">
        <v>137.1</v>
      </c>
      <c r="J437" s="311">
        <v>238</v>
      </c>
    </row>
    <row r="438" spans="3:10" x14ac:dyDescent="0.2">
      <c r="C438" s="337">
        <v>44273.333333333328</v>
      </c>
      <c r="D438" s="314">
        <v>1004.1</v>
      </c>
      <c r="E438" s="314">
        <v>0</v>
      </c>
      <c r="F438" s="314">
        <v>22.9</v>
      </c>
      <c r="G438" s="349">
        <v>69.5</v>
      </c>
      <c r="H438" s="351">
        <v>1.7</v>
      </c>
      <c r="I438" s="351">
        <v>312.8</v>
      </c>
      <c r="J438" s="350">
        <v>394.6</v>
      </c>
    </row>
    <row r="439" spans="3:10" x14ac:dyDescent="0.2">
      <c r="C439" s="337">
        <v>44273.375</v>
      </c>
      <c r="D439" s="314">
        <v>1003.4</v>
      </c>
      <c r="E439" s="314">
        <v>0</v>
      </c>
      <c r="F439" s="314">
        <v>25</v>
      </c>
      <c r="G439" s="314">
        <v>60.2</v>
      </c>
      <c r="H439" s="311">
        <v>4.0999999999999996</v>
      </c>
      <c r="I439" s="311">
        <v>162.4</v>
      </c>
      <c r="J439" s="311">
        <v>691.9</v>
      </c>
    </row>
    <row r="440" spans="3:10" x14ac:dyDescent="0.2">
      <c r="C440" s="337">
        <v>44273.416666666672</v>
      </c>
      <c r="D440" s="314">
        <v>1002.4</v>
      </c>
      <c r="E440" s="314">
        <v>0</v>
      </c>
      <c r="F440" s="314">
        <v>26.5</v>
      </c>
      <c r="G440" s="314">
        <v>53.5</v>
      </c>
      <c r="H440" s="311">
        <v>7.7</v>
      </c>
      <c r="I440" s="311">
        <v>154</v>
      </c>
      <c r="J440" s="311">
        <v>804.2</v>
      </c>
    </row>
    <row r="441" spans="3:10" x14ac:dyDescent="0.2">
      <c r="C441" s="337">
        <v>44273.458333333328</v>
      </c>
      <c r="D441" s="314">
        <v>1001.7</v>
      </c>
      <c r="E441" s="314">
        <v>0</v>
      </c>
      <c r="F441" s="314">
        <v>27</v>
      </c>
      <c r="G441" s="314">
        <v>52.2</v>
      </c>
      <c r="H441" s="311">
        <v>7.6</v>
      </c>
      <c r="I441" s="311">
        <v>157.4</v>
      </c>
      <c r="J441" s="311">
        <v>955.2</v>
      </c>
    </row>
    <row r="442" spans="3:10" x14ac:dyDescent="0.2">
      <c r="C442" s="337">
        <v>44273.5</v>
      </c>
      <c r="D442" s="314">
        <v>1001.3</v>
      </c>
      <c r="E442" s="314">
        <v>0</v>
      </c>
      <c r="F442" s="314">
        <v>27.4</v>
      </c>
      <c r="G442" s="314">
        <v>51.5</v>
      </c>
      <c r="H442" s="311">
        <v>7.3</v>
      </c>
      <c r="I442" s="311">
        <v>160.69999999999999</v>
      </c>
      <c r="J442" s="311">
        <v>713.1</v>
      </c>
    </row>
    <row r="443" spans="3:10" x14ac:dyDescent="0.2">
      <c r="C443" s="337">
        <v>44273.541666666672</v>
      </c>
      <c r="D443" s="314">
        <v>1001.1</v>
      </c>
      <c r="E443" s="314">
        <v>0</v>
      </c>
      <c r="F443" s="314">
        <v>26.6</v>
      </c>
      <c r="G443" s="314">
        <v>56.1</v>
      </c>
      <c r="H443" s="311">
        <v>6.5</v>
      </c>
      <c r="I443" s="311">
        <v>170.9</v>
      </c>
      <c r="J443" s="311">
        <v>670</v>
      </c>
    </row>
    <row r="444" spans="3:10" x14ac:dyDescent="0.2">
      <c r="C444" s="337">
        <v>44273.583333333328</v>
      </c>
      <c r="D444" s="314">
        <v>1001.3</v>
      </c>
      <c r="E444" s="314">
        <v>0</v>
      </c>
      <c r="F444" s="314">
        <v>25.7</v>
      </c>
      <c r="G444" s="314">
        <v>60.9</v>
      </c>
      <c r="H444" s="311">
        <v>6</v>
      </c>
      <c r="I444" s="311">
        <v>166.4</v>
      </c>
      <c r="J444" s="311">
        <v>396</v>
      </c>
    </row>
    <row r="445" spans="3:10" x14ac:dyDescent="0.2">
      <c r="C445" s="337">
        <v>44273.625</v>
      </c>
      <c r="D445" s="314">
        <v>1001.8</v>
      </c>
      <c r="E445" s="314">
        <v>0</v>
      </c>
      <c r="F445" s="314">
        <v>25.1</v>
      </c>
      <c r="G445" s="314">
        <v>65</v>
      </c>
      <c r="H445" s="311">
        <v>5.2</v>
      </c>
      <c r="I445" s="311">
        <v>159</v>
      </c>
      <c r="J445" s="311">
        <v>267.2</v>
      </c>
    </row>
    <row r="446" spans="3:10" x14ac:dyDescent="0.2">
      <c r="C446" s="337">
        <v>44273.666666666672</v>
      </c>
      <c r="D446" s="314">
        <v>1002.3</v>
      </c>
      <c r="E446" s="314">
        <v>0</v>
      </c>
      <c r="F446" s="314">
        <v>24.4</v>
      </c>
      <c r="G446" s="314">
        <v>67.900000000000006</v>
      </c>
      <c r="H446" s="311">
        <v>5.2</v>
      </c>
      <c r="I446" s="311">
        <v>160.19999999999999</v>
      </c>
      <c r="J446" s="311">
        <v>168.2</v>
      </c>
    </row>
    <row r="447" spans="3:10" x14ac:dyDescent="0.2">
      <c r="C447" s="337">
        <v>44273.708333333328</v>
      </c>
      <c r="D447" s="314">
        <v>1003</v>
      </c>
      <c r="E447" s="314">
        <v>0</v>
      </c>
      <c r="F447" s="314">
        <v>23.8</v>
      </c>
      <c r="G447" s="314">
        <v>69.599999999999994</v>
      </c>
      <c r="H447" s="311">
        <v>5.2</v>
      </c>
      <c r="I447" s="311">
        <v>159.69999999999999</v>
      </c>
      <c r="J447" s="311">
        <v>55.4</v>
      </c>
    </row>
    <row r="448" spans="3:10" x14ac:dyDescent="0.2">
      <c r="C448" s="337">
        <v>44273.75</v>
      </c>
      <c r="D448" s="314">
        <v>1003.7</v>
      </c>
      <c r="E448" s="314">
        <v>0</v>
      </c>
      <c r="F448" s="314">
        <v>23.2</v>
      </c>
      <c r="G448" s="314">
        <v>70.8</v>
      </c>
      <c r="H448" s="311">
        <v>4.4000000000000004</v>
      </c>
      <c r="I448" s="311">
        <v>147.80000000000001</v>
      </c>
      <c r="J448" s="311">
        <v>0</v>
      </c>
    </row>
    <row r="449" spans="3:10" x14ac:dyDescent="0.2">
      <c r="C449" s="337">
        <v>44273.791666666672</v>
      </c>
      <c r="D449" s="314">
        <v>1004.5</v>
      </c>
      <c r="E449" s="314">
        <v>0</v>
      </c>
      <c r="F449" s="314">
        <v>22.9</v>
      </c>
      <c r="G449" s="314">
        <v>71.2</v>
      </c>
      <c r="H449" s="311">
        <v>4.2</v>
      </c>
      <c r="I449" s="311">
        <v>141.1</v>
      </c>
      <c r="J449" s="311">
        <v>0</v>
      </c>
    </row>
    <row r="450" spans="3:10" x14ac:dyDescent="0.2">
      <c r="C450" s="337">
        <v>44273.833333333328</v>
      </c>
      <c r="D450" s="314">
        <v>1005.1</v>
      </c>
      <c r="E450" s="314">
        <v>0</v>
      </c>
      <c r="F450" s="314">
        <v>22.7</v>
      </c>
      <c r="G450" s="314">
        <v>72.8</v>
      </c>
      <c r="H450" s="311">
        <v>4.5999999999999996</v>
      </c>
      <c r="I450" s="311">
        <v>137.5</v>
      </c>
      <c r="J450" s="311">
        <v>0</v>
      </c>
    </row>
    <row r="451" spans="3:10" x14ac:dyDescent="0.2">
      <c r="C451" s="337">
        <v>44273.875</v>
      </c>
      <c r="D451" s="314">
        <v>1005.3</v>
      </c>
      <c r="E451" s="314">
        <v>0</v>
      </c>
      <c r="F451" s="314">
        <v>22.6</v>
      </c>
      <c r="G451" s="314">
        <v>69.099999999999994</v>
      </c>
      <c r="H451" s="311">
        <v>4</v>
      </c>
      <c r="I451" s="311">
        <v>139.6</v>
      </c>
      <c r="J451" s="311">
        <v>0</v>
      </c>
    </row>
    <row r="452" spans="3:10" x14ac:dyDescent="0.2">
      <c r="C452" s="337">
        <v>44273.916666666672</v>
      </c>
      <c r="D452" s="314">
        <v>1005.4</v>
      </c>
      <c r="E452" s="314">
        <v>0</v>
      </c>
      <c r="F452" s="314">
        <v>22.9</v>
      </c>
      <c r="G452" s="314">
        <v>66.3</v>
      </c>
      <c r="H452" s="311">
        <v>3</v>
      </c>
      <c r="I452" s="311">
        <v>138.4</v>
      </c>
      <c r="J452" s="311">
        <v>0</v>
      </c>
    </row>
    <row r="453" spans="3:10" x14ac:dyDescent="0.2">
      <c r="C453" s="337">
        <v>44273.958333333328</v>
      </c>
      <c r="D453" s="314">
        <v>1004.9</v>
      </c>
      <c r="E453" s="314">
        <v>0</v>
      </c>
      <c r="F453" s="314">
        <v>22.9</v>
      </c>
      <c r="G453" s="314">
        <v>68.599999999999994</v>
      </c>
      <c r="H453" s="559">
        <v>1.5</v>
      </c>
      <c r="I453" s="559">
        <v>51</v>
      </c>
      <c r="J453" s="311">
        <v>0</v>
      </c>
    </row>
    <row r="454" spans="3:10" x14ac:dyDescent="0.2">
      <c r="C454" s="337">
        <v>44274</v>
      </c>
      <c r="D454" s="314">
        <v>1004.8</v>
      </c>
      <c r="E454" s="314">
        <v>0</v>
      </c>
      <c r="F454" s="314">
        <v>21.6</v>
      </c>
      <c r="G454" s="349">
        <v>74.400000000000006</v>
      </c>
      <c r="H454" s="573" t="s">
        <v>361</v>
      </c>
      <c r="I454" s="573" t="s">
        <v>361</v>
      </c>
      <c r="J454" s="350">
        <v>0</v>
      </c>
    </row>
    <row r="455" spans="3:10" x14ac:dyDescent="0.2">
      <c r="C455" s="337">
        <v>44274.041666666672</v>
      </c>
      <c r="D455" s="314">
        <v>1004.4</v>
      </c>
      <c r="E455" s="314">
        <v>0</v>
      </c>
      <c r="F455" s="314">
        <v>21.8</v>
      </c>
      <c r="G455" s="314">
        <v>74.2</v>
      </c>
      <c r="H455" s="563">
        <v>0.1</v>
      </c>
      <c r="I455" s="573" t="s">
        <v>361</v>
      </c>
      <c r="J455" s="350">
        <v>0</v>
      </c>
    </row>
    <row r="456" spans="3:10" x14ac:dyDescent="0.2">
      <c r="C456" s="337">
        <v>44274.083333333328</v>
      </c>
      <c r="D456" s="314">
        <v>1004.4</v>
      </c>
      <c r="E456" s="314">
        <v>0</v>
      </c>
      <c r="F456" s="314">
        <v>21.4</v>
      </c>
      <c r="G456" s="349">
        <v>76.400000000000006</v>
      </c>
      <c r="H456" s="557">
        <v>0.2</v>
      </c>
      <c r="I456" s="573" t="s">
        <v>361</v>
      </c>
      <c r="J456" s="350">
        <v>0</v>
      </c>
    </row>
    <row r="457" spans="3:10" x14ac:dyDescent="0.2">
      <c r="C457" s="337">
        <v>44274.125</v>
      </c>
      <c r="D457" s="314">
        <v>1004.4</v>
      </c>
      <c r="E457" s="314">
        <v>0</v>
      </c>
      <c r="F457" s="314">
        <v>21.9</v>
      </c>
      <c r="G457" s="349">
        <v>73.5</v>
      </c>
      <c r="H457" s="573" t="s">
        <v>361</v>
      </c>
      <c r="I457" s="573" t="s">
        <v>361</v>
      </c>
      <c r="J457" s="350">
        <v>0</v>
      </c>
    </row>
    <row r="458" spans="3:10" x14ac:dyDescent="0.2">
      <c r="C458" s="337">
        <v>44274.166666666672</v>
      </c>
      <c r="D458" s="314">
        <v>1005</v>
      </c>
      <c r="E458" s="314">
        <v>0</v>
      </c>
      <c r="F458" s="314">
        <v>22</v>
      </c>
      <c r="G458" s="349">
        <v>73</v>
      </c>
      <c r="H458" s="568">
        <v>0.4</v>
      </c>
      <c r="I458" s="573" t="s">
        <v>361</v>
      </c>
      <c r="J458" s="350">
        <v>0</v>
      </c>
    </row>
    <row r="459" spans="3:10" x14ac:dyDescent="0.2">
      <c r="C459" s="337">
        <v>44274.208333333328</v>
      </c>
      <c r="D459" s="314">
        <v>1005.4</v>
      </c>
      <c r="E459" s="314">
        <v>0</v>
      </c>
      <c r="F459" s="314">
        <v>21.1</v>
      </c>
      <c r="G459" s="349">
        <v>75.3</v>
      </c>
      <c r="H459" s="573" t="s">
        <v>361</v>
      </c>
      <c r="I459" s="573" t="s">
        <v>361</v>
      </c>
      <c r="J459" s="350">
        <v>2</v>
      </c>
    </row>
    <row r="460" spans="3:10" x14ac:dyDescent="0.2">
      <c r="C460" s="337">
        <v>44274.25</v>
      </c>
      <c r="D460" s="314">
        <v>1006</v>
      </c>
      <c r="E460" s="314">
        <v>0</v>
      </c>
      <c r="F460" s="314">
        <v>22.3</v>
      </c>
      <c r="G460" s="349">
        <v>71</v>
      </c>
      <c r="H460" s="568">
        <v>0.1</v>
      </c>
      <c r="I460" s="573" t="s">
        <v>361</v>
      </c>
      <c r="J460" s="350">
        <v>68.8</v>
      </c>
    </row>
    <row r="461" spans="3:10" x14ac:dyDescent="0.2">
      <c r="C461" s="337">
        <v>44274.291666666672</v>
      </c>
      <c r="D461" s="314">
        <v>1006.2</v>
      </c>
      <c r="E461" s="314">
        <v>0</v>
      </c>
      <c r="F461" s="314">
        <v>23.6</v>
      </c>
      <c r="G461" s="349">
        <v>67</v>
      </c>
      <c r="H461" s="573" t="s">
        <v>361</v>
      </c>
      <c r="I461" s="573" t="s">
        <v>361</v>
      </c>
      <c r="J461" s="350">
        <v>147.69999999999999</v>
      </c>
    </row>
    <row r="462" spans="3:10" x14ac:dyDescent="0.2">
      <c r="C462" s="337">
        <v>44274.333333333328</v>
      </c>
      <c r="D462" s="314">
        <v>1006.3</v>
      </c>
      <c r="E462" s="314">
        <v>0</v>
      </c>
      <c r="F462" s="314">
        <v>23.9</v>
      </c>
      <c r="G462" s="349">
        <v>65.7</v>
      </c>
      <c r="H462" s="573" t="s">
        <v>361</v>
      </c>
      <c r="I462" s="573" t="s">
        <v>361</v>
      </c>
      <c r="J462" s="350">
        <v>275.2</v>
      </c>
    </row>
    <row r="463" spans="3:10" x14ac:dyDescent="0.2">
      <c r="C463" s="337">
        <v>44274.375</v>
      </c>
      <c r="D463" s="314">
        <v>1006</v>
      </c>
      <c r="E463" s="314">
        <v>0</v>
      </c>
      <c r="F463" s="314">
        <v>25.8</v>
      </c>
      <c r="G463" s="314">
        <v>56.6</v>
      </c>
      <c r="H463" s="564">
        <v>3.6</v>
      </c>
      <c r="I463" s="564">
        <v>177.7</v>
      </c>
      <c r="J463" s="311">
        <v>580.70000000000005</v>
      </c>
    </row>
    <row r="464" spans="3:10" x14ac:dyDescent="0.2">
      <c r="C464" s="337">
        <v>44274.416666666672</v>
      </c>
      <c r="D464" s="314">
        <v>1005.5</v>
      </c>
      <c r="E464" s="314">
        <v>0</v>
      </c>
      <c r="F464" s="314">
        <v>27.1</v>
      </c>
      <c r="G464" s="314">
        <v>51.6</v>
      </c>
      <c r="H464" s="311">
        <v>4.2</v>
      </c>
      <c r="I464" s="311">
        <v>180.2</v>
      </c>
      <c r="J464" s="311">
        <v>890.3</v>
      </c>
    </row>
    <row r="465" spans="3:10" x14ac:dyDescent="0.2">
      <c r="C465" s="337">
        <v>44274.458333333328</v>
      </c>
      <c r="D465" s="314">
        <v>1004.8</v>
      </c>
      <c r="E465" s="314">
        <v>0</v>
      </c>
      <c r="F465" s="314">
        <v>28</v>
      </c>
      <c r="G465" s="314">
        <v>48</v>
      </c>
      <c r="H465" s="311">
        <v>3.8</v>
      </c>
      <c r="I465" s="311">
        <v>178.5</v>
      </c>
      <c r="J465" s="311">
        <v>972.1</v>
      </c>
    </row>
    <row r="466" spans="3:10" x14ac:dyDescent="0.2">
      <c r="C466" s="337">
        <v>44274.5</v>
      </c>
      <c r="D466" s="314">
        <v>1004</v>
      </c>
      <c r="E466" s="314">
        <v>0</v>
      </c>
      <c r="F466" s="314">
        <v>27.6</v>
      </c>
      <c r="G466" s="314">
        <v>48.9</v>
      </c>
      <c r="H466" s="314">
        <v>5</v>
      </c>
      <c r="I466" s="314">
        <v>181.3</v>
      </c>
      <c r="J466" s="314">
        <v>619.79999999999995</v>
      </c>
    </row>
    <row r="467" spans="3:10" x14ac:dyDescent="0.2">
      <c r="C467" s="337">
        <v>44274.541666666672</v>
      </c>
      <c r="D467" s="314">
        <v>1003.4</v>
      </c>
      <c r="E467" s="314">
        <v>0</v>
      </c>
      <c r="F467" s="314">
        <v>27.4</v>
      </c>
      <c r="G467" s="314">
        <v>49.9</v>
      </c>
      <c r="H467" s="314">
        <v>6</v>
      </c>
      <c r="I467" s="314">
        <v>167.6</v>
      </c>
      <c r="J467" s="314">
        <v>886.3</v>
      </c>
    </row>
    <row r="468" spans="3:10" x14ac:dyDescent="0.2">
      <c r="C468" s="337">
        <v>44274.583333333328</v>
      </c>
      <c r="D468" s="314">
        <v>1003</v>
      </c>
      <c r="E468" s="314">
        <v>0</v>
      </c>
      <c r="F468" s="314">
        <v>27.7</v>
      </c>
      <c r="G468" s="314">
        <v>49.2</v>
      </c>
      <c r="H468" s="314">
        <v>5.6</v>
      </c>
      <c r="I468" s="314">
        <v>156</v>
      </c>
      <c r="J468" s="314">
        <v>725.9</v>
      </c>
    </row>
    <row r="469" spans="3:10" x14ac:dyDescent="0.2">
      <c r="C469" s="337">
        <v>44274.625</v>
      </c>
      <c r="D469" s="314">
        <v>1003.1</v>
      </c>
      <c r="E469" s="314">
        <v>0</v>
      </c>
      <c r="F469" s="314">
        <v>27</v>
      </c>
      <c r="G469" s="314">
        <v>51.8</v>
      </c>
      <c r="H469" s="314">
        <v>6.2</v>
      </c>
      <c r="I469" s="314">
        <v>156.30000000000001</v>
      </c>
      <c r="J469" s="314">
        <v>556.9</v>
      </c>
    </row>
    <row r="470" spans="3:10" x14ac:dyDescent="0.2">
      <c r="C470" s="337">
        <v>44274.666666666672</v>
      </c>
      <c r="D470" s="314">
        <v>1003.6</v>
      </c>
      <c r="E470" s="314">
        <v>0</v>
      </c>
      <c r="F470" s="314">
        <v>26.3</v>
      </c>
      <c r="G470" s="314">
        <v>53.2</v>
      </c>
      <c r="H470" s="314">
        <v>6</v>
      </c>
      <c r="I470" s="314">
        <v>157</v>
      </c>
      <c r="J470" s="314">
        <v>341.9</v>
      </c>
    </row>
    <row r="471" spans="3:10" x14ac:dyDescent="0.2">
      <c r="C471" s="337">
        <v>44274.708333333328</v>
      </c>
      <c r="D471" s="314">
        <v>1004.8</v>
      </c>
      <c r="E471" s="314">
        <v>0</v>
      </c>
      <c r="F471" s="314">
        <v>24.2</v>
      </c>
      <c r="G471" s="314">
        <v>60.7</v>
      </c>
      <c r="H471" s="314">
        <v>6.2</v>
      </c>
      <c r="I471" s="314">
        <v>151.4</v>
      </c>
      <c r="J471" s="314">
        <v>37</v>
      </c>
    </row>
    <row r="472" spans="3:10" x14ac:dyDescent="0.2">
      <c r="C472" s="337">
        <v>44274.75</v>
      </c>
      <c r="D472" s="314">
        <v>1005.7</v>
      </c>
      <c r="E472" s="314">
        <v>0</v>
      </c>
      <c r="F472" s="314">
        <v>23.5</v>
      </c>
      <c r="G472" s="314">
        <v>65.3</v>
      </c>
      <c r="H472" s="314">
        <v>5.4</v>
      </c>
      <c r="I472" s="314">
        <v>143.9</v>
      </c>
      <c r="J472" s="314">
        <v>0</v>
      </c>
    </row>
    <row r="473" spans="3:10" x14ac:dyDescent="0.2">
      <c r="C473" s="337">
        <v>44274.791666666672</v>
      </c>
      <c r="D473" s="314">
        <v>1006.2</v>
      </c>
      <c r="E473" s="314">
        <v>0</v>
      </c>
      <c r="F473" s="314">
        <v>23.7</v>
      </c>
      <c r="G473" s="314">
        <v>62.8</v>
      </c>
      <c r="H473" s="314">
        <v>5</v>
      </c>
      <c r="I473" s="314">
        <v>140.6</v>
      </c>
      <c r="J473" s="314">
        <v>0</v>
      </c>
    </row>
    <row r="474" spans="3:10" x14ac:dyDescent="0.2">
      <c r="C474" s="337">
        <v>44274.833333333328</v>
      </c>
      <c r="D474" s="314">
        <v>1006.6</v>
      </c>
      <c r="E474" s="314">
        <v>0</v>
      </c>
      <c r="F474" s="314">
        <v>23.4</v>
      </c>
      <c r="G474" s="314">
        <v>62.8</v>
      </c>
      <c r="H474" s="314">
        <v>5.0999999999999996</v>
      </c>
      <c r="I474" s="314">
        <v>150.30000000000001</v>
      </c>
      <c r="J474" s="314">
        <v>0</v>
      </c>
    </row>
    <row r="475" spans="3:10" x14ac:dyDescent="0.2">
      <c r="C475" s="337">
        <v>44274.875</v>
      </c>
      <c r="D475" s="314">
        <v>1006.8</v>
      </c>
      <c r="E475" s="314">
        <v>0</v>
      </c>
      <c r="F475" s="314">
        <v>23.1</v>
      </c>
      <c r="G475" s="314">
        <v>62</v>
      </c>
      <c r="H475" s="314">
        <v>4.8</v>
      </c>
      <c r="I475" s="314">
        <v>144.80000000000001</v>
      </c>
      <c r="J475" s="314">
        <v>0</v>
      </c>
    </row>
    <row r="476" spans="3:10" x14ac:dyDescent="0.2">
      <c r="C476" s="337">
        <v>44274.916666666672</v>
      </c>
      <c r="D476" s="314">
        <v>1006.8</v>
      </c>
      <c r="E476" s="314">
        <v>0</v>
      </c>
      <c r="F476" s="314">
        <v>22.7</v>
      </c>
      <c r="G476" s="314">
        <v>63.3</v>
      </c>
      <c r="H476" s="311">
        <v>2.1</v>
      </c>
      <c r="I476" s="559">
        <v>128.19999999999999</v>
      </c>
      <c r="J476" s="311">
        <v>0</v>
      </c>
    </row>
    <row r="477" spans="3:10" x14ac:dyDescent="0.2">
      <c r="C477" s="337">
        <v>44274.958333333328</v>
      </c>
      <c r="D477" s="314">
        <v>1006.8</v>
      </c>
      <c r="E477" s="314">
        <v>0</v>
      </c>
      <c r="F477" s="314">
        <v>21.9</v>
      </c>
      <c r="G477" s="314">
        <v>68.8</v>
      </c>
      <c r="H477" s="348">
        <v>0.5</v>
      </c>
      <c r="I477" s="573" t="s">
        <v>361</v>
      </c>
      <c r="J477" s="350">
        <v>0</v>
      </c>
    </row>
    <row r="478" spans="3:10" x14ac:dyDescent="0.2">
      <c r="C478" s="337">
        <v>44275</v>
      </c>
      <c r="D478" s="314">
        <v>1006.4</v>
      </c>
      <c r="E478" s="314">
        <v>0</v>
      </c>
      <c r="F478" s="314">
        <v>21.4</v>
      </c>
      <c r="G478" s="314">
        <v>70.5</v>
      </c>
      <c r="H478" s="348">
        <v>0.9</v>
      </c>
      <c r="I478" s="573" t="s">
        <v>361</v>
      </c>
      <c r="J478" s="350">
        <v>0</v>
      </c>
    </row>
    <row r="479" spans="3:10" x14ac:dyDescent="0.2">
      <c r="C479" s="337">
        <v>44275.041666666672</v>
      </c>
      <c r="D479" s="314">
        <v>1005.8</v>
      </c>
      <c r="E479" s="314">
        <v>0</v>
      </c>
      <c r="F479" s="314">
        <v>22.4</v>
      </c>
      <c r="G479" s="314">
        <v>64.599999999999994</v>
      </c>
      <c r="H479" s="311">
        <v>1.6</v>
      </c>
      <c r="I479" s="566">
        <v>101.4</v>
      </c>
      <c r="J479" s="311">
        <v>0</v>
      </c>
    </row>
    <row r="480" spans="3:10" x14ac:dyDescent="0.2">
      <c r="C480" s="337">
        <v>44275.083333333328</v>
      </c>
      <c r="D480" s="314">
        <v>1005.2</v>
      </c>
      <c r="E480" s="314">
        <v>0</v>
      </c>
      <c r="F480" s="314">
        <v>21.8</v>
      </c>
      <c r="G480" s="314">
        <v>66.8</v>
      </c>
      <c r="H480" s="561">
        <v>1.3</v>
      </c>
      <c r="I480" s="573" t="s">
        <v>361</v>
      </c>
      <c r="J480" s="350">
        <v>0</v>
      </c>
    </row>
    <row r="481" spans="3:10" x14ac:dyDescent="0.2">
      <c r="C481" s="337">
        <v>44275.125</v>
      </c>
      <c r="D481" s="314">
        <v>1004.9</v>
      </c>
      <c r="E481" s="314">
        <v>0</v>
      </c>
      <c r="F481" s="314">
        <v>20.9</v>
      </c>
      <c r="G481" s="349">
        <v>72.400000000000006</v>
      </c>
      <c r="H481" s="573" t="s">
        <v>361</v>
      </c>
      <c r="I481" s="573" t="s">
        <v>361</v>
      </c>
      <c r="J481" s="350">
        <v>0</v>
      </c>
    </row>
    <row r="482" spans="3:10" x14ac:dyDescent="0.2">
      <c r="C482" s="337">
        <v>44275.166666666672</v>
      </c>
      <c r="D482" s="314">
        <v>1004.9</v>
      </c>
      <c r="E482" s="314">
        <v>0</v>
      </c>
      <c r="F482" s="314">
        <v>20.8</v>
      </c>
      <c r="G482" s="349">
        <v>73.099999999999994</v>
      </c>
      <c r="H482" s="570">
        <v>0.2</v>
      </c>
      <c r="I482" s="573" t="s">
        <v>361</v>
      </c>
      <c r="J482" s="350">
        <v>0</v>
      </c>
    </row>
    <row r="483" spans="3:10" x14ac:dyDescent="0.2">
      <c r="C483" s="337">
        <v>44275.208333333328</v>
      </c>
      <c r="D483" s="314">
        <v>1005.2</v>
      </c>
      <c r="E483" s="314">
        <v>0</v>
      </c>
      <c r="F483" s="314">
        <v>20.6</v>
      </c>
      <c r="G483" s="314">
        <v>73.2</v>
      </c>
      <c r="H483" s="348">
        <v>0.4</v>
      </c>
      <c r="I483" s="573" t="s">
        <v>361</v>
      </c>
      <c r="J483" s="350">
        <v>1.1000000000000001</v>
      </c>
    </row>
    <row r="484" spans="3:10" x14ac:dyDescent="0.2">
      <c r="C484" s="337">
        <v>44275.25</v>
      </c>
      <c r="D484" s="314">
        <v>1006</v>
      </c>
      <c r="E484" s="314">
        <v>0</v>
      </c>
      <c r="F484" s="314">
        <v>21.3</v>
      </c>
      <c r="G484" s="314">
        <v>69.099999999999994</v>
      </c>
      <c r="H484" s="348">
        <v>1</v>
      </c>
      <c r="I484" s="573" t="s">
        <v>361</v>
      </c>
      <c r="J484" s="350">
        <v>71.5</v>
      </c>
    </row>
    <row r="485" spans="3:10" x14ac:dyDescent="0.2">
      <c r="C485" s="337">
        <v>44275.291666666672</v>
      </c>
      <c r="D485" s="314">
        <v>1006.4</v>
      </c>
      <c r="E485" s="314">
        <v>0</v>
      </c>
      <c r="F485" s="314">
        <v>23.8</v>
      </c>
      <c r="G485" s="314">
        <v>58.2</v>
      </c>
      <c r="H485" s="311">
        <v>4.5999999999999996</v>
      </c>
      <c r="I485" s="564">
        <v>148.30000000000001</v>
      </c>
      <c r="J485" s="311">
        <v>307.60000000000002</v>
      </c>
    </row>
    <row r="486" spans="3:10" x14ac:dyDescent="0.2">
      <c r="C486" s="337">
        <v>44275.333333333328</v>
      </c>
      <c r="D486" s="314">
        <v>1005.9</v>
      </c>
      <c r="E486" s="314">
        <v>0</v>
      </c>
      <c r="F486" s="314">
        <v>24.9</v>
      </c>
      <c r="G486" s="349">
        <v>58</v>
      </c>
      <c r="H486" s="353">
        <v>5</v>
      </c>
      <c r="I486" s="353">
        <v>150.5</v>
      </c>
      <c r="J486" s="350">
        <v>544.70000000000005</v>
      </c>
    </row>
    <row r="487" spans="3:10" x14ac:dyDescent="0.2">
      <c r="C487" s="337">
        <v>44275.375</v>
      </c>
      <c r="D487" s="314">
        <v>1005.2</v>
      </c>
      <c r="E487" s="314">
        <v>0</v>
      </c>
      <c r="F487" s="314">
        <v>25.7</v>
      </c>
      <c r="G487" s="314">
        <v>58.6</v>
      </c>
      <c r="H487" s="311">
        <v>6.7</v>
      </c>
      <c r="I487" s="311">
        <v>157.6</v>
      </c>
      <c r="J487" s="311">
        <v>738.7</v>
      </c>
    </row>
    <row r="488" spans="3:10" x14ac:dyDescent="0.2">
      <c r="C488" s="337">
        <v>44275.416666666672</v>
      </c>
      <c r="D488" s="314">
        <v>1004.5</v>
      </c>
      <c r="E488" s="314">
        <v>0</v>
      </c>
      <c r="F488" s="314">
        <v>26.1</v>
      </c>
      <c r="G488" s="314">
        <v>57.3</v>
      </c>
      <c r="H488" s="311">
        <v>7.5</v>
      </c>
      <c r="I488" s="311">
        <v>155.5</v>
      </c>
      <c r="J488" s="311">
        <v>872.5</v>
      </c>
    </row>
    <row r="489" spans="3:10" x14ac:dyDescent="0.2">
      <c r="C489" s="337">
        <v>44275.458333333328</v>
      </c>
      <c r="D489" s="314">
        <v>1003.7</v>
      </c>
      <c r="E489" s="314">
        <v>0</v>
      </c>
      <c r="F489" s="314">
        <v>26.5</v>
      </c>
      <c r="G489" s="314">
        <v>55.1</v>
      </c>
      <c r="H489" s="311">
        <v>7.5</v>
      </c>
      <c r="I489" s="311">
        <v>157.80000000000001</v>
      </c>
      <c r="J489" s="311">
        <v>938.9</v>
      </c>
    </row>
    <row r="490" spans="3:10" x14ac:dyDescent="0.2">
      <c r="C490" s="337">
        <v>44275.5</v>
      </c>
      <c r="D490" s="314">
        <v>1002.8</v>
      </c>
      <c r="E490" s="314">
        <v>0</v>
      </c>
      <c r="F490" s="314">
        <v>26.6</v>
      </c>
      <c r="G490" s="314">
        <v>55</v>
      </c>
      <c r="H490" s="311">
        <v>9</v>
      </c>
      <c r="I490" s="311">
        <v>153.6</v>
      </c>
      <c r="J490" s="311">
        <v>658.6</v>
      </c>
    </row>
    <row r="491" spans="3:10" x14ac:dyDescent="0.2">
      <c r="C491" s="337">
        <v>44275.541666666672</v>
      </c>
      <c r="D491" s="314">
        <v>1002.1</v>
      </c>
      <c r="E491" s="314">
        <v>0</v>
      </c>
      <c r="F491" s="314">
        <v>26.7</v>
      </c>
      <c r="G491" s="314">
        <v>56.1</v>
      </c>
      <c r="H491" s="311">
        <v>8.1</v>
      </c>
      <c r="I491" s="311">
        <v>155.9</v>
      </c>
      <c r="J491" s="311">
        <v>862.4</v>
      </c>
    </row>
    <row r="492" spans="3:10" x14ac:dyDescent="0.2">
      <c r="C492" s="337">
        <v>44275.583333333328</v>
      </c>
      <c r="D492" s="314">
        <v>1001.9</v>
      </c>
      <c r="E492" s="314">
        <v>0</v>
      </c>
      <c r="F492" s="314">
        <v>26.2</v>
      </c>
      <c r="G492" s="314">
        <v>59.6</v>
      </c>
      <c r="H492" s="311">
        <v>7.8</v>
      </c>
      <c r="I492" s="311">
        <v>150.30000000000001</v>
      </c>
      <c r="J492" s="311">
        <v>702.5</v>
      </c>
    </row>
    <row r="493" spans="3:10" x14ac:dyDescent="0.2">
      <c r="C493" s="337">
        <v>44275.625</v>
      </c>
      <c r="D493" s="314">
        <v>1001.9</v>
      </c>
      <c r="E493" s="314">
        <v>0</v>
      </c>
      <c r="F493" s="314">
        <v>25.4</v>
      </c>
      <c r="G493" s="314">
        <v>63.1</v>
      </c>
      <c r="H493" s="311">
        <v>8.6</v>
      </c>
      <c r="I493" s="311">
        <v>150.5</v>
      </c>
      <c r="J493" s="311">
        <v>509.9</v>
      </c>
    </row>
    <row r="494" spans="3:10" x14ac:dyDescent="0.2">
      <c r="C494" s="337">
        <v>44275.666666666672</v>
      </c>
      <c r="D494" s="314">
        <v>1002.4</v>
      </c>
      <c r="E494" s="314">
        <v>0</v>
      </c>
      <c r="F494" s="314">
        <v>24.7</v>
      </c>
      <c r="G494" s="314">
        <v>63.9</v>
      </c>
      <c r="H494" s="311">
        <v>7.2</v>
      </c>
      <c r="I494" s="311">
        <v>142.1</v>
      </c>
      <c r="J494" s="311">
        <v>284.8</v>
      </c>
    </row>
    <row r="495" spans="3:10" x14ac:dyDescent="0.2">
      <c r="C495" s="337">
        <v>44275.708333333328</v>
      </c>
      <c r="D495" s="314">
        <v>1003.4</v>
      </c>
      <c r="E495" s="314">
        <v>0</v>
      </c>
      <c r="F495" s="314">
        <v>24.1</v>
      </c>
      <c r="G495" s="314">
        <v>65.099999999999994</v>
      </c>
      <c r="H495" s="311">
        <v>5.8</v>
      </c>
      <c r="I495" s="311">
        <v>141.9</v>
      </c>
      <c r="J495" s="311">
        <v>70.099999999999994</v>
      </c>
    </row>
    <row r="496" spans="3:10" x14ac:dyDescent="0.2">
      <c r="C496" s="337">
        <v>44275.75</v>
      </c>
      <c r="D496" s="314">
        <v>1004.4</v>
      </c>
      <c r="E496" s="314">
        <v>0</v>
      </c>
      <c r="F496" s="314">
        <v>23.7</v>
      </c>
      <c r="G496" s="314">
        <v>58.2</v>
      </c>
      <c r="H496" s="311">
        <v>5.5</v>
      </c>
      <c r="I496" s="311">
        <v>139.19999999999999</v>
      </c>
      <c r="J496" s="311">
        <v>0</v>
      </c>
    </row>
    <row r="497" spans="3:10" x14ac:dyDescent="0.2">
      <c r="C497" s="337">
        <v>44275.791666666672</v>
      </c>
      <c r="D497" s="314">
        <v>1004.9</v>
      </c>
      <c r="E497" s="314">
        <v>0</v>
      </c>
      <c r="F497" s="314">
        <v>23.7</v>
      </c>
      <c r="G497" s="314">
        <v>49.4</v>
      </c>
      <c r="H497" s="311">
        <v>4.0999999999999996</v>
      </c>
      <c r="I497" s="311">
        <v>154.4</v>
      </c>
      <c r="J497" s="311">
        <v>0</v>
      </c>
    </row>
    <row r="498" spans="3:10" x14ac:dyDescent="0.2">
      <c r="C498" s="337">
        <v>44275.833333333328</v>
      </c>
      <c r="D498" s="314">
        <v>1005.5</v>
      </c>
      <c r="E498" s="314">
        <v>0</v>
      </c>
      <c r="F498" s="314">
        <v>23.2</v>
      </c>
      <c r="G498" s="314">
        <v>51.1</v>
      </c>
      <c r="H498" s="311">
        <v>3.7</v>
      </c>
      <c r="I498" s="559">
        <v>140</v>
      </c>
      <c r="J498" s="311">
        <v>0</v>
      </c>
    </row>
    <row r="499" spans="3:10" x14ac:dyDescent="0.2">
      <c r="C499" s="337">
        <v>44275.875</v>
      </c>
      <c r="D499" s="314">
        <v>1005.9</v>
      </c>
      <c r="E499" s="314">
        <v>0</v>
      </c>
      <c r="F499" s="314">
        <v>22.6</v>
      </c>
      <c r="G499" s="314">
        <v>64.8</v>
      </c>
      <c r="H499" s="561">
        <v>1.4</v>
      </c>
      <c r="I499" s="573" t="s">
        <v>361</v>
      </c>
      <c r="J499" s="350">
        <v>0</v>
      </c>
    </row>
    <row r="500" spans="3:10" x14ac:dyDescent="0.2">
      <c r="C500" s="337">
        <v>44275.916666666672</v>
      </c>
      <c r="D500" s="314">
        <v>1006.2</v>
      </c>
      <c r="E500" s="314">
        <v>0</v>
      </c>
      <c r="F500" s="314">
        <v>22</v>
      </c>
      <c r="G500" s="349">
        <v>71.400000000000006</v>
      </c>
      <c r="H500" s="573" t="s">
        <v>361</v>
      </c>
      <c r="I500" s="573" t="s">
        <v>361</v>
      </c>
      <c r="J500" s="350">
        <v>0</v>
      </c>
    </row>
    <row r="501" spans="3:10" x14ac:dyDescent="0.2">
      <c r="C501" s="337">
        <v>44275.958333333328</v>
      </c>
      <c r="D501" s="314">
        <v>1006.1</v>
      </c>
      <c r="E501" s="314">
        <v>0</v>
      </c>
      <c r="F501" s="314">
        <v>21.5</v>
      </c>
      <c r="G501" s="349">
        <v>72</v>
      </c>
      <c r="H501" s="573" t="s">
        <v>361</v>
      </c>
      <c r="I501" s="573" t="s">
        <v>361</v>
      </c>
      <c r="J501" s="350">
        <v>0</v>
      </c>
    </row>
    <row r="502" spans="3:10" x14ac:dyDescent="0.2">
      <c r="C502" s="337">
        <v>44276</v>
      </c>
      <c r="D502" s="314">
        <v>1005.7</v>
      </c>
      <c r="E502" s="314">
        <v>0</v>
      </c>
      <c r="F502" s="314">
        <v>21.4</v>
      </c>
      <c r="G502" s="349">
        <v>69.7</v>
      </c>
      <c r="H502" s="567">
        <v>1</v>
      </c>
      <c r="I502" s="573" t="s">
        <v>361</v>
      </c>
      <c r="J502" s="350">
        <v>0</v>
      </c>
    </row>
    <row r="503" spans="3:10" x14ac:dyDescent="0.2">
      <c r="C503" s="337">
        <v>44276.041666666672</v>
      </c>
      <c r="D503" s="314">
        <v>1005.2</v>
      </c>
      <c r="E503" s="314">
        <v>0</v>
      </c>
      <c r="F503" s="314">
        <v>21.7</v>
      </c>
      <c r="G503" s="349">
        <v>59.2</v>
      </c>
      <c r="H503" s="351">
        <v>4</v>
      </c>
      <c r="I503" s="571">
        <v>144.6</v>
      </c>
      <c r="J503" s="350">
        <v>0</v>
      </c>
    </row>
    <row r="504" spans="3:10" x14ac:dyDescent="0.2">
      <c r="C504" s="337">
        <v>44276.083333333328</v>
      </c>
      <c r="D504" s="314">
        <v>1005</v>
      </c>
      <c r="E504" s="314">
        <v>0</v>
      </c>
      <c r="F504" s="314">
        <v>21.3</v>
      </c>
      <c r="G504" s="314">
        <v>63.3</v>
      </c>
      <c r="H504" s="311">
        <v>2</v>
      </c>
      <c r="I504" s="351">
        <v>80.7</v>
      </c>
      <c r="J504" s="350">
        <v>0</v>
      </c>
    </row>
    <row r="505" spans="3:10" x14ac:dyDescent="0.2">
      <c r="C505" s="337">
        <v>44276.125</v>
      </c>
      <c r="D505" s="314">
        <v>1004.9</v>
      </c>
      <c r="E505" s="314">
        <v>0</v>
      </c>
      <c r="F505" s="314">
        <v>21.4</v>
      </c>
      <c r="G505" s="349">
        <v>65.599999999999994</v>
      </c>
      <c r="H505" s="351">
        <v>2.5</v>
      </c>
      <c r="I505" s="560">
        <v>95.5</v>
      </c>
      <c r="J505" s="350">
        <v>0</v>
      </c>
    </row>
    <row r="506" spans="3:10" x14ac:dyDescent="0.2">
      <c r="C506" s="337">
        <v>44276.166666666672</v>
      </c>
      <c r="D506" s="314">
        <v>1004.7</v>
      </c>
      <c r="E506" s="314">
        <v>0</v>
      </c>
      <c r="F506" s="314">
        <v>21.1</v>
      </c>
      <c r="G506" s="349">
        <v>68.400000000000006</v>
      </c>
      <c r="H506" s="555">
        <v>2.8</v>
      </c>
      <c r="I506" s="573" t="s">
        <v>361</v>
      </c>
      <c r="J506" s="350">
        <v>0</v>
      </c>
    </row>
    <row r="507" spans="3:10" x14ac:dyDescent="0.2">
      <c r="C507" s="337">
        <v>44276.208333333328</v>
      </c>
      <c r="D507" s="314">
        <v>1004.8</v>
      </c>
      <c r="E507" s="314">
        <v>0</v>
      </c>
      <c r="F507" s="314">
        <v>21.4</v>
      </c>
      <c r="G507" s="349">
        <v>64.900000000000006</v>
      </c>
      <c r="H507" s="351">
        <v>3</v>
      </c>
      <c r="I507" s="571">
        <v>108.2</v>
      </c>
      <c r="J507" s="350">
        <v>1.1000000000000001</v>
      </c>
    </row>
    <row r="508" spans="3:10" x14ac:dyDescent="0.2">
      <c r="C508" s="337">
        <v>44276.25</v>
      </c>
      <c r="D508" s="314">
        <v>1005.4</v>
      </c>
      <c r="E508" s="314">
        <v>0</v>
      </c>
      <c r="F508" s="314">
        <v>21.9</v>
      </c>
      <c r="G508" s="349">
        <v>60.3</v>
      </c>
      <c r="H508" s="351">
        <v>2.2000000000000002</v>
      </c>
      <c r="I508" s="351">
        <v>110.5</v>
      </c>
      <c r="J508" s="350">
        <v>71.599999999999994</v>
      </c>
    </row>
    <row r="509" spans="3:10" x14ac:dyDescent="0.2">
      <c r="C509" s="337">
        <v>44276.291666666672</v>
      </c>
      <c r="D509" s="314">
        <v>1005.7</v>
      </c>
      <c r="E509" s="314">
        <v>0</v>
      </c>
      <c r="F509" s="314">
        <v>23.4</v>
      </c>
      <c r="G509" s="349">
        <v>58.2</v>
      </c>
      <c r="H509" s="351">
        <v>4</v>
      </c>
      <c r="I509" s="351">
        <v>140</v>
      </c>
      <c r="J509" s="350">
        <v>308.89999999999998</v>
      </c>
    </row>
    <row r="510" spans="3:10" x14ac:dyDescent="0.2">
      <c r="C510" s="337">
        <v>44276.333333333328</v>
      </c>
      <c r="D510" s="314">
        <v>1005.7</v>
      </c>
      <c r="E510" s="314">
        <v>0</v>
      </c>
      <c r="F510" s="314">
        <v>24.5</v>
      </c>
      <c r="G510" s="314">
        <v>56.3</v>
      </c>
      <c r="H510" s="311">
        <v>5.2</v>
      </c>
      <c r="I510" s="311">
        <v>149.6</v>
      </c>
      <c r="J510" s="311">
        <v>540.4</v>
      </c>
    </row>
    <row r="511" spans="3:10" x14ac:dyDescent="0.2">
      <c r="C511" s="337">
        <v>44276.375</v>
      </c>
      <c r="D511" s="314">
        <v>1005.4</v>
      </c>
      <c r="E511" s="314">
        <v>0</v>
      </c>
      <c r="F511" s="314">
        <v>25.4</v>
      </c>
      <c r="G511" s="314">
        <v>55.9</v>
      </c>
      <c r="H511" s="311">
        <v>5.7</v>
      </c>
      <c r="I511" s="311">
        <v>151.30000000000001</v>
      </c>
      <c r="J511" s="311">
        <v>734.3</v>
      </c>
    </row>
    <row r="512" spans="3:10" x14ac:dyDescent="0.2">
      <c r="C512" s="337">
        <v>44276.416666666672</v>
      </c>
      <c r="D512" s="314">
        <v>1005</v>
      </c>
      <c r="E512" s="314">
        <v>0</v>
      </c>
      <c r="F512" s="314">
        <v>26.5</v>
      </c>
      <c r="G512" s="314">
        <v>53.1</v>
      </c>
      <c r="H512" s="311">
        <v>5.6</v>
      </c>
      <c r="I512" s="311">
        <v>163.4</v>
      </c>
      <c r="J512" s="311">
        <v>865.4</v>
      </c>
    </row>
    <row r="513" spans="3:10" x14ac:dyDescent="0.2">
      <c r="C513" s="337">
        <v>44276.458333333328</v>
      </c>
      <c r="D513" s="314">
        <v>1004.4</v>
      </c>
      <c r="E513" s="314">
        <v>0</v>
      </c>
      <c r="F513" s="314">
        <v>26.6</v>
      </c>
      <c r="G513" s="314">
        <v>52.1</v>
      </c>
      <c r="H513" s="311">
        <v>6.4</v>
      </c>
      <c r="I513" s="311">
        <v>161.6</v>
      </c>
      <c r="J513" s="311">
        <v>935.9</v>
      </c>
    </row>
    <row r="514" spans="3:10" x14ac:dyDescent="0.2">
      <c r="C514" s="337">
        <v>44276.5</v>
      </c>
      <c r="D514" s="314">
        <v>1003.4</v>
      </c>
      <c r="E514" s="314">
        <v>0</v>
      </c>
      <c r="F514" s="314">
        <v>26.8</v>
      </c>
      <c r="G514" s="314">
        <v>52.5</v>
      </c>
      <c r="H514" s="311">
        <v>7.5</v>
      </c>
      <c r="I514" s="311">
        <v>156.6</v>
      </c>
      <c r="J514" s="311">
        <v>643.70000000000005</v>
      </c>
    </row>
    <row r="515" spans="3:10" x14ac:dyDescent="0.2">
      <c r="C515" s="337">
        <v>44276.541666666672</v>
      </c>
      <c r="D515" s="314">
        <v>1002.7</v>
      </c>
      <c r="E515" s="314">
        <v>0</v>
      </c>
      <c r="F515" s="314">
        <v>26.6</v>
      </c>
      <c r="G515" s="314">
        <v>54</v>
      </c>
      <c r="H515" s="311">
        <v>8.1</v>
      </c>
      <c r="I515" s="311">
        <v>159.30000000000001</v>
      </c>
      <c r="J515" s="311">
        <v>867.1</v>
      </c>
    </row>
    <row r="516" spans="3:10" x14ac:dyDescent="0.2">
      <c r="C516" s="337">
        <v>44276.583333333328</v>
      </c>
      <c r="D516" s="314">
        <v>1002.6</v>
      </c>
      <c r="E516" s="314">
        <v>0</v>
      </c>
      <c r="F516" s="314">
        <v>26.1</v>
      </c>
      <c r="G516" s="314">
        <v>59.3</v>
      </c>
      <c r="H516" s="311">
        <v>7.8</v>
      </c>
      <c r="I516" s="311">
        <v>161.9</v>
      </c>
      <c r="J516" s="311">
        <v>733.3</v>
      </c>
    </row>
    <row r="517" spans="3:10" x14ac:dyDescent="0.2">
      <c r="C517" s="337">
        <v>44276.625</v>
      </c>
      <c r="D517" s="314">
        <v>1002.8</v>
      </c>
      <c r="E517" s="314">
        <v>0</v>
      </c>
      <c r="F517" s="314">
        <v>25.4</v>
      </c>
      <c r="G517" s="314">
        <v>63.7</v>
      </c>
      <c r="H517" s="311">
        <v>7.4</v>
      </c>
      <c r="I517" s="311">
        <v>165.9</v>
      </c>
      <c r="J517" s="311">
        <v>531.70000000000005</v>
      </c>
    </row>
    <row r="518" spans="3:10" x14ac:dyDescent="0.2">
      <c r="C518" s="337">
        <v>44276.666666666672</v>
      </c>
      <c r="D518" s="314">
        <v>1003.6</v>
      </c>
      <c r="E518" s="314">
        <v>0</v>
      </c>
      <c r="F518" s="314">
        <v>24.4</v>
      </c>
      <c r="G518" s="314">
        <v>66.400000000000006</v>
      </c>
      <c r="H518" s="311">
        <v>7.3</v>
      </c>
      <c r="I518" s="311">
        <v>152.69999999999999</v>
      </c>
      <c r="J518" s="311">
        <v>289.39999999999998</v>
      </c>
    </row>
    <row r="519" spans="3:10" x14ac:dyDescent="0.2">
      <c r="C519" s="337">
        <v>44276.708333333328</v>
      </c>
      <c r="D519" s="314">
        <v>1005</v>
      </c>
      <c r="E519" s="314">
        <v>0</v>
      </c>
      <c r="F519" s="314">
        <v>23.5</v>
      </c>
      <c r="G519" s="314">
        <v>68.3</v>
      </c>
      <c r="H519" s="311">
        <v>4.5999999999999996</v>
      </c>
      <c r="I519" s="311">
        <v>148.9</v>
      </c>
      <c r="J519" s="311">
        <v>49.6</v>
      </c>
    </row>
    <row r="520" spans="3:10" x14ac:dyDescent="0.2">
      <c r="C520" s="337">
        <v>44276.75</v>
      </c>
      <c r="D520" s="314">
        <v>1005.9</v>
      </c>
      <c r="E520" s="314">
        <v>0</v>
      </c>
      <c r="F520" s="314">
        <v>23</v>
      </c>
      <c r="G520" s="314">
        <v>69.3</v>
      </c>
      <c r="H520" s="311">
        <v>4.5</v>
      </c>
      <c r="I520" s="311">
        <v>141.80000000000001</v>
      </c>
      <c r="J520" s="311">
        <v>0</v>
      </c>
    </row>
    <row r="521" spans="3:10" x14ac:dyDescent="0.2">
      <c r="C521" s="337">
        <v>44276.791666666672</v>
      </c>
      <c r="D521" s="314">
        <v>1006.6</v>
      </c>
      <c r="E521" s="314">
        <v>0</v>
      </c>
      <c r="F521" s="314">
        <v>22.8</v>
      </c>
      <c r="G521" s="314">
        <v>69.3</v>
      </c>
      <c r="H521" s="311">
        <v>4.0999999999999996</v>
      </c>
      <c r="I521" s="311">
        <v>139.1</v>
      </c>
      <c r="J521" s="311">
        <v>0</v>
      </c>
    </row>
    <row r="522" spans="3:10" x14ac:dyDescent="0.2">
      <c r="C522" s="337">
        <v>44276.833333333328</v>
      </c>
      <c r="D522" s="314">
        <v>1007</v>
      </c>
      <c r="E522" s="314">
        <v>0</v>
      </c>
      <c r="F522" s="314">
        <v>22.8</v>
      </c>
      <c r="G522" s="314">
        <v>67.8</v>
      </c>
      <c r="H522" s="311">
        <v>4</v>
      </c>
      <c r="I522" s="311">
        <v>134.80000000000001</v>
      </c>
      <c r="J522" s="311">
        <v>0</v>
      </c>
    </row>
    <row r="523" spans="3:10" x14ac:dyDescent="0.2">
      <c r="C523" s="337">
        <v>44276.875</v>
      </c>
      <c r="D523" s="314">
        <v>1007.2</v>
      </c>
      <c r="E523" s="314">
        <v>0</v>
      </c>
      <c r="F523" s="314">
        <v>22.5</v>
      </c>
      <c r="G523" s="314">
        <v>68.400000000000006</v>
      </c>
      <c r="H523" s="311">
        <v>3.6</v>
      </c>
      <c r="I523" s="311">
        <v>138.69999999999999</v>
      </c>
      <c r="J523" s="311">
        <v>0</v>
      </c>
    </row>
    <row r="524" spans="3:10" x14ac:dyDescent="0.2">
      <c r="C524" s="337">
        <v>44276.916666666672</v>
      </c>
      <c r="D524" s="314">
        <v>1007.4</v>
      </c>
      <c r="E524" s="314">
        <v>0</v>
      </c>
      <c r="F524" s="314">
        <v>22.6</v>
      </c>
      <c r="G524" s="314">
        <v>66.8</v>
      </c>
      <c r="H524" s="559">
        <v>3</v>
      </c>
      <c r="I524" s="559">
        <v>134</v>
      </c>
      <c r="J524" s="311">
        <v>0</v>
      </c>
    </row>
    <row r="525" spans="3:10" x14ac:dyDescent="0.2">
      <c r="C525" s="337">
        <v>44276.958333333328</v>
      </c>
      <c r="D525" s="314">
        <v>1007.4</v>
      </c>
      <c r="E525" s="314">
        <v>0</v>
      </c>
      <c r="F525" s="314">
        <v>22.6</v>
      </c>
      <c r="G525" s="349">
        <v>68.099999999999994</v>
      </c>
      <c r="H525" s="573" t="s">
        <v>361</v>
      </c>
      <c r="I525" s="573" t="s">
        <v>361</v>
      </c>
      <c r="J525" s="350">
        <v>0</v>
      </c>
    </row>
    <row r="526" spans="3:10" x14ac:dyDescent="0.2">
      <c r="C526" s="337">
        <v>44277</v>
      </c>
      <c r="D526" s="314">
        <v>1006.9</v>
      </c>
      <c r="E526" s="314">
        <v>0</v>
      </c>
      <c r="F526" s="314">
        <v>22.4</v>
      </c>
      <c r="G526" s="349">
        <v>69.2</v>
      </c>
      <c r="H526" s="573" t="s">
        <v>361</v>
      </c>
      <c r="I526" s="573" t="s">
        <v>361</v>
      </c>
      <c r="J526" s="350">
        <v>0</v>
      </c>
    </row>
    <row r="527" spans="3:10" x14ac:dyDescent="0.2">
      <c r="C527" s="337">
        <v>44277.041666666672</v>
      </c>
      <c r="D527" s="314">
        <v>1006.3</v>
      </c>
      <c r="E527" s="314">
        <v>0</v>
      </c>
      <c r="F527" s="314">
        <v>22.7</v>
      </c>
      <c r="G527" s="349">
        <v>66.3</v>
      </c>
      <c r="H527" s="571">
        <v>1.7</v>
      </c>
      <c r="I527" s="571">
        <v>115.5</v>
      </c>
      <c r="J527" s="350">
        <v>0</v>
      </c>
    </row>
    <row r="528" spans="3:10" x14ac:dyDescent="0.2">
      <c r="C528" s="337">
        <v>44277.083333333328</v>
      </c>
      <c r="D528" s="314">
        <v>1005.8</v>
      </c>
      <c r="E528" s="314">
        <v>0</v>
      </c>
      <c r="F528" s="314">
        <v>22.8</v>
      </c>
      <c r="G528" s="349">
        <v>65</v>
      </c>
      <c r="H528" s="351">
        <v>2.4</v>
      </c>
      <c r="I528" s="351">
        <v>143.30000000000001</v>
      </c>
      <c r="J528" s="350">
        <v>0</v>
      </c>
    </row>
    <row r="529" spans="3:10" x14ac:dyDescent="0.2">
      <c r="C529" s="337">
        <v>44277.125</v>
      </c>
      <c r="D529" s="314">
        <v>1005.6</v>
      </c>
      <c r="E529" s="314">
        <v>0</v>
      </c>
      <c r="F529" s="314">
        <v>23</v>
      </c>
      <c r="G529" s="314">
        <v>65</v>
      </c>
      <c r="H529" s="311">
        <v>1.8</v>
      </c>
      <c r="I529" s="559">
        <v>142.19999999999999</v>
      </c>
      <c r="J529" s="311">
        <v>0</v>
      </c>
    </row>
    <row r="530" spans="3:10" x14ac:dyDescent="0.2">
      <c r="C530" s="337">
        <v>44277.166666666672</v>
      </c>
      <c r="D530" s="314">
        <v>1005.8</v>
      </c>
      <c r="E530" s="314">
        <v>0</v>
      </c>
      <c r="F530" s="314">
        <v>22.4</v>
      </c>
      <c r="G530" s="349">
        <v>67.599999999999994</v>
      </c>
      <c r="H530" s="562">
        <v>1.1000000000000001</v>
      </c>
      <c r="I530" s="573" t="s">
        <v>361</v>
      </c>
      <c r="J530" s="350">
        <v>0</v>
      </c>
    </row>
    <row r="531" spans="3:10" x14ac:dyDescent="0.2">
      <c r="C531" s="337">
        <v>44277.208333333328</v>
      </c>
      <c r="D531" s="314">
        <v>1006</v>
      </c>
      <c r="E531" s="314">
        <v>0</v>
      </c>
      <c r="F531" s="314">
        <v>21.2</v>
      </c>
      <c r="G531" s="349">
        <v>74.8</v>
      </c>
      <c r="H531" s="573" t="s">
        <v>361</v>
      </c>
      <c r="I531" s="573" t="s">
        <v>361</v>
      </c>
      <c r="J531" s="350">
        <v>0.4</v>
      </c>
    </row>
    <row r="532" spans="3:10" x14ac:dyDescent="0.2">
      <c r="C532" s="337">
        <v>44277.25</v>
      </c>
      <c r="D532" s="314">
        <v>1006.4</v>
      </c>
      <c r="E532" s="314">
        <v>0</v>
      </c>
      <c r="F532" s="314">
        <v>20.8</v>
      </c>
      <c r="G532" s="349">
        <v>77.8</v>
      </c>
      <c r="H532" s="573" t="s">
        <v>361</v>
      </c>
      <c r="I532" s="573" t="s">
        <v>361</v>
      </c>
      <c r="J532" s="350">
        <v>47.7</v>
      </c>
    </row>
    <row r="533" spans="3:10" x14ac:dyDescent="0.2">
      <c r="C533" s="337">
        <v>44277.291666666672</v>
      </c>
      <c r="D533" s="314">
        <v>1006.6</v>
      </c>
      <c r="E533" s="314">
        <v>0</v>
      </c>
      <c r="F533" s="314">
        <v>21.8</v>
      </c>
      <c r="G533" s="314">
        <v>73.900000000000006</v>
      </c>
      <c r="H533" s="565">
        <v>0.6</v>
      </c>
      <c r="I533" s="573" t="s">
        <v>361</v>
      </c>
      <c r="J533" s="350">
        <v>129.80000000000001</v>
      </c>
    </row>
    <row r="534" spans="3:10" x14ac:dyDescent="0.2">
      <c r="C534" s="337">
        <v>44277.333333333328</v>
      </c>
      <c r="D534" s="314">
        <v>1006.7</v>
      </c>
      <c r="E534" s="314">
        <v>0</v>
      </c>
      <c r="F534" s="314">
        <v>22.6</v>
      </c>
      <c r="G534" s="349">
        <v>71.099999999999994</v>
      </c>
      <c r="H534" s="573" t="s">
        <v>361</v>
      </c>
      <c r="I534" s="573" t="s">
        <v>361</v>
      </c>
      <c r="J534" s="350">
        <v>352.1</v>
      </c>
    </row>
    <row r="535" spans="3:10" x14ac:dyDescent="0.2">
      <c r="C535" s="337">
        <v>44277.375</v>
      </c>
      <c r="D535" s="314">
        <v>1005.8</v>
      </c>
      <c r="E535" s="314">
        <v>0</v>
      </c>
      <c r="F535" s="314">
        <v>24.6</v>
      </c>
      <c r="G535" s="314">
        <v>64.599999999999994</v>
      </c>
      <c r="H535" s="564">
        <v>1.7</v>
      </c>
      <c r="I535" s="564">
        <v>319.3</v>
      </c>
      <c r="J535" s="311">
        <v>744.9</v>
      </c>
    </row>
    <row r="536" spans="3:10" x14ac:dyDescent="0.2">
      <c r="C536" s="337">
        <v>44277.416666666672</v>
      </c>
      <c r="D536" s="314">
        <v>1004.6</v>
      </c>
      <c r="E536" s="314">
        <v>0</v>
      </c>
      <c r="F536" s="314">
        <v>25.4</v>
      </c>
      <c r="G536" s="314">
        <v>60.2</v>
      </c>
      <c r="H536" s="311">
        <v>2.2999999999999998</v>
      </c>
      <c r="I536" s="311">
        <v>316.5</v>
      </c>
      <c r="J536" s="311">
        <v>682.1</v>
      </c>
    </row>
    <row r="537" spans="3:10" x14ac:dyDescent="0.2">
      <c r="C537" s="337">
        <v>44277.458333333328</v>
      </c>
      <c r="D537" s="314">
        <v>1003.6</v>
      </c>
      <c r="E537" s="314">
        <v>0</v>
      </c>
      <c r="F537" s="314">
        <v>27</v>
      </c>
      <c r="G537" s="314">
        <v>52.9</v>
      </c>
      <c r="H537" s="311">
        <v>5.2</v>
      </c>
      <c r="I537" s="311">
        <v>171.6</v>
      </c>
      <c r="J537" s="311">
        <v>709.8</v>
      </c>
    </row>
    <row r="538" spans="3:10" x14ac:dyDescent="0.2">
      <c r="C538" s="337">
        <v>44277.5</v>
      </c>
      <c r="D538" s="314">
        <v>1002.6</v>
      </c>
      <c r="E538" s="314">
        <v>0</v>
      </c>
      <c r="F538" s="314">
        <v>26.9</v>
      </c>
      <c r="G538" s="314">
        <v>52.6</v>
      </c>
      <c r="H538" s="311">
        <v>6.9</v>
      </c>
      <c r="I538" s="311">
        <v>159.9</v>
      </c>
      <c r="J538" s="311">
        <v>631.5</v>
      </c>
    </row>
    <row r="539" spans="3:10" x14ac:dyDescent="0.2">
      <c r="C539" s="337">
        <v>44277.541666666672</v>
      </c>
      <c r="D539" s="314">
        <v>1001.8</v>
      </c>
      <c r="E539" s="314">
        <v>0</v>
      </c>
      <c r="F539" s="314">
        <v>26.8</v>
      </c>
      <c r="G539" s="314">
        <v>53.8</v>
      </c>
      <c r="H539" s="311">
        <v>7</v>
      </c>
      <c r="I539" s="311">
        <v>161.1</v>
      </c>
      <c r="J539" s="311">
        <v>790.8</v>
      </c>
    </row>
    <row r="540" spans="3:10" x14ac:dyDescent="0.2">
      <c r="C540" s="337">
        <v>44277.583333333328</v>
      </c>
      <c r="D540" s="314">
        <v>1001.7</v>
      </c>
      <c r="E540" s="314">
        <v>0</v>
      </c>
      <c r="F540" s="314">
        <v>26.2</v>
      </c>
      <c r="G540" s="314">
        <v>56.5</v>
      </c>
      <c r="H540" s="311">
        <v>7</v>
      </c>
      <c r="I540" s="311">
        <v>153.9</v>
      </c>
      <c r="J540" s="311">
        <v>502.3</v>
      </c>
    </row>
    <row r="541" spans="3:10" x14ac:dyDescent="0.2">
      <c r="C541" s="337">
        <v>44277.625</v>
      </c>
      <c r="D541" s="314">
        <v>1001.9</v>
      </c>
      <c r="E541" s="314">
        <v>0</v>
      </c>
      <c r="F541" s="314">
        <v>25.7</v>
      </c>
      <c r="G541" s="314">
        <v>56.9</v>
      </c>
      <c r="H541" s="311">
        <v>6.6</v>
      </c>
      <c r="I541" s="311">
        <v>154.1</v>
      </c>
      <c r="J541" s="311">
        <v>315.8</v>
      </c>
    </row>
    <row r="542" spans="3:10" x14ac:dyDescent="0.2">
      <c r="C542" s="337">
        <v>44277.666666666672</v>
      </c>
      <c r="D542" s="314">
        <v>1002.4</v>
      </c>
      <c r="E542" s="314">
        <v>0</v>
      </c>
      <c r="F542" s="314">
        <v>24.8</v>
      </c>
      <c r="G542" s="314">
        <v>61.4</v>
      </c>
      <c r="H542" s="311">
        <v>6.4</v>
      </c>
      <c r="I542" s="311">
        <v>154.4</v>
      </c>
      <c r="J542" s="311">
        <v>206.7</v>
      </c>
    </row>
    <row r="543" spans="3:10" x14ac:dyDescent="0.2">
      <c r="C543" s="337">
        <v>44277.708333333328</v>
      </c>
      <c r="D543" s="314">
        <v>1003.2</v>
      </c>
      <c r="E543" s="314">
        <v>0</v>
      </c>
      <c r="F543" s="314">
        <v>23.4</v>
      </c>
      <c r="G543" s="314">
        <v>68.7</v>
      </c>
      <c r="H543" s="311">
        <v>6.2</v>
      </c>
      <c r="I543" s="311">
        <v>150.4</v>
      </c>
      <c r="J543" s="311">
        <v>32.4</v>
      </c>
    </row>
    <row r="544" spans="3:10" x14ac:dyDescent="0.2">
      <c r="C544" s="337">
        <v>44277.75</v>
      </c>
      <c r="D544" s="314">
        <v>1004.3</v>
      </c>
      <c r="E544" s="314">
        <v>0</v>
      </c>
      <c r="F544" s="314">
        <v>22.7</v>
      </c>
      <c r="G544" s="314">
        <v>72.599999999999994</v>
      </c>
      <c r="H544" s="311">
        <v>6.2</v>
      </c>
      <c r="I544" s="311">
        <v>141.6</v>
      </c>
      <c r="J544" s="311">
        <v>0</v>
      </c>
    </row>
    <row r="545" spans="3:10" x14ac:dyDescent="0.2">
      <c r="C545" s="337">
        <v>44277.791666666672</v>
      </c>
      <c r="D545" s="314">
        <v>1005.2</v>
      </c>
      <c r="E545" s="314">
        <v>0</v>
      </c>
      <c r="F545" s="314">
        <v>22.5</v>
      </c>
      <c r="G545" s="314">
        <v>72.5</v>
      </c>
      <c r="H545" s="311">
        <v>5.7</v>
      </c>
      <c r="I545" s="311">
        <v>145.80000000000001</v>
      </c>
      <c r="J545" s="311">
        <v>0</v>
      </c>
    </row>
    <row r="546" spans="3:10" x14ac:dyDescent="0.2">
      <c r="C546" s="337">
        <v>44277.833333333328</v>
      </c>
      <c r="D546" s="314">
        <v>1006.2</v>
      </c>
      <c r="E546" s="314">
        <v>0</v>
      </c>
      <c r="F546" s="314">
        <v>22.4</v>
      </c>
      <c r="G546" s="314">
        <v>72.099999999999994</v>
      </c>
      <c r="H546" s="311">
        <v>5.0999999999999996</v>
      </c>
      <c r="I546" s="311">
        <v>152.9</v>
      </c>
      <c r="J546" s="311">
        <v>0</v>
      </c>
    </row>
    <row r="547" spans="3:10" x14ac:dyDescent="0.2">
      <c r="C547" s="337">
        <v>44277.875</v>
      </c>
      <c r="D547" s="314">
        <v>1006.8</v>
      </c>
      <c r="E547" s="314">
        <v>0</v>
      </c>
      <c r="F547" s="314">
        <v>22.2</v>
      </c>
      <c r="G547" s="314">
        <v>71</v>
      </c>
      <c r="H547" s="311">
        <v>3.7</v>
      </c>
      <c r="I547" s="559">
        <v>144.1</v>
      </c>
      <c r="J547" s="311">
        <v>0</v>
      </c>
    </row>
    <row r="548" spans="3:10" x14ac:dyDescent="0.2">
      <c r="C548" s="337">
        <v>44277.916666666672</v>
      </c>
      <c r="D548" s="314">
        <v>1006.8</v>
      </c>
      <c r="E548" s="314">
        <v>0</v>
      </c>
      <c r="F548" s="314">
        <v>21.8</v>
      </c>
      <c r="G548" s="314">
        <v>72.900000000000006</v>
      </c>
      <c r="H548" s="348">
        <v>1.7</v>
      </c>
      <c r="I548" s="573" t="s">
        <v>361</v>
      </c>
      <c r="J548" s="350">
        <v>0</v>
      </c>
    </row>
    <row r="549" spans="3:10" x14ac:dyDescent="0.2">
      <c r="C549" s="337">
        <v>44277.958333333328</v>
      </c>
      <c r="D549" s="314">
        <v>1006.5</v>
      </c>
      <c r="E549" s="314">
        <v>0</v>
      </c>
      <c r="F549" s="314">
        <v>21.4</v>
      </c>
      <c r="G549" s="314">
        <v>75.400000000000006</v>
      </c>
      <c r="H549" s="348">
        <v>0.9</v>
      </c>
      <c r="I549" s="573" t="s">
        <v>361</v>
      </c>
      <c r="J549" s="350">
        <v>0</v>
      </c>
    </row>
    <row r="550" spans="3:10" x14ac:dyDescent="0.2">
      <c r="C550" s="337">
        <v>44278</v>
      </c>
      <c r="D550" s="314">
        <v>1006</v>
      </c>
      <c r="E550" s="314">
        <v>0</v>
      </c>
      <c r="F550" s="314">
        <v>21</v>
      </c>
      <c r="G550" s="314">
        <v>78.099999999999994</v>
      </c>
      <c r="H550" s="348">
        <v>0.5</v>
      </c>
      <c r="I550" s="573" t="s">
        <v>361</v>
      </c>
      <c r="J550" s="350">
        <v>0</v>
      </c>
    </row>
    <row r="551" spans="3:10" x14ac:dyDescent="0.2">
      <c r="C551" s="337">
        <v>44278.041666666672</v>
      </c>
      <c r="D551" s="314">
        <v>1005.6</v>
      </c>
      <c r="E551" s="314">
        <v>0</v>
      </c>
      <c r="F551" s="314">
        <v>21.3</v>
      </c>
      <c r="G551" s="314">
        <v>73.7</v>
      </c>
      <c r="H551" s="348">
        <v>1.4</v>
      </c>
      <c r="I551" s="573" t="s">
        <v>361</v>
      </c>
      <c r="J551" s="350">
        <v>0</v>
      </c>
    </row>
    <row r="552" spans="3:10" x14ac:dyDescent="0.2">
      <c r="C552" s="337">
        <v>44278.083333333328</v>
      </c>
      <c r="D552" s="314">
        <v>1005.1</v>
      </c>
      <c r="E552" s="314">
        <v>0</v>
      </c>
      <c r="F552" s="314">
        <v>21.3</v>
      </c>
      <c r="G552" s="314">
        <v>72.099999999999994</v>
      </c>
      <c r="H552" s="311">
        <v>1.6</v>
      </c>
      <c r="I552" s="564">
        <v>125.6</v>
      </c>
      <c r="J552" s="311">
        <v>0</v>
      </c>
    </row>
    <row r="553" spans="3:10" x14ac:dyDescent="0.2">
      <c r="C553" s="337">
        <v>44278.125</v>
      </c>
      <c r="D553" s="314">
        <v>1004.9</v>
      </c>
      <c r="E553" s="314">
        <v>0</v>
      </c>
      <c r="F553" s="314">
        <v>21.5</v>
      </c>
      <c r="G553" s="314">
        <v>68.3</v>
      </c>
      <c r="H553" s="311">
        <v>2.4</v>
      </c>
      <c r="I553" s="559">
        <v>130.69999999999999</v>
      </c>
      <c r="J553" s="311">
        <v>0</v>
      </c>
    </row>
    <row r="554" spans="3:10" x14ac:dyDescent="0.2">
      <c r="C554" s="337">
        <v>44278.166666666672</v>
      </c>
      <c r="D554" s="314">
        <v>1004.9</v>
      </c>
      <c r="E554" s="314">
        <v>0</v>
      </c>
      <c r="F554" s="314">
        <v>21.4</v>
      </c>
      <c r="G554" s="314">
        <v>71.599999999999994</v>
      </c>
      <c r="H554" s="348">
        <v>0.5</v>
      </c>
      <c r="I554" s="573" t="s">
        <v>361</v>
      </c>
      <c r="J554" s="350">
        <v>0</v>
      </c>
    </row>
    <row r="555" spans="3:10" x14ac:dyDescent="0.2">
      <c r="C555" s="337">
        <v>44278.208333333328</v>
      </c>
      <c r="D555" s="314">
        <v>1005.2</v>
      </c>
      <c r="E555" s="314">
        <v>0</v>
      </c>
      <c r="F555" s="314">
        <v>20.8</v>
      </c>
      <c r="G555" s="314">
        <v>75.599999999999994</v>
      </c>
      <c r="H555" s="348">
        <v>0.1</v>
      </c>
      <c r="I555" s="573" t="s">
        <v>361</v>
      </c>
      <c r="J555" s="350">
        <v>0.5</v>
      </c>
    </row>
    <row r="556" spans="3:10" x14ac:dyDescent="0.2">
      <c r="C556" s="337">
        <v>44278.25</v>
      </c>
      <c r="D556" s="314">
        <v>1005.4</v>
      </c>
      <c r="E556" s="314">
        <v>0</v>
      </c>
      <c r="F556" s="314">
        <v>20.7</v>
      </c>
      <c r="G556" s="349">
        <v>78.900000000000006</v>
      </c>
      <c r="H556" s="555">
        <v>0.3</v>
      </c>
      <c r="I556" s="573" t="s">
        <v>361</v>
      </c>
      <c r="J556" s="350">
        <v>60.5</v>
      </c>
    </row>
    <row r="557" spans="3:10" x14ac:dyDescent="0.2">
      <c r="C557" s="337">
        <v>44278.291666666672</v>
      </c>
      <c r="D557" s="314">
        <v>1005.7</v>
      </c>
      <c r="E557" s="314">
        <v>0</v>
      </c>
      <c r="F557" s="314">
        <v>21.9</v>
      </c>
      <c r="G557" s="314">
        <v>75.3</v>
      </c>
      <c r="H557" s="559">
        <v>1.3</v>
      </c>
      <c r="I557" s="566">
        <v>316.8</v>
      </c>
      <c r="J557" s="311">
        <v>204.2</v>
      </c>
    </row>
    <row r="558" spans="3:10" x14ac:dyDescent="0.2">
      <c r="C558" s="337">
        <v>44278.333333333328</v>
      </c>
      <c r="D558" s="314">
        <v>1005.9</v>
      </c>
      <c r="E558" s="314">
        <v>0</v>
      </c>
      <c r="F558" s="314">
        <v>23.6</v>
      </c>
      <c r="G558" s="349">
        <v>70.3</v>
      </c>
      <c r="H558" s="573" t="s">
        <v>361</v>
      </c>
      <c r="I558" s="573" t="s">
        <v>361</v>
      </c>
      <c r="J558" s="350">
        <v>584.9</v>
      </c>
    </row>
    <row r="559" spans="3:10" x14ac:dyDescent="0.2">
      <c r="C559" s="337">
        <v>44278.375</v>
      </c>
      <c r="D559" s="314">
        <v>1005.1</v>
      </c>
      <c r="E559" s="314">
        <v>0</v>
      </c>
      <c r="F559" s="314">
        <v>25</v>
      </c>
      <c r="G559" s="314">
        <v>64.3</v>
      </c>
      <c r="H559" s="564">
        <v>1.5</v>
      </c>
      <c r="I559" s="564">
        <v>271.3</v>
      </c>
      <c r="J559" s="311">
        <v>737</v>
      </c>
    </row>
    <row r="560" spans="3:10" x14ac:dyDescent="0.2">
      <c r="C560" s="337">
        <v>44278.416666666672</v>
      </c>
      <c r="D560" s="314">
        <v>1004.3</v>
      </c>
      <c r="E560" s="314">
        <v>0</v>
      </c>
      <c r="F560" s="314">
        <v>26.3</v>
      </c>
      <c r="G560" s="314">
        <v>57.2</v>
      </c>
      <c r="H560" s="311">
        <v>2.1</v>
      </c>
      <c r="I560" s="311">
        <v>254.8</v>
      </c>
      <c r="J560" s="311">
        <v>877.5</v>
      </c>
    </row>
    <row r="561" spans="3:10" x14ac:dyDescent="0.2">
      <c r="C561" s="337">
        <v>44278.458333333328</v>
      </c>
      <c r="D561" s="314">
        <v>1003.3</v>
      </c>
      <c r="E561" s="314">
        <v>0</v>
      </c>
      <c r="F561" s="314">
        <v>27.7</v>
      </c>
      <c r="G561" s="314">
        <v>50.6</v>
      </c>
      <c r="H561" s="311">
        <v>4.9000000000000004</v>
      </c>
      <c r="I561" s="311">
        <v>177.7</v>
      </c>
      <c r="J561" s="311">
        <v>937</v>
      </c>
    </row>
    <row r="562" spans="3:10" x14ac:dyDescent="0.2">
      <c r="C562" s="337">
        <v>44278.5</v>
      </c>
      <c r="D562" s="314">
        <v>1002.4</v>
      </c>
      <c r="E562" s="314">
        <v>0</v>
      </c>
      <c r="F562" s="314">
        <v>27.6</v>
      </c>
      <c r="G562" s="314">
        <v>50.5</v>
      </c>
      <c r="H562" s="311">
        <v>6.1</v>
      </c>
      <c r="I562" s="311">
        <v>169.6</v>
      </c>
      <c r="J562" s="311">
        <v>630.70000000000005</v>
      </c>
    </row>
    <row r="563" spans="3:10" x14ac:dyDescent="0.2">
      <c r="C563" s="337">
        <v>44278.541666666672</v>
      </c>
      <c r="D563" s="314">
        <v>1001.9</v>
      </c>
      <c r="E563" s="314">
        <v>0</v>
      </c>
      <c r="F563" s="314">
        <v>27.4</v>
      </c>
      <c r="G563" s="314">
        <v>50.5</v>
      </c>
      <c r="H563" s="311">
        <v>6.6</v>
      </c>
      <c r="I563" s="311">
        <v>158.9</v>
      </c>
      <c r="J563" s="311">
        <v>866.9</v>
      </c>
    </row>
    <row r="564" spans="3:10" x14ac:dyDescent="0.2">
      <c r="C564" s="337">
        <v>44278.583333333328</v>
      </c>
      <c r="D564" s="314">
        <v>1001.8</v>
      </c>
      <c r="E564" s="314">
        <v>0</v>
      </c>
      <c r="F564" s="314">
        <v>26.8</v>
      </c>
      <c r="G564" s="314">
        <v>52.3</v>
      </c>
      <c r="H564" s="311">
        <v>7</v>
      </c>
      <c r="I564" s="311">
        <v>161.6</v>
      </c>
      <c r="J564" s="311">
        <v>734.5</v>
      </c>
    </row>
    <row r="565" spans="3:10" x14ac:dyDescent="0.2">
      <c r="C565" s="337">
        <v>44278.625</v>
      </c>
      <c r="D565" s="314">
        <v>1002</v>
      </c>
      <c r="E565" s="314">
        <v>0</v>
      </c>
      <c r="F565" s="314">
        <v>26.3</v>
      </c>
      <c r="G565" s="314">
        <v>55.4</v>
      </c>
      <c r="H565" s="311">
        <v>6.1</v>
      </c>
      <c r="I565" s="311">
        <v>155.80000000000001</v>
      </c>
      <c r="J565" s="311">
        <v>534.9</v>
      </c>
    </row>
    <row r="566" spans="3:10" x14ac:dyDescent="0.2">
      <c r="C566" s="337">
        <v>44278.666666666672</v>
      </c>
      <c r="D566" s="314">
        <v>1002.5</v>
      </c>
      <c r="E566" s="314">
        <v>0</v>
      </c>
      <c r="F566" s="314">
        <v>25.6</v>
      </c>
      <c r="G566" s="314">
        <v>58.8</v>
      </c>
      <c r="H566" s="311">
        <v>5.7</v>
      </c>
      <c r="I566" s="311">
        <v>156.19999999999999</v>
      </c>
      <c r="J566" s="311">
        <v>307</v>
      </c>
    </row>
    <row r="567" spans="3:10" x14ac:dyDescent="0.2">
      <c r="C567" s="337">
        <v>44278.708333333328</v>
      </c>
      <c r="D567" s="314">
        <v>1003.6</v>
      </c>
      <c r="E567" s="314">
        <v>0</v>
      </c>
      <c r="F567" s="314">
        <v>23.9</v>
      </c>
      <c r="G567" s="314">
        <v>66.2</v>
      </c>
      <c r="H567" s="311">
        <v>5.7</v>
      </c>
      <c r="I567" s="311">
        <v>152.19999999999999</v>
      </c>
      <c r="J567" s="311">
        <v>71</v>
      </c>
    </row>
    <row r="568" spans="3:10" x14ac:dyDescent="0.2">
      <c r="C568" s="337">
        <v>44278.75</v>
      </c>
      <c r="D568" s="314">
        <v>1004.9</v>
      </c>
      <c r="E568" s="314">
        <v>0</v>
      </c>
      <c r="F568" s="314">
        <v>23</v>
      </c>
      <c r="G568" s="314">
        <v>69</v>
      </c>
      <c r="H568" s="311">
        <v>5.2</v>
      </c>
      <c r="I568" s="311">
        <v>144.1</v>
      </c>
      <c r="J568" s="311">
        <v>0</v>
      </c>
    </row>
    <row r="569" spans="3:10" x14ac:dyDescent="0.2">
      <c r="C569" s="337">
        <v>44278.791666666672</v>
      </c>
      <c r="D569" s="314">
        <v>1005.6</v>
      </c>
      <c r="E569" s="314">
        <v>0</v>
      </c>
      <c r="F569" s="314">
        <v>22.7</v>
      </c>
      <c r="G569" s="314">
        <v>69.5</v>
      </c>
      <c r="H569" s="311">
        <v>4.9000000000000004</v>
      </c>
      <c r="I569" s="311">
        <v>141.19999999999999</v>
      </c>
      <c r="J569" s="311">
        <v>0</v>
      </c>
    </row>
    <row r="570" spans="3:10" x14ac:dyDescent="0.2">
      <c r="C570" s="337">
        <v>44278.833333333328</v>
      </c>
      <c r="D570" s="314">
        <v>1005.8</v>
      </c>
      <c r="E570" s="314">
        <v>0</v>
      </c>
      <c r="F570" s="314">
        <v>22.6</v>
      </c>
      <c r="G570" s="314">
        <v>70.3</v>
      </c>
      <c r="H570" s="311">
        <v>5</v>
      </c>
      <c r="I570" s="311">
        <v>141.9</v>
      </c>
      <c r="J570" s="311">
        <v>0</v>
      </c>
    </row>
    <row r="571" spans="3:10" x14ac:dyDescent="0.2">
      <c r="C571" s="337">
        <v>44278.875</v>
      </c>
      <c r="D571" s="314">
        <v>1006.1</v>
      </c>
      <c r="E571" s="314">
        <v>0</v>
      </c>
      <c r="F571" s="314">
        <v>22.3</v>
      </c>
      <c r="G571" s="314">
        <v>70.8</v>
      </c>
      <c r="H571" s="311">
        <v>4.4000000000000004</v>
      </c>
      <c r="I571" s="311">
        <v>143.1</v>
      </c>
      <c r="J571" s="311">
        <v>0</v>
      </c>
    </row>
    <row r="572" spans="3:10" x14ac:dyDescent="0.2">
      <c r="C572" s="337">
        <v>44278.916666666672</v>
      </c>
      <c r="D572" s="314">
        <v>1006.1</v>
      </c>
      <c r="E572" s="314">
        <v>0</v>
      </c>
      <c r="F572" s="314">
        <v>22</v>
      </c>
      <c r="G572" s="349">
        <v>70.8</v>
      </c>
      <c r="H572" s="353">
        <v>4.5</v>
      </c>
      <c r="I572" s="353">
        <v>147.4</v>
      </c>
      <c r="J572" s="350">
        <v>0</v>
      </c>
    </row>
    <row r="573" spans="3:10" x14ac:dyDescent="0.2">
      <c r="C573" s="337">
        <v>44278.958333333328</v>
      </c>
      <c r="D573" s="314">
        <v>1006</v>
      </c>
      <c r="E573" s="314">
        <v>0</v>
      </c>
      <c r="F573" s="314">
        <v>21.9</v>
      </c>
      <c r="G573" s="349">
        <v>68.900000000000006</v>
      </c>
      <c r="H573" s="353">
        <v>3.7</v>
      </c>
      <c r="I573" s="353">
        <v>142.1</v>
      </c>
      <c r="J573" s="350">
        <v>0</v>
      </c>
    </row>
    <row r="574" spans="3:10" x14ac:dyDescent="0.2">
      <c r="C574" s="337">
        <v>44279</v>
      </c>
      <c r="D574" s="314">
        <v>1005.7</v>
      </c>
      <c r="E574" s="314">
        <v>0</v>
      </c>
      <c r="F574" s="314">
        <v>21.6</v>
      </c>
      <c r="G574" s="349">
        <v>71.2</v>
      </c>
      <c r="H574" s="353">
        <v>1.4</v>
      </c>
      <c r="I574" s="353">
        <v>114.4</v>
      </c>
      <c r="J574" s="350">
        <v>0</v>
      </c>
    </row>
    <row r="575" spans="3:10" x14ac:dyDescent="0.2">
      <c r="C575" s="337">
        <v>44279.041666666672</v>
      </c>
      <c r="D575" s="314">
        <v>1005.3</v>
      </c>
      <c r="E575" s="314">
        <v>0</v>
      </c>
      <c r="F575" s="314">
        <v>21.5</v>
      </c>
      <c r="G575" s="349">
        <v>70.8</v>
      </c>
      <c r="H575" s="353">
        <v>1.4</v>
      </c>
      <c r="I575" s="353">
        <v>127.4</v>
      </c>
      <c r="J575" s="350">
        <v>0</v>
      </c>
    </row>
    <row r="576" spans="3:10" x14ac:dyDescent="0.2">
      <c r="C576" s="337">
        <v>44279.083333333328</v>
      </c>
      <c r="D576" s="314">
        <v>1005.1</v>
      </c>
      <c r="E576" s="314">
        <v>0</v>
      </c>
      <c r="F576" s="314">
        <v>21.1</v>
      </c>
      <c r="G576" s="349">
        <v>71.400000000000006</v>
      </c>
      <c r="H576" s="353">
        <v>2.8</v>
      </c>
      <c r="I576" s="353">
        <v>138.19999999999999</v>
      </c>
      <c r="J576" s="350">
        <v>0</v>
      </c>
    </row>
    <row r="577" spans="3:10" x14ac:dyDescent="0.2">
      <c r="C577" s="337">
        <v>44279.125</v>
      </c>
      <c r="D577" s="314">
        <v>1005</v>
      </c>
      <c r="E577" s="314">
        <v>0</v>
      </c>
      <c r="F577" s="314">
        <v>21</v>
      </c>
      <c r="G577" s="349">
        <v>72</v>
      </c>
      <c r="H577" s="353">
        <v>1.5</v>
      </c>
      <c r="I577" s="353">
        <v>110.4</v>
      </c>
      <c r="J577" s="350">
        <v>0</v>
      </c>
    </row>
    <row r="578" spans="3:10" x14ac:dyDescent="0.2">
      <c r="C578" s="337">
        <v>44279.166666666672</v>
      </c>
      <c r="D578" s="314">
        <v>1005</v>
      </c>
      <c r="E578" s="314">
        <v>0</v>
      </c>
      <c r="F578" s="314">
        <v>20.8</v>
      </c>
      <c r="G578" s="349">
        <v>72.2</v>
      </c>
      <c r="H578" s="353">
        <v>2</v>
      </c>
      <c r="I578" s="353">
        <v>96.8</v>
      </c>
      <c r="J578" s="350">
        <v>0</v>
      </c>
    </row>
    <row r="579" spans="3:10" x14ac:dyDescent="0.2">
      <c r="C579" s="337">
        <v>44279.208333333328</v>
      </c>
      <c r="D579" s="314">
        <v>1005.6</v>
      </c>
      <c r="E579" s="314">
        <v>0</v>
      </c>
      <c r="F579" s="314">
        <v>20.5</v>
      </c>
      <c r="G579" s="349">
        <v>72.5</v>
      </c>
      <c r="H579" s="353">
        <v>2</v>
      </c>
      <c r="I579" s="353">
        <v>85.9</v>
      </c>
      <c r="J579" s="350">
        <v>1.7</v>
      </c>
    </row>
    <row r="580" spans="3:10" x14ac:dyDescent="0.2">
      <c r="C580" s="337">
        <v>44279.25</v>
      </c>
      <c r="D580" s="314">
        <v>1005.9</v>
      </c>
      <c r="E580" s="314">
        <v>0</v>
      </c>
      <c r="F580" s="314">
        <v>21</v>
      </c>
      <c r="G580" s="349">
        <v>70.099999999999994</v>
      </c>
      <c r="H580" s="353">
        <v>2.2000000000000002</v>
      </c>
      <c r="I580" s="558">
        <v>88.3</v>
      </c>
      <c r="J580" s="350">
        <v>76.3</v>
      </c>
    </row>
    <row r="581" spans="3:10" x14ac:dyDescent="0.2">
      <c r="C581" s="337">
        <v>44279.291666666672</v>
      </c>
      <c r="D581" s="314">
        <v>1006.1</v>
      </c>
      <c r="E581" s="314">
        <v>0</v>
      </c>
      <c r="F581" s="314">
        <v>23.4</v>
      </c>
      <c r="G581" s="349">
        <v>63.5</v>
      </c>
      <c r="H581" s="554">
        <v>1.3</v>
      </c>
      <c r="I581" s="573" t="s">
        <v>361</v>
      </c>
      <c r="J581" s="350">
        <v>307.8</v>
      </c>
    </row>
    <row r="582" spans="3:10" x14ac:dyDescent="0.2">
      <c r="C582" s="337">
        <v>44279.333333333328</v>
      </c>
      <c r="D582" s="314">
        <v>1006</v>
      </c>
      <c r="E582" s="314">
        <v>0</v>
      </c>
      <c r="F582" s="314">
        <v>24</v>
      </c>
      <c r="G582" s="314">
        <v>63.9</v>
      </c>
      <c r="H582" s="311">
        <v>1.6</v>
      </c>
      <c r="I582" s="564">
        <v>317.5</v>
      </c>
      <c r="J582" s="311">
        <v>534.29999999999995</v>
      </c>
    </row>
    <row r="583" spans="3:10" x14ac:dyDescent="0.2">
      <c r="C583" s="337">
        <v>44279.375</v>
      </c>
      <c r="D583" s="314">
        <v>1005.2</v>
      </c>
      <c r="E583" s="314">
        <v>0</v>
      </c>
      <c r="F583" s="314">
        <v>25.2</v>
      </c>
      <c r="G583" s="314">
        <v>58.7</v>
      </c>
      <c r="H583" s="311">
        <v>2.2999999999999998</v>
      </c>
      <c r="I583" s="311">
        <v>255.3</v>
      </c>
      <c r="J583" s="311">
        <v>745.1</v>
      </c>
    </row>
    <row r="584" spans="3:10" x14ac:dyDescent="0.2">
      <c r="C584" s="337">
        <v>44279.416666666672</v>
      </c>
      <c r="D584" s="314">
        <v>1004.5</v>
      </c>
      <c r="E584" s="314">
        <v>0</v>
      </c>
      <c r="F584" s="314">
        <v>26.6</v>
      </c>
      <c r="G584" s="314">
        <v>52.8</v>
      </c>
      <c r="H584" s="311">
        <v>4.5</v>
      </c>
      <c r="I584" s="311">
        <v>169.9</v>
      </c>
      <c r="J584" s="311">
        <v>877.1</v>
      </c>
    </row>
    <row r="585" spans="3:10" x14ac:dyDescent="0.2">
      <c r="C585" s="337">
        <v>44279.458333333328</v>
      </c>
      <c r="D585" s="314">
        <v>1003.9</v>
      </c>
      <c r="E585" s="314">
        <v>0</v>
      </c>
      <c r="F585" s="314">
        <v>27</v>
      </c>
      <c r="G585" s="314">
        <v>51.4</v>
      </c>
      <c r="H585" s="311">
        <v>5.8</v>
      </c>
      <c r="I585" s="311">
        <v>169.4</v>
      </c>
      <c r="J585" s="311">
        <v>938.8</v>
      </c>
    </row>
    <row r="586" spans="3:10" x14ac:dyDescent="0.2">
      <c r="C586" s="337">
        <v>44279.5</v>
      </c>
      <c r="D586" s="314">
        <v>1003.1</v>
      </c>
      <c r="E586" s="314">
        <v>0</v>
      </c>
      <c r="F586" s="314">
        <v>27.4</v>
      </c>
      <c r="G586" s="314">
        <v>49.4</v>
      </c>
      <c r="H586" s="311">
        <v>6.3</v>
      </c>
      <c r="I586" s="311">
        <v>159.69999999999999</v>
      </c>
      <c r="J586" s="311">
        <v>614.6</v>
      </c>
    </row>
    <row r="587" spans="3:10" x14ac:dyDescent="0.2">
      <c r="C587" s="337">
        <v>44279.541666666672</v>
      </c>
      <c r="D587" s="314">
        <v>1002.2</v>
      </c>
      <c r="E587" s="314">
        <v>0</v>
      </c>
      <c r="F587" s="314">
        <v>27.2</v>
      </c>
      <c r="G587" s="314">
        <v>49.5</v>
      </c>
      <c r="H587" s="311">
        <v>6.5</v>
      </c>
      <c r="I587" s="311">
        <v>158.80000000000001</v>
      </c>
      <c r="J587" s="311">
        <v>861.7</v>
      </c>
    </row>
    <row r="588" spans="3:10" x14ac:dyDescent="0.2">
      <c r="C588" s="337">
        <v>44279.583333333328</v>
      </c>
      <c r="D588" s="314">
        <v>1001.6</v>
      </c>
      <c r="E588" s="314">
        <v>0</v>
      </c>
      <c r="F588" s="314">
        <v>26.6</v>
      </c>
      <c r="G588" s="314">
        <v>51.9</v>
      </c>
      <c r="H588" s="311">
        <v>7.2</v>
      </c>
      <c r="I588" s="311">
        <v>159.69999999999999</v>
      </c>
      <c r="J588" s="311">
        <v>731.3</v>
      </c>
    </row>
    <row r="589" spans="3:10" x14ac:dyDescent="0.2">
      <c r="C589" s="337">
        <v>44279.625</v>
      </c>
      <c r="D589" s="314">
        <v>1001.8</v>
      </c>
      <c r="E589" s="314">
        <v>0</v>
      </c>
      <c r="F589" s="314">
        <v>25.9</v>
      </c>
      <c r="G589" s="314">
        <v>56.2</v>
      </c>
      <c r="H589" s="311">
        <v>6.8</v>
      </c>
      <c r="I589" s="311">
        <v>153.9</v>
      </c>
      <c r="J589" s="311">
        <v>532.9</v>
      </c>
    </row>
    <row r="590" spans="3:10" x14ac:dyDescent="0.2">
      <c r="C590" s="337">
        <v>44279.666666666672</v>
      </c>
      <c r="D590" s="314">
        <v>1001.9</v>
      </c>
      <c r="E590" s="314">
        <v>0</v>
      </c>
      <c r="F590" s="314">
        <v>25.1</v>
      </c>
      <c r="G590" s="314">
        <v>58.7</v>
      </c>
      <c r="H590" s="311">
        <v>6.6</v>
      </c>
      <c r="I590" s="311">
        <v>149.9</v>
      </c>
      <c r="J590" s="311">
        <v>306.7</v>
      </c>
    </row>
    <row r="591" spans="3:10" x14ac:dyDescent="0.2">
      <c r="C591" s="337">
        <v>44279.708333333328</v>
      </c>
      <c r="D591" s="314">
        <v>1003.2</v>
      </c>
      <c r="E591" s="314">
        <v>0</v>
      </c>
      <c r="F591" s="314">
        <v>23.9</v>
      </c>
      <c r="G591" s="314">
        <v>61.6</v>
      </c>
      <c r="H591" s="311">
        <v>5.6</v>
      </c>
      <c r="I591" s="311">
        <v>146.4</v>
      </c>
      <c r="J591" s="311">
        <v>73</v>
      </c>
    </row>
    <row r="592" spans="3:10" x14ac:dyDescent="0.2">
      <c r="C592" s="337">
        <v>44279.75</v>
      </c>
      <c r="D592" s="314">
        <v>1004.8</v>
      </c>
      <c r="E592" s="314">
        <v>0</v>
      </c>
      <c r="F592" s="314">
        <v>23.1</v>
      </c>
      <c r="G592" s="314">
        <v>64.2</v>
      </c>
      <c r="H592" s="311">
        <v>5</v>
      </c>
      <c r="I592" s="311">
        <v>148.4</v>
      </c>
      <c r="J592" s="311">
        <v>0</v>
      </c>
    </row>
    <row r="593" spans="3:10" x14ac:dyDescent="0.2">
      <c r="C593" s="337">
        <v>44279.791666666672</v>
      </c>
      <c r="D593" s="314">
        <v>1005.5</v>
      </c>
      <c r="E593" s="314">
        <v>0</v>
      </c>
      <c r="F593" s="314">
        <v>22.6</v>
      </c>
      <c r="G593" s="314">
        <v>66.099999999999994</v>
      </c>
      <c r="H593" s="311">
        <v>5</v>
      </c>
      <c r="I593" s="311">
        <v>143.80000000000001</v>
      </c>
      <c r="J593" s="311">
        <v>0</v>
      </c>
    </row>
    <row r="594" spans="3:10" x14ac:dyDescent="0.2">
      <c r="C594" s="337">
        <v>44279.833333333328</v>
      </c>
      <c r="D594" s="314">
        <v>1006.2</v>
      </c>
      <c r="E594" s="314">
        <v>0</v>
      </c>
      <c r="F594" s="314">
        <v>22.2</v>
      </c>
      <c r="G594" s="314">
        <v>68</v>
      </c>
      <c r="H594" s="311">
        <v>4.3</v>
      </c>
      <c r="I594" s="311">
        <v>144.4</v>
      </c>
      <c r="J594" s="311">
        <v>0</v>
      </c>
    </row>
    <row r="595" spans="3:10" x14ac:dyDescent="0.2">
      <c r="C595" s="337">
        <v>44279.875</v>
      </c>
      <c r="D595" s="314">
        <v>1006.4</v>
      </c>
      <c r="E595" s="314">
        <v>0</v>
      </c>
      <c r="F595" s="314">
        <v>22.1</v>
      </c>
      <c r="G595" s="314">
        <v>68.099999999999994</v>
      </c>
      <c r="H595" s="311">
        <v>4.7</v>
      </c>
      <c r="I595" s="311">
        <v>135.80000000000001</v>
      </c>
      <c r="J595" s="311">
        <v>0</v>
      </c>
    </row>
    <row r="596" spans="3:10" x14ac:dyDescent="0.2">
      <c r="C596" s="337">
        <v>44279.916666666672</v>
      </c>
      <c r="D596" s="314">
        <v>1006.3</v>
      </c>
      <c r="E596" s="314">
        <v>0</v>
      </c>
      <c r="F596" s="314">
        <v>22.1</v>
      </c>
      <c r="G596" s="349">
        <v>64.599999999999994</v>
      </c>
      <c r="H596" s="353">
        <v>3.7</v>
      </c>
      <c r="I596" s="353">
        <v>126.7</v>
      </c>
      <c r="J596" s="350">
        <v>0</v>
      </c>
    </row>
    <row r="597" spans="3:10" x14ac:dyDescent="0.2">
      <c r="C597" s="337">
        <v>44279.958333333328</v>
      </c>
      <c r="D597" s="314">
        <v>1006</v>
      </c>
      <c r="E597" s="314">
        <v>0</v>
      </c>
      <c r="F597" s="314">
        <v>21.4</v>
      </c>
      <c r="G597" s="349">
        <v>71.2</v>
      </c>
      <c r="H597" s="353">
        <v>1.7</v>
      </c>
      <c r="I597" s="558">
        <v>38.4</v>
      </c>
      <c r="J597" s="350">
        <v>0</v>
      </c>
    </row>
    <row r="598" spans="3:10" x14ac:dyDescent="0.2">
      <c r="C598" s="337">
        <v>44280</v>
      </c>
      <c r="D598" s="314">
        <v>1005.7</v>
      </c>
      <c r="E598" s="314">
        <v>0</v>
      </c>
      <c r="F598" s="314">
        <v>20.9</v>
      </c>
      <c r="G598" s="349">
        <v>74.599999999999994</v>
      </c>
      <c r="H598" s="554">
        <v>0.2</v>
      </c>
      <c r="I598" s="573" t="s">
        <v>361</v>
      </c>
      <c r="J598" s="350">
        <v>0</v>
      </c>
    </row>
    <row r="599" spans="3:10" x14ac:dyDescent="0.2">
      <c r="C599" s="337">
        <v>44280.041666666672</v>
      </c>
      <c r="D599" s="314">
        <v>1005.2</v>
      </c>
      <c r="E599" s="314">
        <v>0</v>
      </c>
      <c r="F599" s="314">
        <v>20.8</v>
      </c>
      <c r="G599" s="349">
        <v>73.900000000000006</v>
      </c>
      <c r="H599" s="562">
        <v>0.4</v>
      </c>
      <c r="I599" s="573" t="s">
        <v>361</v>
      </c>
      <c r="J599" s="350">
        <v>0</v>
      </c>
    </row>
    <row r="600" spans="3:10" x14ac:dyDescent="0.2">
      <c r="C600" s="337">
        <v>44280.083333333328</v>
      </c>
      <c r="D600" s="314">
        <v>1005</v>
      </c>
      <c r="E600" s="314">
        <v>0</v>
      </c>
      <c r="F600" s="314">
        <v>20.8</v>
      </c>
      <c r="G600" s="349">
        <v>69.599999999999994</v>
      </c>
      <c r="H600" s="573" t="s">
        <v>361</v>
      </c>
      <c r="I600" s="573" t="s">
        <v>361</v>
      </c>
      <c r="J600" s="350">
        <v>0</v>
      </c>
    </row>
    <row r="601" spans="3:10" x14ac:dyDescent="0.2">
      <c r="C601" s="337">
        <v>44280.125</v>
      </c>
      <c r="D601" s="314">
        <v>1004.7</v>
      </c>
      <c r="E601" s="314">
        <v>0</v>
      </c>
      <c r="F601" s="314">
        <v>20.7</v>
      </c>
      <c r="G601" s="314">
        <v>71.3</v>
      </c>
      <c r="H601" s="564">
        <v>1.8</v>
      </c>
      <c r="I601" s="569">
        <v>101.3</v>
      </c>
      <c r="J601" s="350">
        <v>0</v>
      </c>
    </row>
    <row r="602" spans="3:10" x14ac:dyDescent="0.2">
      <c r="C602" s="337">
        <v>44280.166666666672</v>
      </c>
      <c r="D602" s="314">
        <v>1005</v>
      </c>
      <c r="E602" s="314">
        <v>0</v>
      </c>
      <c r="F602" s="314">
        <v>21</v>
      </c>
      <c r="G602" s="314">
        <v>66.8</v>
      </c>
      <c r="H602" s="311">
        <v>2.4</v>
      </c>
      <c r="I602" s="351">
        <v>115.1</v>
      </c>
      <c r="J602" s="350">
        <v>0</v>
      </c>
    </row>
    <row r="603" spans="3:10" x14ac:dyDescent="0.2">
      <c r="C603" s="337">
        <v>44280.208333333328</v>
      </c>
      <c r="D603" s="314">
        <v>1005.4</v>
      </c>
      <c r="E603" s="314">
        <v>0</v>
      </c>
      <c r="F603" s="314">
        <v>20.9</v>
      </c>
      <c r="G603" s="349">
        <v>66.099999999999994</v>
      </c>
      <c r="H603" s="351">
        <v>1.9</v>
      </c>
      <c r="I603" s="351">
        <v>107.5</v>
      </c>
      <c r="J603" s="350">
        <v>1.1000000000000001</v>
      </c>
    </row>
    <row r="604" spans="3:10" x14ac:dyDescent="0.2">
      <c r="C604" s="337">
        <v>44280.25</v>
      </c>
      <c r="D604" s="314">
        <v>1005.8</v>
      </c>
      <c r="E604" s="314">
        <v>0</v>
      </c>
      <c r="F604" s="314">
        <v>21.8</v>
      </c>
      <c r="G604" s="349">
        <v>61.9</v>
      </c>
      <c r="H604" s="351">
        <v>2.2999999999999998</v>
      </c>
      <c r="I604" s="351">
        <v>122.8</v>
      </c>
      <c r="J604" s="350">
        <v>89</v>
      </c>
    </row>
    <row r="605" spans="3:10" x14ac:dyDescent="0.2">
      <c r="C605" s="337">
        <v>44280.291666666672</v>
      </c>
      <c r="D605" s="314">
        <v>1006.2</v>
      </c>
      <c r="E605" s="314">
        <v>0</v>
      </c>
      <c r="F605" s="314">
        <v>23.6</v>
      </c>
      <c r="G605" s="314">
        <v>55.6</v>
      </c>
      <c r="H605" s="311">
        <v>2.4</v>
      </c>
      <c r="I605" s="311">
        <v>150.19999999999999</v>
      </c>
      <c r="J605" s="311">
        <v>273.7</v>
      </c>
    </row>
    <row r="606" spans="3:10" x14ac:dyDescent="0.2">
      <c r="C606" s="337">
        <v>44280.333333333328</v>
      </c>
      <c r="D606" s="314">
        <v>1006.2</v>
      </c>
      <c r="E606" s="314">
        <v>0</v>
      </c>
      <c r="F606" s="314">
        <v>25</v>
      </c>
      <c r="G606" s="314">
        <v>51.8</v>
      </c>
      <c r="H606" s="311">
        <v>4.5</v>
      </c>
      <c r="I606" s="311">
        <v>158.5</v>
      </c>
      <c r="J606" s="311">
        <v>562.6</v>
      </c>
    </row>
    <row r="607" spans="3:10" x14ac:dyDescent="0.2">
      <c r="C607" s="337">
        <v>44280.375</v>
      </c>
      <c r="D607" s="314">
        <v>1005.8</v>
      </c>
      <c r="E607" s="314">
        <v>0</v>
      </c>
      <c r="F607" s="314">
        <v>25.6</v>
      </c>
      <c r="G607" s="314">
        <v>51.5</v>
      </c>
      <c r="H607" s="311">
        <v>5.9</v>
      </c>
      <c r="I607" s="311">
        <v>166.5</v>
      </c>
      <c r="J607" s="311">
        <v>759</v>
      </c>
    </row>
    <row r="608" spans="3:10" x14ac:dyDescent="0.2">
      <c r="C608" s="337">
        <v>44280.416666666672</v>
      </c>
      <c r="D608" s="314">
        <v>1005.2</v>
      </c>
      <c r="E608" s="314">
        <v>0</v>
      </c>
      <c r="F608" s="314">
        <v>26.5</v>
      </c>
      <c r="G608" s="314">
        <v>50.4</v>
      </c>
      <c r="H608" s="311">
        <v>6</v>
      </c>
      <c r="I608" s="311">
        <v>167.3</v>
      </c>
      <c r="J608" s="311">
        <v>857</v>
      </c>
    </row>
    <row r="609" spans="3:10" x14ac:dyDescent="0.2">
      <c r="C609" s="337">
        <v>44280.458333333328</v>
      </c>
      <c r="D609" s="314">
        <v>1004.3</v>
      </c>
      <c r="E609" s="314">
        <v>0</v>
      </c>
      <c r="F609" s="314">
        <v>27</v>
      </c>
      <c r="G609" s="314">
        <v>48.7</v>
      </c>
      <c r="H609" s="311">
        <v>6.5</v>
      </c>
      <c r="I609" s="311">
        <v>162.30000000000001</v>
      </c>
      <c r="J609" s="311">
        <v>945.1</v>
      </c>
    </row>
    <row r="610" spans="3:10" x14ac:dyDescent="0.2">
      <c r="C610" s="337">
        <v>44280.5</v>
      </c>
      <c r="D610" s="314">
        <v>1003.4</v>
      </c>
      <c r="E610" s="314">
        <v>0</v>
      </c>
      <c r="F610" s="314">
        <v>27.9</v>
      </c>
      <c r="G610" s="314">
        <v>45.9</v>
      </c>
      <c r="H610" s="311">
        <v>5.9</v>
      </c>
      <c r="I610" s="311">
        <v>156.19999999999999</v>
      </c>
      <c r="J610" s="311">
        <v>686.8</v>
      </c>
    </row>
    <row r="611" spans="3:10" x14ac:dyDescent="0.2">
      <c r="C611" s="337">
        <v>44280.541666666672</v>
      </c>
      <c r="D611" s="314">
        <v>1002.6</v>
      </c>
      <c r="E611" s="314">
        <v>0</v>
      </c>
      <c r="F611" s="314">
        <v>27.6</v>
      </c>
      <c r="G611" s="314">
        <v>46.5</v>
      </c>
      <c r="H611" s="311">
        <v>7.1</v>
      </c>
      <c r="I611" s="311">
        <v>160.5</v>
      </c>
      <c r="J611" s="311">
        <v>858.7</v>
      </c>
    </row>
    <row r="612" spans="3:10" x14ac:dyDescent="0.2">
      <c r="C612" s="337">
        <v>44280.583333333328</v>
      </c>
      <c r="D612" s="314">
        <v>1002.2</v>
      </c>
      <c r="E612" s="314">
        <v>0</v>
      </c>
      <c r="F612" s="314">
        <v>27</v>
      </c>
      <c r="G612" s="314">
        <v>48</v>
      </c>
      <c r="H612" s="311">
        <v>7.7</v>
      </c>
      <c r="I612" s="311">
        <v>157.30000000000001</v>
      </c>
      <c r="J612" s="311">
        <v>744.3</v>
      </c>
    </row>
    <row r="613" spans="3:10" x14ac:dyDescent="0.2">
      <c r="C613" s="337">
        <v>44280.625</v>
      </c>
      <c r="D613" s="314">
        <v>1002.2</v>
      </c>
      <c r="E613" s="314">
        <v>0</v>
      </c>
      <c r="F613" s="314">
        <v>26.3</v>
      </c>
      <c r="G613" s="314">
        <v>49.6</v>
      </c>
      <c r="H613" s="311">
        <v>7.2</v>
      </c>
      <c r="I613" s="311">
        <v>155.9</v>
      </c>
      <c r="J613" s="311">
        <v>525</v>
      </c>
    </row>
    <row r="614" spans="3:10" x14ac:dyDescent="0.2">
      <c r="C614" s="337">
        <v>44280.666666666672</v>
      </c>
      <c r="D614" s="314">
        <v>1002.4</v>
      </c>
      <c r="E614" s="314">
        <v>0</v>
      </c>
      <c r="F614" s="314">
        <v>25.2</v>
      </c>
      <c r="G614" s="314">
        <v>54.4</v>
      </c>
      <c r="H614" s="311">
        <v>6.9</v>
      </c>
      <c r="I614" s="311">
        <v>150.9</v>
      </c>
      <c r="J614" s="311">
        <v>299.89999999999998</v>
      </c>
    </row>
    <row r="615" spans="3:10" x14ac:dyDescent="0.2">
      <c r="C615" s="337">
        <v>44280.708333333328</v>
      </c>
      <c r="D615" s="314">
        <v>1003.7</v>
      </c>
      <c r="E615" s="314">
        <v>0</v>
      </c>
      <c r="F615" s="314">
        <v>23.9</v>
      </c>
      <c r="G615" s="314">
        <v>60.9</v>
      </c>
      <c r="H615" s="311">
        <v>5.9</v>
      </c>
      <c r="I615" s="311">
        <v>142.6</v>
      </c>
      <c r="J615" s="311">
        <v>67.099999999999994</v>
      </c>
    </row>
    <row r="616" spans="3:10" x14ac:dyDescent="0.2">
      <c r="C616" s="337">
        <v>44280.75</v>
      </c>
      <c r="D616" s="314">
        <v>1005.1</v>
      </c>
      <c r="E616" s="314">
        <v>0</v>
      </c>
      <c r="F616" s="314">
        <v>22.8</v>
      </c>
      <c r="G616" s="314">
        <v>67</v>
      </c>
      <c r="H616" s="311">
        <v>5.4</v>
      </c>
      <c r="I616" s="311">
        <v>144</v>
      </c>
      <c r="J616" s="311">
        <v>0</v>
      </c>
    </row>
    <row r="617" spans="3:10" x14ac:dyDescent="0.2">
      <c r="C617" s="337">
        <v>44280.791666666672</v>
      </c>
      <c r="D617" s="314">
        <v>1005.8</v>
      </c>
      <c r="E617" s="314">
        <v>0</v>
      </c>
      <c r="F617" s="314">
        <v>22.6</v>
      </c>
      <c r="G617" s="314">
        <v>65.900000000000006</v>
      </c>
      <c r="H617" s="311">
        <v>4</v>
      </c>
      <c r="I617" s="311">
        <v>145.1</v>
      </c>
      <c r="J617" s="311">
        <v>0</v>
      </c>
    </row>
    <row r="618" spans="3:10" x14ac:dyDescent="0.2">
      <c r="C618" s="337">
        <v>44280.833333333328</v>
      </c>
      <c r="D618" s="314">
        <v>1005.9</v>
      </c>
      <c r="E618" s="314">
        <v>0</v>
      </c>
      <c r="F618" s="314">
        <v>22.8</v>
      </c>
      <c r="G618" s="314">
        <v>61.9</v>
      </c>
      <c r="H618" s="311">
        <v>3.8</v>
      </c>
      <c r="I618" s="311">
        <v>140.4</v>
      </c>
      <c r="J618" s="311">
        <v>0</v>
      </c>
    </row>
    <row r="619" spans="3:10" x14ac:dyDescent="0.2">
      <c r="C619" s="337">
        <v>44280.875</v>
      </c>
      <c r="D619" s="314">
        <v>1006</v>
      </c>
      <c r="E619" s="314">
        <v>0</v>
      </c>
      <c r="F619" s="314">
        <v>22</v>
      </c>
      <c r="G619" s="314">
        <v>63.6</v>
      </c>
      <c r="H619" s="311">
        <v>4.5999999999999996</v>
      </c>
      <c r="I619" s="311">
        <v>141.6</v>
      </c>
      <c r="J619" s="311">
        <v>0</v>
      </c>
    </row>
    <row r="620" spans="3:10" x14ac:dyDescent="0.2">
      <c r="C620" s="337">
        <v>44280.916666666672</v>
      </c>
      <c r="D620" s="314">
        <v>1005.9</v>
      </c>
      <c r="E620" s="314">
        <v>0</v>
      </c>
      <c r="F620" s="314">
        <v>21.7</v>
      </c>
      <c r="G620" s="349">
        <v>64.099999999999994</v>
      </c>
      <c r="H620" s="351">
        <v>2.8</v>
      </c>
      <c r="I620" s="560">
        <v>131.19999999999999</v>
      </c>
      <c r="J620" s="350">
        <v>0</v>
      </c>
    </row>
    <row r="621" spans="3:10" x14ac:dyDescent="0.2">
      <c r="C621" s="337">
        <v>44280.958333333328</v>
      </c>
      <c r="D621" s="314">
        <v>1005.8</v>
      </c>
      <c r="E621" s="314">
        <v>0</v>
      </c>
      <c r="F621" s="314">
        <v>21.2</v>
      </c>
      <c r="G621" s="349">
        <v>70.599999999999994</v>
      </c>
      <c r="H621" s="555">
        <v>0.2</v>
      </c>
      <c r="I621" s="573" t="s">
        <v>361</v>
      </c>
      <c r="J621" s="350">
        <v>0</v>
      </c>
    </row>
    <row r="622" spans="3:10" x14ac:dyDescent="0.2">
      <c r="C622" s="337">
        <v>44281</v>
      </c>
      <c r="D622" s="314">
        <v>1005.1</v>
      </c>
      <c r="E622" s="314">
        <v>0</v>
      </c>
      <c r="F622" s="314">
        <v>21.2</v>
      </c>
      <c r="G622" s="349">
        <v>67.5</v>
      </c>
      <c r="H622" s="555">
        <v>2</v>
      </c>
      <c r="I622" s="573" t="s">
        <v>361</v>
      </c>
      <c r="J622" s="350">
        <v>0</v>
      </c>
    </row>
    <row r="623" spans="3:10" x14ac:dyDescent="0.2">
      <c r="C623" s="337">
        <v>44281.041666666672</v>
      </c>
      <c r="D623" s="314">
        <v>1004.7</v>
      </c>
      <c r="E623" s="314">
        <v>0</v>
      </c>
      <c r="F623" s="314">
        <v>21.1</v>
      </c>
      <c r="G623" s="314">
        <v>65.2</v>
      </c>
      <c r="H623" s="311">
        <v>3.3</v>
      </c>
      <c r="I623" s="571">
        <v>136.1</v>
      </c>
      <c r="J623" s="350">
        <v>0</v>
      </c>
    </row>
    <row r="624" spans="3:10" x14ac:dyDescent="0.2">
      <c r="C624" s="337">
        <v>44281.083333333328</v>
      </c>
      <c r="D624" s="314">
        <v>1004.4</v>
      </c>
      <c r="E624" s="314">
        <v>0</v>
      </c>
      <c r="F624" s="314">
        <v>21.1</v>
      </c>
      <c r="G624" s="349">
        <v>64.900000000000006</v>
      </c>
      <c r="H624" s="351">
        <v>2.7</v>
      </c>
      <c r="I624" s="351">
        <v>126.8</v>
      </c>
      <c r="J624" s="350">
        <v>0</v>
      </c>
    </row>
    <row r="625" spans="3:10" x14ac:dyDescent="0.2">
      <c r="C625" s="337">
        <v>44281.125</v>
      </c>
      <c r="D625" s="314">
        <v>1004.6</v>
      </c>
      <c r="E625" s="314">
        <v>0</v>
      </c>
      <c r="F625" s="314">
        <v>20.9</v>
      </c>
      <c r="G625" s="349">
        <v>67.8</v>
      </c>
      <c r="H625" s="353">
        <v>1.4</v>
      </c>
      <c r="I625" s="558">
        <v>112.6</v>
      </c>
      <c r="J625" s="350">
        <v>0</v>
      </c>
    </row>
    <row r="626" spans="3:10" x14ac:dyDescent="0.2">
      <c r="C626" s="337">
        <v>44281.166666666672</v>
      </c>
      <c r="D626" s="314">
        <v>1004.8</v>
      </c>
      <c r="E626" s="314">
        <v>0</v>
      </c>
      <c r="F626" s="314">
        <v>20.5</v>
      </c>
      <c r="G626" s="349">
        <v>71.599999999999994</v>
      </c>
      <c r="H626" s="555">
        <v>0.1</v>
      </c>
      <c r="I626" s="573" t="s">
        <v>361</v>
      </c>
      <c r="J626" s="350">
        <v>0</v>
      </c>
    </row>
    <row r="627" spans="3:10" x14ac:dyDescent="0.2">
      <c r="C627" s="337">
        <v>44281.208333333328</v>
      </c>
      <c r="D627" s="314">
        <v>1005.2</v>
      </c>
      <c r="E627" s="314">
        <v>0</v>
      </c>
      <c r="F627" s="314">
        <v>20.6</v>
      </c>
      <c r="G627" s="349">
        <v>66.900000000000006</v>
      </c>
      <c r="H627" s="351">
        <v>1.5</v>
      </c>
      <c r="I627" s="571">
        <v>123.6</v>
      </c>
      <c r="J627" s="350">
        <v>1.2</v>
      </c>
    </row>
    <row r="628" spans="3:10" x14ac:dyDescent="0.2">
      <c r="C628" s="337">
        <v>44281.25</v>
      </c>
      <c r="D628" s="314">
        <v>1005.3</v>
      </c>
      <c r="E628" s="314">
        <v>0</v>
      </c>
      <c r="F628" s="314">
        <v>21.5</v>
      </c>
      <c r="G628" s="349">
        <v>63.8</v>
      </c>
      <c r="H628" s="351">
        <v>1.2</v>
      </c>
      <c r="I628" s="351">
        <v>111.3</v>
      </c>
      <c r="J628" s="350">
        <v>68.7</v>
      </c>
    </row>
    <row r="629" spans="3:10" x14ac:dyDescent="0.2">
      <c r="C629" s="337">
        <v>44281.291666666672</v>
      </c>
      <c r="D629" s="314">
        <v>1005.6</v>
      </c>
      <c r="E629" s="314">
        <v>0</v>
      </c>
      <c r="F629" s="314">
        <v>22.4</v>
      </c>
      <c r="G629" s="349">
        <v>65.8</v>
      </c>
      <c r="H629" s="558">
        <v>1.4</v>
      </c>
      <c r="I629" s="558">
        <v>331.6</v>
      </c>
      <c r="J629" s="350">
        <v>282.8</v>
      </c>
    </row>
    <row r="630" spans="3:10" x14ac:dyDescent="0.2">
      <c r="C630" s="337">
        <v>44281.333333333328</v>
      </c>
      <c r="D630" s="314">
        <v>1005.6</v>
      </c>
      <c r="E630" s="314">
        <v>0</v>
      </c>
      <c r="F630" s="314">
        <v>23.7</v>
      </c>
      <c r="G630" s="349">
        <v>63.7</v>
      </c>
      <c r="H630" s="573" t="s">
        <v>361</v>
      </c>
      <c r="I630" s="573" t="s">
        <v>361</v>
      </c>
      <c r="J630" s="350">
        <v>535</v>
      </c>
    </row>
    <row r="631" spans="3:10" x14ac:dyDescent="0.2">
      <c r="C631" s="337">
        <v>44281.375</v>
      </c>
      <c r="D631" s="314">
        <v>1005.1</v>
      </c>
      <c r="E631" s="314">
        <v>0</v>
      </c>
      <c r="F631" s="314">
        <v>23</v>
      </c>
      <c r="G631" s="314">
        <v>65.3</v>
      </c>
      <c r="H631" s="563">
        <v>1.6</v>
      </c>
      <c r="I631" s="573" t="s">
        <v>361</v>
      </c>
      <c r="J631" s="350">
        <v>504</v>
      </c>
    </row>
    <row r="632" spans="3:10" x14ac:dyDescent="0.2">
      <c r="C632" s="337">
        <v>44281.416666666672</v>
      </c>
      <c r="D632" s="314">
        <v>1004.5</v>
      </c>
      <c r="E632" s="314">
        <v>0</v>
      </c>
      <c r="F632" s="314">
        <v>25.1</v>
      </c>
      <c r="G632" s="314">
        <v>57.2</v>
      </c>
      <c r="H632" s="311">
        <v>2.4</v>
      </c>
      <c r="I632" s="564">
        <v>255.2</v>
      </c>
      <c r="J632" s="311">
        <v>852.1</v>
      </c>
    </row>
    <row r="633" spans="3:10" x14ac:dyDescent="0.2">
      <c r="C633" s="337">
        <v>44281.458333333328</v>
      </c>
      <c r="D633" s="314">
        <v>1003.5</v>
      </c>
      <c r="E633" s="314">
        <v>0</v>
      </c>
      <c r="F633" s="314">
        <v>26.4</v>
      </c>
      <c r="G633" s="314">
        <v>50.7</v>
      </c>
      <c r="H633" s="311">
        <v>5.2</v>
      </c>
      <c r="I633" s="311">
        <v>181.1</v>
      </c>
      <c r="J633" s="311">
        <v>884.9</v>
      </c>
    </row>
    <row r="634" spans="3:10" x14ac:dyDescent="0.2">
      <c r="C634" s="337">
        <v>44281.5</v>
      </c>
      <c r="D634" s="314">
        <v>1002.7</v>
      </c>
      <c r="E634" s="314">
        <v>0</v>
      </c>
      <c r="F634" s="314">
        <v>26.6</v>
      </c>
      <c r="G634" s="314">
        <v>50.2</v>
      </c>
      <c r="H634" s="311">
        <v>6.3</v>
      </c>
      <c r="I634" s="311">
        <v>172.1</v>
      </c>
      <c r="J634" s="311">
        <v>674.9</v>
      </c>
    </row>
    <row r="635" spans="3:10" x14ac:dyDescent="0.2">
      <c r="C635" s="337">
        <v>44281.541666666672</v>
      </c>
      <c r="D635" s="314">
        <v>1002</v>
      </c>
      <c r="E635" s="314">
        <v>0</v>
      </c>
      <c r="F635" s="314">
        <v>26.2</v>
      </c>
      <c r="G635" s="314">
        <v>52.9</v>
      </c>
      <c r="H635" s="311">
        <v>6</v>
      </c>
      <c r="I635" s="311">
        <v>164.1</v>
      </c>
      <c r="J635" s="311">
        <v>755.6</v>
      </c>
    </row>
    <row r="636" spans="3:10" x14ac:dyDescent="0.2">
      <c r="C636" s="337">
        <v>44281.583333333328</v>
      </c>
      <c r="D636" s="314">
        <v>1001.5</v>
      </c>
      <c r="E636" s="314">
        <v>0</v>
      </c>
      <c r="F636" s="314">
        <v>26.2</v>
      </c>
      <c r="G636" s="314">
        <v>51.2</v>
      </c>
      <c r="H636" s="311">
        <v>5.7</v>
      </c>
      <c r="I636" s="311">
        <v>165</v>
      </c>
      <c r="J636" s="311">
        <v>701.4</v>
      </c>
    </row>
    <row r="637" spans="3:10" x14ac:dyDescent="0.2">
      <c r="C637" s="337">
        <v>44281.625</v>
      </c>
      <c r="D637" s="314">
        <v>1001.4</v>
      </c>
      <c r="E637" s="314">
        <v>0</v>
      </c>
      <c r="F637" s="314">
        <v>25.7</v>
      </c>
      <c r="G637" s="314">
        <v>53.2</v>
      </c>
      <c r="H637" s="311">
        <v>5.5</v>
      </c>
      <c r="I637" s="311">
        <v>168</v>
      </c>
      <c r="J637" s="311">
        <v>509.8</v>
      </c>
    </row>
    <row r="638" spans="3:10" x14ac:dyDescent="0.2">
      <c r="C638" s="337">
        <v>44281.666666666672</v>
      </c>
      <c r="D638" s="314">
        <v>1001.9</v>
      </c>
      <c r="E638" s="314">
        <v>0</v>
      </c>
      <c r="F638" s="314">
        <v>25.3</v>
      </c>
      <c r="G638" s="314">
        <v>56.5</v>
      </c>
      <c r="H638" s="311">
        <v>4.8</v>
      </c>
      <c r="I638" s="311">
        <v>159.6</v>
      </c>
      <c r="J638" s="311">
        <v>293.10000000000002</v>
      </c>
    </row>
    <row r="639" spans="3:10" x14ac:dyDescent="0.2">
      <c r="C639" s="337">
        <v>44281.708333333328</v>
      </c>
      <c r="D639" s="314">
        <v>1003</v>
      </c>
      <c r="E639" s="314">
        <v>0</v>
      </c>
      <c r="F639" s="314">
        <v>23.6</v>
      </c>
      <c r="G639" s="314">
        <v>62.7</v>
      </c>
      <c r="H639" s="311">
        <v>5</v>
      </c>
      <c r="I639" s="311">
        <v>150.5</v>
      </c>
      <c r="J639" s="311">
        <v>50.8</v>
      </c>
    </row>
    <row r="640" spans="3:10" x14ac:dyDescent="0.2">
      <c r="C640" s="337">
        <v>44281.75</v>
      </c>
      <c r="D640" s="314">
        <v>1004.4</v>
      </c>
      <c r="E640" s="314">
        <v>0</v>
      </c>
      <c r="F640" s="314">
        <v>22.6</v>
      </c>
      <c r="G640" s="314">
        <v>66.5</v>
      </c>
      <c r="H640" s="311">
        <v>5.0999999999999996</v>
      </c>
      <c r="I640" s="311">
        <v>139.69999999999999</v>
      </c>
      <c r="J640" s="311">
        <v>0</v>
      </c>
    </row>
    <row r="641" spans="3:10" x14ac:dyDescent="0.2">
      <c r="C641" s="337">
        <v>44281.791666666672</v>
      </c>
      <c r="D641" s="314">
        <v>1004.9</v>
      </c>
      <c r="E641" s="314">
        <v>0</v>
      </c>
      <c r="F641" s="314">
        <v>22.3</v>
      </c>
      <c r="G641" s="314">
        <v>66.099999999999994</v>
      </c>
      <c r="H641" s="311">
        <v>4.3</v>
      </c>
      <c r="I641" s="311">
        <v>137.80000000000001</v>
      </c>
      <c r="J641" s="311">
        <v>0</v>
      </c>
    </row>
    <row r="642" spans="3:10" x14ac:dyDescent="0.2">
      <c r="C642" s="337">
        <v>44281.833333333328</v>
      </c>
      <c r="D642" s="314">
        <v>1005.3</v>
      </c>
      <c r="E642" s="314">
        <v>0</v>
      </c>
      <c r="F642" s="314">
        <v>22</v>
      </c>
      <c r="G642" s="314">
        <v>66.2</v>
      </c>
      <c r="H642" s="311">
        <v>3.9</v>
      </c>
      <c r="I642" s="311">
        <v>141.1</v>
      </c>
      <c r="J642" s="311">
        <v>0</v>
      </c>
    </row>
    <row r="643" spans="3:10" x14ac:dyDescent="0.2">
      <c r="C643" s="337">
        <v>44281.875</v>
      </c>
      <c r="D643" s="314">
        <v>1005.1</v>
      </c>
      <c r="E643" s="314">
        <v>0</v>
      </c>
      <c r="F643" s="314">
        <v>22.4</v>
      </c>
      <c r="G643" s="314">
        <v>62.5</v>
      </c>
      <c r="H643" s="311">
        <v>3</v>
      </c>
      <c r="I643" s="311">
        <v>130.5</v>
      </c>
      <c r="J643" s="311">
        <v>0</v>
      </c>
    </row>
    <row r="644" spans="3:10" x14ac:dyDescent="0.2">
      <c r="C644" s="337">
        <v>44281.916666666672</v>
      </c>
      <c r="D644" s="314">
        <v>1004.8</v>
      </c>
      <c r="E644" s="314">
        <v>0</v>
      </c>
      <c r="F644" s="314">
        <v>22.4</v>
      </c>
      <c r="G644" s="349">
        <v>62.1</v>
      </c>
      <c r="H644" s="351">
        <v>3</v>
      </c>
      <c r="I644" s="351">
        <v>123.1</v>
      </c>
      <c r="J644" s="350">
        <v>0</v>
      </c>
    </row>
    <row r="645" spans="3:10" x14ac:dyDescent="0.2">
      <c r="C645" s="337">
        <v>44281.958333333328</v>
      </c>
      <c r="D645" s="314">
        <v>1004.4</v>
      </c>
      <c r="E645" s="314">
        <v>0</v>
      </c>
      <c r="F645" s="314">
        <v>21.8</v>
      </c>
      <c r="G645" s="349">
        <v>63.5</v>
      </c>
      <c r="H645" s="351">
        <v>2.8</v>
      </c>
      <c r="I645" s="560">
        <v>117.1</v>
      </c>
      <c r="J645" s="350">
        <v>0</v>
      </c>
    </row>
    <row r="646" spans="3:10" x14ac:dyDescent="0.2">
      <c r="C646" s="337">
        <v>44282</v>
      </c>
      <c r="D646" s="314">
        <v>1004.1</v>
      </c>
      <c r="E646" s="314">
        <v>0</v>
      </c>
      <c r="F646" s="314">
        <v>21.2</v>
      </c>
      <c r="G646" s="314">
        <v>67.3</v>
      </c>
      <c r="H646" s="348">
        <v>0.4</v>
      </c>
      <c r="I646" s="573" t="s">
        <v>361</v>
      </c>
      <c r="J646" s="350">
        <v>0</v>
      </c>
    </row>
    <row r="647" spans="3:10" x14ac:dyDescent="0.2">
      <c r="C647" s="337">
        <v>44282.041666666672</v>
      </c>
      <c r="D647" s="314">
        <v>1003.8</v>
      </c>
      <c r="E647" s="314">
        <v>0</v>
      </c>
      <c r="F647" s="314">
        <v>21</v>
      </c>
      <c r="G647" s="314">
        <v>66.3</v>
      </c>
      <c r="H647" s="311">
        <v>1.6</v>
      </c>
      <c r="I647" s="566">
        <v>92.6</v>
      </c>
      <c r="J647" s="311">
        <v>0</v>
      </c>
    </row>
    <row r="648" spans="3:10" x14ac:dyDescent="0.2">
      <c r="C648" s="337">
        <v>44282.083333333328</v>
      </c>
      <c r="D648" s="314">
        <v>1003.4</v>
      </c>
      <c r="E648" s="314">
        <v>0</v>
      </c>
      <c r="F648" s="314">
        <v>20.8</v>
      </c>
      <c r="G648" s="349">
        <v>68.8</v>
      </c>
      <c r="H648" s="555">
        <v>0.4</v>
      </c>
      <c r="I648" s="573" t="s">
        <v>361</v>
      </c>
      <c r="J648" s="350">
        <v>0</v>
      </c>
    </row>
    <row r="649" spans="3:10" x14ac:dyDescent="0.2">
      <c r="C649" s="337">
        <v>44282.125</v>
      </c>
      <c r="D649" s="314">
        <v>1003.5</v>
      </c>
      <c r="E649" s="314">
        <v>0</v>
      </c>
      <c r="F649" s="314">
        <v>20.5</v>
      </c>
      <c r="G649" s="349">
        <v>70.7</v>
      </c>
      <c r="H649" s="555">
        <v>0.1</v>
      </c>
      <c r="I649" s="573" t="s">
        <v>361</v>
      </c>
      <c r="J649" s="350">
        <v>0</v>
      </c>
    </row>
    <row r="650" spans="3:10" x14ac:dyDescent="0.2">
      <c r="C650" s="337">
        <v>44282.166666666672</v>
      </c>
      <c r="D650" s="314">
        <v>1003.7</v>
      </c>
      <c r="E650" s="314">
        <v>0</v>
      </c>
      <c r="F650" s="314">
        <v>20.2</v>
      </c>
      <c r="G650" s="349">
        <v>71</v>
      </c>
      <c r="H650" s="555">
        <v>1</v>
      </c>
      <c r="I650" s="573" t="s">
        <v>361</v>
      </c>
      <c r="J650" s="350">
        <v>0</v>
      </c>
    </row>
    <row r="651" spans="3:10" x14ac:dyDescent="0.2">
      <c r="C651" s="337">
        <v>44282.208333333328</v>
      </c>
      <c r="D651" s="314">
        <v>1004</v>
      </c>
      <c r="E651" s="314">
        <v>0</v>
      </c>
      <c r="F651" s="314">
        <v>19.899999999999999</v>
      </c>
      <c r="G651" s="314">
        <v>69.900000000000006</v>
      </c>
      <c r="H651" s="311">
        <v>2.2999999999999998</v>
      </c>
      <c r="I651" s="564">
        <v>86.8</v>
      </c>
      <c r="J651" s="311">
        <v>0.6</v>
      </c>
    </row>
    <row r="652" spans="3:10" x14ac:dyDescent="0.2">
      <c r="C652" s="337">
        <v>44282.25</v>
      </c>
      <c r="D652" s="314">
        <v>1004.4</v>
      </c>
      <c r="E652" s="314">
        <v>0</v>
      </c>
      <c r="F652" s="314">
        <v>20.6</v>
      </c>
      <c r="G652" s="314">
        <v>66.3</v>
      </c>
      <c r="H652" s="311">
        <v>2.7</v>
      </c>
      <c r="I652" s="311">
        <v>74.8</v>
      </c>
      <c r="J652" s="311">
        <v>77</v>
      </c>
    </row>
    <row r="653" spans="3:10" x14ac:dyDescent="0.2">
      <c r="C653" s="337">
        <v>44282.291666666672</v>
      </c>
      <c r="D653" s="314">
        <v>1004.6</v>
      </c>
      <c r="E653" s="314">
        <v>0</v>
      </c>
      <c r="F653" s="314">
        <v>23.2</v>
      </c>
      <c r="G653" s="314">
        <v>59</v>
      </c>
      <c r="H653" s="559">
        <v>1.7</v>
      </c>
      <c r="I653" s="559">
        <v>76.599999999999994</v>
      </c>
      <c r="J653" s="311">
        <v>313.39999999999998</v>
      </c>
    </row>
    <row r="654" spans="3:10" x14ac:dyDescent="0.2">
      <c r="C654" s="337">
        <v>44282.333333333328</v>
      </c>
      <c r="D654" s="314">
        <v>1004.8</v>
      </c>
      <c r="E654" s="314">
        <v>0</v>
      </c>
      <c r="F654" s="314">
        <v>23.3</v>
      </c>
      <c r="G654" s="349">
        <v>61.5</v>
      </c>
      <c r="H654" s="573" t="s">
        <v>361</v>
      </c>
      <c r="I654" s="573" t="s">
        <v>361</v>
      </c>
      <c r="J654" s="350">
        <v>496.5</v>
      </c>
    </row>
    <row r="655" spans="3:10" x14ac:dyDescent="0.2">
      <c r="C655" s="337">
        <v>44282.375</v>
      </c>
      <c r="D655" s="314">
        <v>1004.5</v>
      </c>
      <c r="E655" s="314">
        <v>0</v>
      </c>
      <c r="F655" s="314">
        <v>24.5</v>
      </c>
      <c r="G655" s="349">
        <v>58.8</v>
      </c>
      <c r="H655" s="573" t="s">
        <v>361</v>
      </c>
      <c r="I655" s="573" t="s">
        <v>361</v>
      </c>
      <c r="J655" s="350">
        <v>715.2</v>
      </c>
    </row>
    <row r="656" spans="3:10" x14ac:dyDescent="0.2">
      <c r="C656" s="337">
        <v>44282.416666666672</v>
      </c>
      <c r="D656" s="314">
        <v>1004</v>
      </c>
      <c r="E656" s="314">
        <v>0</v>
      </c>
      <c r="F656" s="314">
        <v>25.1</v>
      </c>
      <c r="G656" s="349">
        <v>56.2</v>
      </c>
      <c r="H656" s="573" t="s">
        <v>361</v>
      </c>
      <c r="I656" s="573" t="s">
        <v>361</v>
      </c>
      <c r="J656" s="350">
        <v>883.7</v>
      </c>
    </row>
    <row r="657" spans="3:10" x14ac:dyDescent="0.2">
      <c r="C657" s="337">
        <v>44282.458333333328</v>
      </c>
      <c r="D657" s="314">
        <v>1003.4</v>
      </c>
      <c r="E657" s="314">
        <v>0</v>
      </c>
      <c r="F657" s="314">
        <v>25.4</v>
      </c>
      <c r="G657" s="314">
        <v>54.6</v>
      </c>
      <c r="H657" s="564">
        <v>2.1</v>
      </c>
      <c r="I657" s="564">
        <v>260.2</v>
      </c>
      <c r="J657" s="311">
        <v>928.6</v>
      </c>
    </row>
    <row r="658" spans="3:10" x14ac:dyDescent="0.2">
      <c r="C658" s="337">
        <v>44282.5</v>
      </c>
      <c r="D658" s="314">
        <v>1002.5</v>
      </c>
      <c r="E658" s="314">
        <v>0</v>
      </c>
      <c r="F658" s="314">
        <v>25.9</v>
      </c>
      <c r="G658" s="314">
        <v>53.2</v>
      </c>
      <c r="H658" s="311">
        <v>2.6</v>
      </c>
      <c r="I658" s="311">
        <v>257.39999999999998</v>
      </c>
      <c r="J658" s="311">
        <v>618.70000000000005</v>
      </c>
    </row>
    <row r="659" spans="3:10" x14ac:dyDescent="0.2">
      <c r="C659" s="337">
        <v>44282.541666666672</v>
      </c>
      <c r="D659" s="314">
        <v>1001.6</v>
      </c>
      <c r="E659" s="314">
        <v>0</v>
      </c>
      <c r="F659" s="314">
        <v>26.1</v>
      </c>
      <c r="G659" s="314">
        <v>52.4</v>
      </c>
      <c r="H659" s="311">
        <v>2.9</v>
      </c>
      <c r="I659" s="311">
        <v>221.2</v>
      </c>
      <c r="J659" s="311">
        <v>844.6</v>
      </c>
    </row>
    <row r="660" spans="3:10" x14ac:dyDescent="0.2">
      <c r="C660" s="337">
        <v>44282.583333333328</v>
      </c>
      <c r="D660" s="314">
        <v>1001.3</v>
      </c>
      <c r="E660" s="314">
        <v>0</v>
      </c>
      <c r="F660" s="314">
        <v>26</v>
      </c>
      <c r="G660" s="314">
        <v>54</v>
      </c>
      <c r="H660" s="311">
        <v>4.3</v>
      </c>
      <c r="I660" s="311">
        <v>182.9</v>
      </c>
      <c r="J660" s="311">
        <v>710</v>
      </c>
    </row>
    <row r="661" spans="3:10" x14ac:dyDescent="0.2">
      <c r="C661" s="337">
        <v>44282.625</v>
      </c>
      <c r="D661" s="314">
        <v>1001.1</v>
      </c>
      <c r="E661" s="314">
        <v>0</v>
      </c>
      <c r="F661" s="314">
        <v>25.8</v>
      </c>
      <c r="G661" s="314">
        <v>56.7</v>
      </c>
      <c r="H661" s="311">
        <v>4.5</v>
      </c>
      <c r="I661" s="311">
        <v>159.6</v>
      </c>
      <c r="J661" s="311">
        <v>514.9</v>
      </c>
    </row>
    <row r="662" spans="3:10" x14ac:dyDescent="0.2">
      <c r="C662" s="337">
        <v>44282.666666666672</v>
      </c>
      <c r="D662" s="314">
        <v>1001.6</v>
      </c>
      <c r="E662" s="314">
        <v>0</v>
      </c>
      <c r="F662" s="314">
        <v>24.4</v>
      </c>
      <c r="G662" s="314">
        <v>61.8</v>
      </c>
      <c r="H662" s="311">
        <v>5.0999999999999996</v>
      </c>
      <c r="I662" s="311">
        <v>159</v>
      </c>
      <c r="J662" s="311">
        <v>270.10000000000002</v>
      </c>
    </row>
    <row r="663" spans="3:10" x14ac:dyDescent="0.2">
      <c r="C663" s="337">
        <v>44282.708333333328</v>
      </c>
      <c r="D663" s="314">
        <v>1002.4</v>
      </c>
      <c r="E663" s="314">
        <v>0</v>
      </c>
      <c r="F663" s="314">
        <v>23</v>
      </c>
      <c r="G663" s="314">
        <v>68.8</v>
      </c>
      <c r="H663" s="311">
        <v>4.7</v>
      </c>
      <c r="I663" s="311">
        <v>148.80000000000001</v>
      </c>
      <c r="J663" s="311">
        <v>48.9</v>
      </c>
    </row>
    <row r="664" spans="3:10" x14ac:dyDescent="0.2">
      <c r="C664" s="337">
        <v>44282.75</v>
      </c>
      <c r="D664" s="314">
        <v>1003.5</v>
      </c>
      <c r="E664" s="314">
        <v>0</v>
      </c>
      <c r="F664" s="314">
        <v>22.2</v>
      </c>
      <c r="G664" s="314">
        <v>71.900000000000006</v>
      </c>
      <c r="H664" s="311">
        <v>4.5</v>
      </c>
      <c r="I664" s="311">
        <v>154.19999999999999</v>
      </c>
      <c r="J664" s="311">
        <v>0.6</v>
      </c>
    </row>
    <row r="665" spans="3:10" x14ac:dyDescent="0.2">
      <c r="C665" s="337">
        <v>44282.791666666672</v>
      </c>
      <c r="D665" s="314">
        <v>1004.3</v>
      </c>
      <c r="E665" s="314">
        <v>0</v>
      </c>
      <c r="F665" s="314">
        <v>22.1</v>
      </c>
      <c r="G665" s="314">
        <v>71.5</v>
      </c>
      <c r="H665" s="311">
        <v>4.2</v>
      </c>
      <c r="I665" s="311">
        <v>143.19999999999999</v>
      </c>
      <c r="J665" s="311">
        <v>0.1</v>
      </c>
    </row>
    <row r="666" spans="3:10" x14ac:dyDescent="0.2">
      <c r="C666" s="337">
        <v>44282.833333333328</v>
      </c>
      <c r="D666" s="314">
        <v>1004.7</v>
      </c>
      <c r="E666" s="314">
        <v>0</v>
      </c>
      <c r="F666" s="314">
        <v>22.1</v>
      </c>
      <c r="G666" s="314">
        <v>70.900000000000006</v>
      </c>
      <c r="H666" s="311">
        <v>3.8</v>
      </c>
      <c r="I666" s="311">
        <v>144.6</v>
      </c>
      <c r="J666" s="311">
        <v>0</v>
      </c>
    </row>
    <row r="667" spans="3:10" x14ac:dyDescent="0.2">
      <c r="C667" s="337">
        <v>44282.875</v>
      </c>
      <c r="D667" s="314">
        <v>1004.8</v>
      </c>
      <c r="E667" s="314">
        <v>0</v>
      </c>
      <c r="F667" s="314">
        <v>22</v>
      </c>
      <c r="G667" s="349">
        <v>70.7</v>
      </c>
      <c r="H667" s="560">
        <v>3.7</v>
      </c>
      <c r="I667" s="560">
        <v>143.19999999999999</v>
      </c>
      <c r="J667" s="350">
        <v>1</v>
      </c>
    </row>
    <row r="668" spans="3:10" x14ac:dyDescent="0.2">
      <c r="C668" s="337">
        <v>44282.916666666672</v>
      </c>
      <c r="D668" s="314">
        <v>1005.1</v>
      </c>
      <c r="E668" s="314">
        <v>0</v>
      </c>
      <c r="F668" s="314">
        <v>21.3</v>
      </c>
      <c r="G668" s="349">
        <v>74</v>
      </c>
      <c r="H668" s="573" t="s">
        <v>361</v>
      </c>
      <c r="I668" s="573" t="s">
        <v>361</v>
      </c>
      <c r="J668" s="350">
        <v>0</v>
      </c>
    </row>
    <row r="669" spans="3:10" x14ac:dyDescent="0.2">
      <c r="C669" s="337">
        <v>44282.958333333328</v>
      </c>
      <c r="D669" s="314">
        <v>1004.6</v>
      </c>
      <c r="E669" s="314">
        <v>0</v>
      </c>
      <c r="F669" s="314">
        <v>20.399999999999999</v>
      </c>
      <c r="G669" s="349">
        <v>78.2</v>
      </c>
      <c r="H669" s="567">
        <v>0.2</v>
      </c>
      <c r="I669" s="573" t="s">
        <v>361</v>
      </c>
      <c r="J669" s="350">
        <v>0</v>
      </c>
    </row>
    <row r="670" spans="3:10" x14ac:dyDescent="0.2">
      <c r="C670" s="337">
        <v>44283</v>
      </c>
      <c r="D670" s="314">
        <v>1004.1</v>
      </c>
      <c r="E670" s="314">
        <v>0</v>
      </c>
      <c r="F670" s="314">
        <v>20</v>
      </c>
      <c r="G670" s="349">
        <v>80.099999999999994</v>
      </c>
      <c r="H670" s="554">
        <v>0.1</v>
      </c>
      <c r="I670" s="573" t="s">
        <v>361</v>
      </c>
      <c r="J670" s="350">
        <v>0</v>
      </c>
    </row>
    <row r="671" spans="3:10" x14ac:dyDescent="0.2">
      <c r="C671" s="337">
        <v>44283.041666666672</v>
      </c>
      <c r="D671" s="314">
        <v>1003.5</v>
      </c>
      <c r="E671" s="314">
        <v>0</v>
      </c>
      <c r="F671" s="314">
        <v>20.2</v>
      </c>
      <c r="G671" s="349">
        <v>76.599999999999994</v>
      </c>
      <c r="H671" s="554">
        <v>0.1</v>
      </c>
      <c r="I671" s="573" t="s">
        <v>361</v>
      </c>
      <c r="J671" s="350">
        <v>0</v>
      </c>
    </row>
    <row r="672" spans="3:10" x14ac:dyDescent="0.2">
      <c r="C672" s="337">
        <v>44283.083333333328</v>
      </c>
      <c r="D672" s="314">
        <v>1002.9</v>
      </c>
      <c r="E672" s="314">
        <v>0</v>
      </c>
      <c r="F672" s="314">
        <v>20.2</v>
      </c>
      <c r="G672" s="349">
        <v>76.5</v>
      </c>
      <c r="H672" s="554">
        <v>0.2</v>
      </c>
      <c r="I672" s="573" t="s">
        <v>361</v>
      </c>
      <c r="J672" s="350">
        <v>0</v>
      </c>
    </row>
    <row r="673" spans="3:10" x14ac:dyDescent="0.2">
      <c r="C673" s="337">
        <v>44283.125</v>
      </c>
      <c r="D673" s="314">
        <v>1003</v>
      </c>
      <c r="E673" s="314">
        <v>0</v>
      </c>
      <c r="F673" s="314">
        <v>19.399999999999999</v>
      </c>
      <c r="G673" s="349">
        <v>79.900000000000006</v>
      </c>
      <c r="H673" s="554">
        <v>0.1</v>
      </c>
      <c r="I673" s="573" t="s">
        <v>361</v>
      </c>
      <c r="J673" s="350">
        <v>8.4</v>
      </c>
    </row>
    <row r="674" spans="3:10" x14ac:dyDescent="0.2">
      <c r="C674" s="337">
        <v>44283.166666666672</v>
      </c>
      <c r="D674" s="314">
        <v>1003.2</v>
      </c>
      <c r="E674" s="314">
        <v>0</v>
      </c>
      <c r="F674" s="314">
        <v>19.399999999999999</v>
      </c>
      <c r="G674" s="349">
        <v>78.5</v>
      </c>
      <c r="H674" s="554">
        <v>0.1</v>
      </c>
      <c r="I674" s="573" t="s">
        <v>361</v>
      </c>
      <c r="J674" s="350">
        <v>6</v>
      </c>
    </row>
    <row r="675" spans="3:10" x14ac:dyDescent="0.2">
      <c r="C675" s="337">
        <v>44283.208333333328</v>
      </c>
      <c r="D675" s="314">
        <v>1003.6</v>
      </c>
      <c r="E675" s="314">
        <v>0</v>
      </c>
      <c r="F675" s="314">
        <v>19</v>
      </c>
      <c r="G675" s="349">
        <v>80.5</v>
      </c>
      <c r="H675" s="557">
        <v>0.1</v>
      </c>
      <c r="I675" s="573" t="s">
        <v>361</v>
      </c>
      <c r="J675" s="350">
        <v>0.6</v>
      </c>
    </row>
    <row r="676" spans="3:10" x14ac:dyDescent="0.2">
      <c r="C676" s="337">
        <v>44283.25</v>
      </c>
      <c r="D676" s="314">
        <v>1003.6</v>
      </c>
      <c r="E676" s="314">
        <v>0</v>
      </c>
      <c r="F676" s="314">
        <v>19.899999999999999</v>
      </c>
      <c r="G676" s="349">
        <v>74.7</v>
      </c>
      <c r="H676" s="573" t="s">
        <v>361</v>
      </c>
      <c r="I676" s="573" t="s">
        <v>361</v>
      </c>
      <c r="J676" s="350">
        <v>49.1</v>
      </c>
    </row>
    <row r="677" spans="3:10" x14ac:dyDescent="0.2">
      <c r="C677" s="337">
        <v>44283.291666666672</v>
      </c>
      <c r="D677" s="314">
        <v>1004.1</v>
      </c>
      <c r="E677" s="314">
        <v>0</v>
      </c>
      <c r="F677" s="314">
        <v>20.9</v>
      </c>
      <c r="G677" s="349">
        <v>73.900000000000006</v>
      </c>
      <c r="H677" s="568">
        <v>0.6</v>
      </c>
      <c r="I677" s="573" t="s">
        <v>361</v>
      </c>
      <c r="J677" s="350">
        <v>225.8</v>
      </c>
    </row>
    <row r="678" spans="3:10" x14ac:dyDescent="0.2">
      <c r="C678" s="337">
        <v>44283.333333333328</v>
      </c>
      <c r="D678" s="314">
        <v>1004.1</v>
      </c>
      <c r="E678" s="314">
        <v>0</v>
      </c>
      <c r="F678" s="314">
        <v>23.6</v>
      </c>
      <c r="G678" s="349">
        <v>63.3</v>
      </c>
      <c r="H678" s="573" t="s">
        <v>361</v>
      </c>
      <c r="I678" s="573" t="s">
        <v>361</v>
      </c>
      <c r="J678" s="350">
        <v>509.3</v>
      </c>
    </row>
    <row r="679" spans="3:10" x14ac:dyDescent="0.2">
      <c r="C679" s="337">
        <v>44283.375</v>
      </c>
      <c r="D679" s="314">
        <v>1003.7</v>
      </c>
      <c r="E679" s="314">
        <v>0</v>
      </c>
      <c r="F679" s="314">
        <v>24.8</v>
      </c>
      <c r="G679" s="314">
        <v>58.1</v>
      </c>
      <c r="H679" s="564">
        <v>1.7</v>
      </c>
      <c r="I679" s="564">
        <v>266.89999999999998</v>
      </c>
      <c r="J679" s="311">
        <v>700.1</v>
      </c>
    </row>
    <row r="680" spans="3:10" x14ac:dyDescent="0.2">
      <c r="C680" s="337">
        <v>44283.416666666672</v>
      </c>
      <c r="D680" s="314">
        <v>1003.2</v>
      </c>
      <c r="E680" s="314">
        <v>0</v>
      </c>
      <c r="F680" s="314">
        <v>25.3</v>
      </c>
      <c r="G680" s="314">
        <v>55.7</v>
      </c>
      <c r="H680" s="311">
        <v>2</v>
      </c>
      <c r="I680" s="311">
        <v>303.7</v>
      </c>
      <c r="J680" s="311">
        <v>839.1</v>
      </c>
    </row>
    <row r="681" spans="3:10" x14ac:dyDescent="0.2">
      <c r="C681" s="337">
        <v>44283.458333333328</v>
      </c>
      <c r="D681" s="314">
        <v>1002.7</v>
      </c>
      <c r="E681" s="314">
        <v>0</v>
      </c>
      <c r="F681" s="314">
        <v>26.6</v>
      </c>
      <c r="G681" s="314">
        <v>51.6</v>
      </c>
      <c r="H681" s="311">
        <v>3.3</v>
      </c>
      <c r="I681" s="311">
        <v>202.6</v>
      </c>
      <c r="J681" s="311">
        <v>897.1</v>
      </c>
    </row>
    <row r="682" spans="3:10" x14ac:dyDescent="0.2">
      <c r="C682" s="337">
        <v>44283.5</v>
      </c>
      <c r="D682" s="314">
        <v>1001.6</v>
      </c>
      <c r="E682" s="314">
        <v>0</v>
      </c>
      <c r="F682" s="314">
        <v>26.8</v>
      </c>
      <c r="G682" s="314">
        <v>51.1</v>
      </c>
      <c r="H682" s="311">
        <v>4.4000000000000004</v>
      </c>
      <c r="I682" s="311">
        <v>181</v>
      </c>
      <c r="J682" s="311">
        <v>611.1</v>
      </c>
    </row>
    <row r="683" spans="3:10" x14ac:dyDescent="0.2">
      <c r="C683" s="337">
        <v>44283.541666666672</v>
      </c>
      <c r="D683" s="314">
        <v>1000.8</v>
      </c>
      <c r="E683" s="314">
        <v>0</v>
      </c>
      <c r="F683" s="314">
        <v>26.9</v>
      </c>
      <c r="G683" s="314">
        <v>52.4</v>
      </c>
      <c r="H683" s="311">
        <v>4.0999999999999996</v>
      </c>
      <c r="I683" s="311">
        <v>176.6</v>
      </c>
      <c r="J683" s="311">
        <v>834.6</v>
      </c>
    </row>
    <row r="684" spans="3:10" x14ac:dyDescent="0.2">
      <c r="C684" s="337">
        <v>44283.583333333328</v>
      </c>
      <c r="D684" s="314">
        <v>1000.4</v>
      </c>
      <c r="E684" s="314">
        <v>0</v>
      </c>
      <c r="F684" s="314">
        <v>26.8</v>
      </c>
      <c r="G684" s="314">
        <v>53.5</v>
      </c>
      <c r="H684" s="311">
        <v>4.5999999999999996</v>
      </c>
      <c r="I684" s="311">
        <v>167.4</v>
      </c>
      <c r="J684" s="311">
        <v>698.7</v>
      </c>
    </row>
    <row r="685" spans="3:10" x14ac:dyDescent="0.2">
      <c r="C685" s="337">
        <v>44283.625</v>
      </c>
      <c r="D685" s="314">
        <v>1000.2</v>
      </c>
      <c r="E685" s="314">
        <v>0</v>
      </c>
      <c r="F685" s="314">
        <v>26</v>
      </c>
      <c r="G685" s="314">
        <v>56.5</v>
      </c>
      <c r="H685" s="311">
        <v>5</v>
      </c>
      <c r="I685" s="311">
        <v>165.4</v>
      </c>
      <c r="J685" s="311">
        <v>550.1</v>
      </c>
    </row>
    <row r="686" spans="3:10" x14ac:dyDescent="0.2">
      <c r="C686" s="337">
        <v>44283.666666666672</v>
      </c>
      <c r="D686" s="314">
        <v>1000.7</v>
      </c>
      <c r="E686" s="314">
        <v>0</v>
      </c>
      <c r="F686" s="314">
        <v>24.7</v>
      </c>
      <c r="G686" s="314">
        <v>61.2</v>
      </c>
      <c r="H686" s="311">
        <v>5.0999999999999996</v>
      </c>
      <c r="I686" s="311">
        <v>158</v>
      </c>
      <c r="J686" s="311">
        <v>277.8</v>
      </c>
    </row>
    <row r="687" spans="3:10" x14ac:dyDescent="0.2">
      <c r="C687" s="337">
        <v>44283.708333333328</v>
      </c>
      <c r="D687" s="314">
        <v>1001.7</v>
      </c>
      <c r="E687" s="314">
        <v>0</v>
      </c>
      <c r="F687" s="314">
        <v>23.4</v>
      </c>
      <c r="G687" s="314">
        <v>66.2</v>
      </c>
      <c r="H687" s="311">
        <v>4.7</v>
      </c>
      <c r="I687" s="311">
        <v>151.4</v>
      </c>
      <c r="J687" s="311">
        <v>106</v>
      </c>
    </row>
    <row r="688" spans="3:10" x14ac:dyDescent="0.2">
      <c r="C688" s="337">
        <v>44283.75</v>
      </c>
      <c r="D688" s="314">
        <v>1002.7</v>
      </c>
      <c r="E688" s="314">
        <v>0</v>
      </c>
      <c r="F688" s="314">
        <v>22.4</v>
      </c>
      <c r="G688" s="314">
        <v>70</v>
      </c>
      <c r="H688" s="311">
        <v>5.3</v>
      </c>
      <c r="I688" s="311">
        <v>152.6</v>
      </c>
      <c r="J688" s="311">
        <v>0</v>
      </c>
    </row>
    <row r="689" spans="3:10" x14ac:dyDescent="0.2">
      <c r="C689" s="337">
        <v>44283.791666666672</v>
      </c>
      <c r="D689" s="314">
        <v>1003.7</v>
      </c>
      <c r="E689" s="314">
        <v>0</v>
      </c>
      <c r="F689" s="314">
        <v>22.1</v>
      </c>
      <c r="G689" s="314">
        <v>71</v>
      </c>
      <c r="H689" s="311">
        <v>4.5</v>
      </c>
      <c r="I689" s="311">
        <v>148.30000000000001</v>
      </c>
      <c r="J689" s="311">
        <v>0</v>
      </c>
    </row>
    <row r="690" spans="3:10" x14ac:dyDescent="0.2">
      <c r="C690" s="337">
        <v>44283.833333333328</v>
      </c>
      <c r="D690" s="314">
        <v>1003.9</v>
      </c>
      <c r="E690" s="314">
        <v>0</v>
      </c>
      <c r="F690" s="314">
        <v>21.9</v>
      </c>
      <c r="G690" s="349">
        <v>70.5</v>
      </c>
      <c r="H690" s="353">
        <v>4.0999999999999996</v>
      </c>
      <c r="I690" s="353">
        <v>149.5</v>
      </c>
      <c r="J690" s="350">
        <v>0</v>
      </c>
    </row>
    <row r="691" spans="3:10" x14ac:dyDescent="0.2">
      <c r="C691" s="337">
        <v>44283.875</v>
      </c>
      <c r="D691" s="314">
        <v>1004.1</v>
      </c>
      <c r="E691" s="314">
        <v>0</v>
      </c>
      <c r="F691" s="314">
        <v>21.8</v>
      </c>
      <c r="G691" s="349">
        <v>70.3</v>
      </c>
      <c r="H691" s="351">
        <v>3.9</v>
      </c>
      <c r="I691" s="351">
        <v>150.69999999999999</v>
      </c>
      <c r="J691" s="350">
        <v>0</v>
      </c>
    </row>
    <row r="692" spans="3:10" x14ac:dyDescent="0.2">
      <c r="C692" s="337">
        <v>44283.916666666672</v>
      </c>
      <c r="D692" s="314">
        <v>1004.1</v>
      </c>
      <c r="E692" s="314">
        <v>0</v>
      </c>
      <c r="F692" s="314">
        <v>21.8</v>
      </c>
      <c r="G692" s="314">
        <v>70.400000000000006</v>
      </c>
      <c r="H692" s="311">
        <v>3.5</v>
      </c>
      <c r="I692" s="351">
        <v>145.4</v>
      </c>
      <c r="J692" s="350">
        <v>0</v>
      </c>
    </row>
    <row r="693" spans="3:10" x14ac:dyDescent="0.2">
      <c r="C693" s="337">
        <v>44283.958333333328</v>
      </c>
      <c r="D693" s="314">
        <v>1003.8</v>
      </c>
      <c r="E693" s="314">
        <v>0</v>
      </c>
      <c r="F693" s="314">
        <v>21.5</v>
      </c>
      <c r="G693" s="349">
        <v>71.099999999999994</v>
      </c>
      <c r="H693" s="351">
        <v>3.2</v>
      </c>
      <c r="I693" s="560">
        <v>139.5</v>
      </c>
      <c r="J693" s="350">
        <v>0</v>
      </c>
    </row>
    <row r="694" spans="3:10" x14ac:dyDescent="0.2">
      <c r="C694" s="337">
        <v>44284</v>
      </c>
      <c r="D694" s="314">
        <v>1003.7</v>
      </c>
      <c r="E694" s="314">
        <v>0</v>
      </c>
      <c r="F694" s="314">
        <v>21.2</v>
      </c>
      <c r="G694" s="349">
        <v>72.8</v>
      </c>
      <c r="H694" s="555">
        <v>0.8</v>
      </c>
      <c r="I694" s="573" t="s">
        <v>361</v>
      </c>
      <c r="J694" s="350">
        <v>0</v>
      </c>
    </row>
    <row r="695" spans="3:10" x14ac:dyDescent="0.2">
      <c r="C695" s="337">
        <v>44284.041666666672</v>
      </c>
      <c r="D695" s="314">
        <v>1003.3</v>
      </c>
      <c r="E695" s="314">
        <v>0</v>
      </c>
      <c r="F695" s="314">
        <v>20.8</v>
      </c>
      <c r="G695" s="314">
        <v>75.099999999999994</v>
      </c>
      <c r="H695" s="348">
        <v>0.9</v>
      </c>
      <c r="I695" s="573" t="s">
        <v>361</v>
      </c>
      <c r="J695" s="350">
        <v>0</v>
      </c>
    </row>
    <row r="696" spans="3:10" x14ac:dyDescent="0.2">
      <c r="C696" s="337">
        <v>44284.083333333328</v>
      </c>
      <c r="D696" s="314">
        <v>1003</v>
      </c>
      <c r="E696" s="314">
        <v>0</v>
      </c>
      <c r="F696" s="314">
        <v>20.7</v>
      </c>
      <c r="G696" s="349">
        <v>72.8</v>
      </c>
      <c r="H696" s="554">
        <v>0.2</v>
      </c>
      <c r="I696" s="573" t="s">
        <v>361</v>
      </c>
      <c r="J696" s="350">
        <v>0</v>
      </c>
    </row>
    <row r="697" spans="3:10" x14ac:dyDescent="0.2">
      <c r="C697" s="337">
        <v>44284.125</v>
      </c>
      <c r="D697" s="314">
        <v>1002.9</v>
      </c>
      <c r="E697" s="314">
        <v>0</v>
      </c>
      <c r="F697" s="314">
        <v>20.3</v>
      </c>
      <c r="G697" s="349">
        <v>74.900000000000006</v>
      </c>
      <c r="H697" s="557">
        <v>0.2</v>
      </c>
      <c r="I697" s="573" t="s">
        <v>361</v>
      </c>
      <c r="J697" s="350">
        <v>0</v>
      </c>
    </row>
    <row r="698" spans="3:10" x14ac:dyDescent="0.2">
      <c r="C698" s="337">
        <v>44284.166666666672</v>
      </c>
      <c r="D698" s="314">
        <v>1003.1</v>
      </c>
      <c r="E698" s="314">
        <v>0</v>
      </c>
      <c r="F698" s="314">
        <v>20.100000000000001</v>
      </c>
      <c r="G698" s="349">
        <v>73.3</v>
      </c>
      <c r="H698" s="573" t="s">
        <v>361</v>
      </c>
      <c r="I698" s="573" t="s">
        <v>361</v>
      </c>
      <c r="J698" s="350">
        <v>0</v>
      </c>
    </row>
    <row r="699" spans="3:10" x14ac:dyDescent="0.2">
      <c r="C699" s="337">
        <v>44284.208333333328</v>
      </c>
      <c r="D699" s="314">
        <v>1003.7</v>
      </c>
      <c r="E699" s="314">
        <v>0</v>
      </c>
      <c r="F699" s="314">
        <v>20</v>
      </c>
      <c r="G699" s="349">
        <v>74.599999999999994</v>
      </c>
      <c r="H699" s="570">
        <v>0.4</v>
      </c>
      <c r="I699" s="573" t="s">
        <v>361</v>
      </c>
      <c r="J699" s="350">
        <v>0.4</v>
      </c>
    </row>
    <row r="700" spans="3:10" x14ac:dyDescent="0.2">
      <c r="C700" s="337">
        <v>44284.25</v>
      </c>
      <c r="D700" s="314">
        <v>1004.3</v>
      </c>
      <c r="E700" s="314">
        <v>0</v>
      </c>
      <c r="F700" s="314">
        <v>20.399999999999999</v>
      </c>
      <c r="G700" s="349">
        <v>74.8</v>
      </c>
      <c r="H700" s="557">
        <v>0.1</v>
      </c>
      <c r="I700" s="573" t="s">
        <v>361</v>
      </c>
      <c r="J700" s="350">
        <v>71.400000000000006</v>
      </c>
    </row>
    <row r="701" spans="3:10" x14ac:dyDescent="0.2">
      <c r="C701" s="337">
        <v>44284.291666666672</v>
      </c>
      <c r="D701" s="314">
        <v>1004.8</v>
      </c>
      <c r="E701" s="314">
        <v>0</v>
      </c>
      <c r="F701" s="314">
        <v>22.4</v>
      </c>
      <c r="G701" s="349">
        <v>69</v>
      </c>
      <c r="H701" s="573" t="s">
        <v>361</v>
      </c>
      <c r="I701" s="573" t="s">
        <v>361</v>
      </c>
      <c r="J701" s="350">
        <v>284.8</v>
      </c>
    </row>
    <row r="702" spans="3:10" x14ac:dyDescent="0.2">
      <c r="C702" s="337">
        <v>44284.333333333328</v>
      </c>
      <c r="D702" s="314">
        <v>1004.8</v>
      </c>
      <c r="E702" s="314">
        <v>0</v>
      </c>
      <c r="F702" s="314">
        <v>23</v>
      </c>
      <c r="G702" s="349">
        <v>67.400000000000006</v>
      </c>
      <c r="H702" s="573" t="s">
        <v>361</v>
      </c>
      <c r="I702" s="573" t="s">
        <v>361</v>
      </c>
      <c r="J702" s="350">
        <v>482.2</v>
      </c>
    </row>
    <row r="703" spans="3:10" x14ac:dyDescent="0.2">
      <c r="C703" s="337">
        <v>44284.375</v>
      </c>
      <c r="D703" s="314">
        <v>1004.4</v>
      </c>
      <c r="E703" s="314">
        <v>0</v>
      </c>
      <c r="F703" s="314">
        <v>24.3</v>
      </c>
      <c r="G703" s="314">
        <v>62.2</v>
      </c>
      <c r="H703" s="564">
        <v>1.8</v>
      </c>
      <c r="I703" s="564">
        <v>303.39999999999998</v>
      </c>
      <c r="J703" s="311">
        <v>704.6</v>
      </c>
    </row>
    <row r="704" spans="3:10" x14ac:dyDescent="0.2">
      <c r="C704" s="337">
        <v>44284.416666666672</v>
      </c>
      <c r="D704" s="314">
        <v>1003.8</v>
      </c>
      <c r="E704" s="314">
        <v>0</v>
      </c>
      <c r="F704" s="314">
        <v>24.4</v>
      </c>
      <c r="G704" s="314">
        <v>61.3</v>
      </c>
      <c r="H704" s="311">
        <v>2.1</v>
      </c>
      <c r="I704" s="311">
        <v>317.10000000000002</v>
      </c>
      <c r="J704" s="311">
        <v>818.8</v>
      </c>
    </row>
    <row r="705" spans="3:10" x14ac:dyDescent="0.2">
      <c r="C705" s="337">
        <v>44284.458333333328</v>
      </c>
      <c r="D705" s="314">
        <v>1003</v>
      </c>
      <c r="E705" s="314">
        <v>0</v>
      </c>
      <c r="F705" s="314">
        <v>25.7</v>
      </c>
      <c r="G705" s="314">
        <v>56.5</v>
      </c>
      <c r="H705" s="311">
        <v>2.5</v>
      </c>
      <c r="I705" s="311">
        <v>283.5</v>
      </c>
      <c r="J705" s="311">
        <v>872.6</v>
      </c>
    </row>
    <row r="706" spans="3:10" x14ac:dyDescent="0.2">
      <c r="C706" s="337">
        <v>44284.5</v>
      </c>
      <c r="D706" s="314">
        <v>1002.4</v>
      </c>
      <c r="E706" s="314">
        <v>0</v>
      </c>
      <c r="F706" s="314">
        <v>26.5</v>
      </c>
      <c r="G706" s="314">
        <v>53.8</v>
      </c>
      <c r="H706" s="311">
        <v>4.0999999999999996</v>
      </c>
      <c r="I706" s="311">
        <v>185.9</v>
      </c>
      <c r="J706" s="311">
        <v>617.9</v>
      </c>
    </row>
    <row r="707" spans="3:10" x14ac:dyDescent="0.2">
      <c r="C707" s="337">
        <v>44284.541666666672</v>
      </c>
      <c r="D707" s="314">
        <v>1001.8</v>
      </c>
      <c r="E707" s="314">
        <v>0</v>
      </c>
      <c r="F707" s="314">
        <v>26.6</v>
      </c>
      <c r="G707" s="314">
        <v>53.4</v>
      </c>
      <c r="H707" s="311">
        <v>4.2</v>
      </c>
      <c r="I707" s="311">
        <v>179.7</v>
      </c>
      <c r="J707" s="311">
        <v>817.1</v>
      </c>
    </row>
    <row r="708" spans="3:10" x14ac:dyDescent="0.2">
      <c r="C708" s="337">
        <v>44284.583333333328</v>
      </c>
      <c r="D708" s="314">
        <v>1001.4</v>
      </c>
      <c r="E708" s="314">
        <v>0</v>
      </c>
      <c r="F708" s="314">
        <v>26.3</v>
      </c>
      <c r="G708" s="314">
        <v>54.4</v>
      </c>
      <c r="H708" s="311">
        <v>4.5</v>
      </c>
      <c r="I708" s="311">
        <v>178.5</v>
      </c>
      <c r="J708" s="311">
        <v>688.2</v>
      </c>
    </row>
    <row r="709" spans="3:10" x14ac:dyDescent="0.2">
      <c r="C709" s="337">
        <v>44284.625</v>
      </c>
      <c r="D709" s="314">
        <v>1001.3</v>
      </c>
      <c r="E709" s="314">
        <v>0</v>
      </c>
      <c r="F709" s="314">
        <v>26</v>
      </c>
      <c r="G709" s="314">
        <v>55.3</v>
      </c>
      <c r="H709" s="311">
        <v>4.7</v>
      </c>
      <c r="I709" s="311">
        <v>168.3</v>
      </c>
      <c r="J709" s="311">
        <v>496.6</v>
      </c>
    </row>
    <row r="710" spans="3:10" x14ac:dyDescent="0.2">
      <c r="C710" s="337">
        <v>44284.666666666672</v>
      </c>
      <c r="D710" s="314">
        <v>1001.6</v>
      </c>
      <c r="E710" s="314">
        <v>0</v>
      </c>
      <c r="F710" s="314">
        <v>25</v>
      </c>
      <c r="G710" s="314">
        <v>59.1</v>
      </c>
      <c r="H710" s="311">
        <v>5</v>
      </c>
      <c r="I710" s="311">
        <v>160.80000000000001</v>
      </c>
      <c r="J710" s="311">
        <v>257.7</v>
      </c>
    </row>
    <row r="711" spans="3:10" x14ac:dyDescent="0.2">
      <c r="C711" s="337">
        <v>44284.708333333328</v>
      </c>
      <c r="D711" s="314">
        <v>1002.4</v>
      </c>
      <c r="E711" s="314">
        <v>0</v>
      </c>
      <c r="F711" s="314">
        <v>23.2</v>
      </c>
      <c r="G711" s="314">
        <v>67.099999999999994</v>
      </c>
      <c r="H711" s="311">
        <v>5.8</v>
      </c>
      <c r="I711" s="311">
        <v>152.30000000000001</v>
      </c>
      <c r="J711" s="311">
        <v>38.799999999999997</v>
      </c>
    </row>
    <row r="712" spans="3:10" x14ac:dyDescent="0.2">
      <c r="C712" s="337">
        <v>44284.75</v>
      </c>
      <c r="D712" s="314">
        <v>1003.3</v>
      </c>
      <c r="E712" s="314">
        <v>0</v>
      </c>
      <c r="F712" s="314">
        <v>22.2</v>
      </c>
      <c r="G712" s="314">
        <v>71.8</v>
      </c>
      <c r="H712" s="311">
        <v>5.4</v>
      </c>
      <c r="I712" s="311">
        <v>151.19999999999999</v>
      </c>
      <c r="J712" s="311">
        <v>0</v>
      </c>
    </row>
    <row r="713" spans="3:10" x14ac:dyDescent="0.2">
      <c r="C713" s="337">
        <v>44284.791666666672</v>
      </c>
      <c r="D713" s="314">
        <v>1003.9</v>
      </c>
      <c r="E713" s="314">
        <v>0</v>
      </c>
      <c r="F713" s="314">
        <v>22</v>
      </c>
      <c r="G713" s="314">
        <v>72.5</v>
      </c>
      <c r="H713" s="311">
        <v>4.8</v>
      </c>
      <c r="I713" s="311">
        <v>142.30000000000001</v>
      </c>
      <c r="J713" s="311">
        <v>0</v>
      </c>
    </row>
    <row r="714" spans="3:10" x14ac:dyDescent="0.2">
      <c r="C714" s="337">
        <v>44284.833333333328</v>
      </c>
      <c r="D714" s="314">
        <v>1004.4</v>
      </c>
      <c r="E714" s="314">
        <v>0</v>
      </c>
      <c r="F714" s="314">
        <v>21.9</v>
      </c>
      <c r="G714" s="314">
        <v>72</v>
      </c>
      <c r="H714" s="311">
        <v>4.7</v>
      </c>
      <c r="I714" s="311">
        <v>150.1</v>
      </c>
      <c r="J714" s="311">
        <v>0</v>
      </c>
    </row>
    <row r="715" spans="3:10" x14ac:dyDescent="0.2">
      <c r="C715" s="337">
        <v>44284.875</v>
      </c>
      <c r="D715" s="314">
        <v>1004.3</v>
      </c>
      <c r="E715" s="314">
        <v>0</v>
      </c>
      <c r="F715" s="314">
        <v>21.7</v>
      </c>
      <c r="G715" s="314">
        <v>72.7</v>
      </c>
      <c r="H715" s="311">
        <v>4.4000000000000004</v>
      </c>
      <c r="I715" s="311">
        <v>152</v>
      </c>
      <c r="J715" s="311">
        <v>0</v>
      </c>
    </row>
    <row r="716" spans="3:10" x14ac:dyDescent="0.2">
      <c r="C716" s="337">
        <v>44284.916666666672</v>
      </c>
      <c r="D716" s="314">
        <v>1004.2</v>
      </c>
      <c r="E716" s="314">
        <v>0</v>
      </c>
      <c r="F716" s="314">
        <v>21.5</v>
      </c>
      <c r="G716" s="314">
        <v>72.5</v>
      </c>
      <c r="H716" s="311">
        <v>4</v>
      </c>
      <c r="I716" s="311">
        <v>142.5</v>
      </c>
      <c r="J716" s="311">
        <v>0</v>
      </c>
    </row>
    <row r="717" spans="3:10" x14ac:dyDescent="0.2">
      <c r="C717" s="337">
        <v>44284.958333333328</v>
      </c>
      <c r="D717" s="314">
        <v>1004.2</v>
      </c>
      <c r="E717" s="314">
        <v>0</v>
      </c>
      <c r="F717" s="314">
        <v>21.4</v>
      </c>
      <c r="G717" s="314">
        <v>71.599999999999994</v>
      </c>
      <c r="H717" s="311">
        <v>3.7</v>
      </c>
      <c r="I717" s="311">
        <v>141.69999999999999</v>
      </c>
      <c r="J717" s="311">
        <v>0</v>
      </c>
    </row>
    <row r="718" spans="3:10" x14ac:dyDescent="0.2">
      <c r="C718" s="337">
        <v>44285</v>
      </c>
      <c r="D718" s="314">
        <v>1003.9</v>
      </c>
      <c r="E718" s="314">
        <v>0</v>
      </c>
      <c r="F718" s="314">
        <v>21.3</v>
      </c>
      <c r="G718" s="349">
        <v>71</v>
      </c>
      <c r="H718" s="351">
        <v>1.9</v>
      </c>
      <c r="I718" s="560">
        <v>129.9</v>
      </c>
      <c r="J718" s="350">
        <v>0</v>
      </c>
    </row>
    <row r="719" spans="3:10" x14ac:dyDescent="0.2">
      <c r="C719" s="337">
        <v>44285.041666666672</v>
      </c>
      <c r="D719" s="314">
        <v>1003.8</v>
      </c>
      <c r="E719" s="314">
        <v>0</v>
      </c>
      <c r="F719" s="314">
        <v>21</v>
      </c>
      <c r="G719" s="349">
        <v>72.900000000000006</v>
      </c>
      <c r="H719" s="562">
        <v>0.5</v>
      </c>
      <c r="I719" s="573" t="s">
        <v>361</v>
      </c>
      <c r="J719" s="350">
        <v>0</v>
      </c>
    </row>
    <row r="720" spans="3:10" x14ac:dyDescent="0.2">
      <c r="C720" s="337">
        <v>44285.083333333328</v>
      </c>
      <c r="D720" s="314">
        <v>1003.6</v>
      </c>
      <c r="E720" s="314">
        <v>0</v>
      </c>
      <c r="F720" s="314">
        <v>20.9</v>
      </c>
      <c r="G720" s="349">
        <v>72.900000000000006</v>
      </c>
      <c r="H720" s="573" t="s">
        <v>361</v>
      </c>
      <c r="I720" s="573" t="s">
        <v>361</v>
      </c>
      <c r="J720" s="350">
        <v>0</v>
      </c>
    </row>
    <row r="721" spans="3:10" x14ac:dyDescent="0.2">
      <c r="C721" s="337">
        <v>44285.125</v>
      </c>
      <c r="D721" s="314">
        <v>1003.4</v>
      </c>
      <c r="E721" s="314">
        <v>0</v>
      </c>
      <c r="F721" s="314">
        <v>20.8</v>
      </c>
      <c r="G721" s="349">
        <v>72.900000000000006</v>
      </c>
      <c r="H721" s="571">
        <v>1.4</v>
      </c>
      <c r="I721" s="572">
        <v>88.1</v>
      </c>
      <c r="J721" s="350">
        <v>0</v>
      </c>
    </row>
    <row r="722" spans="3:10" x14ac:dyDescent="0.2">
      <c r="C722" s="337">
        <v>44285.166666666672</v>
      </c>
      <c r="D722" s="314">
        <v>1003.4</v>
      </c>
      <c r="E722" s="314">
        <v>0</v>
      </c>
      <c r="F722" s="314">
        <v>20.6</v>
      </c>
      <c r="G722" s="349">
        <v>73.599999999999994</v>
      </c>
      <c r="H722" s="555">
        <v>0.9</v>
      </c>
      <c r="I722" s="573" t="s">
        <v>361</v>
      </c>
      <c r="J722" s="350">
        <v>0</v>
      </c>
    </row>
    <row r="723" spans="3:10" x14ac:dyDescent="0.2">
      <c r="C723" s="337">
        <v>44285.208333333328</v>
      </c>
      <c r="D723" s="314">
        <v>1003.9</v>
      </c>
      <c r="E723" s="314">
        <v>0</v>
      </c>
      <c r="F723" s="314">
        <v>20.7</v>
      </c>
      <c r="G723" s="349">
        <v>72.8</v>
      </c>
      <c r="H723" s="554">
        <v>0.4</v>
      </c>
      <c r="I723" s="573" t="s">
        <v>361</v>
      </c>
      <c r="J723" s="350">
        <v>0.4</v>
      </c>
    </row>
    <row r="724" spans="3:10" x14ac:dyDescent="0.2">
      <c r="C724" s="337">
        <v>44285.25</v>
      </c>
      <c r="D724" s="314">
        <v>1004.1</v>
      </c>
      <c r="E724" s="314">
        <v>0</v>
      </c>
      <c r="F724" s="314">
        <v>21</v>
      </c>
      <c r="G724" s="349">
        <v>72.099999999999994</v>
      </c>
      <c r="H724" s="562">
        <v>0.4</v>
      </c>
      <c r="I724" s="573" t="s">
        <v>361</v>
      </c>
      <c r="J724" s="350">
        <v>29.5</v>
      </c>
    </row>
    <row r="725" spans="3:10" x14ac:dyDescent="0.2">
      <c r="C725" s="337">
        <v>44285.291666666672</v>
      </c>
      <c r="D725" s="314">
        <v>1004.4</v>
      </c>
      <c r="E725" s="314">
        <v>0</v>
      </c>
      <c r="F725" s="314">
        <v>21.2</v>
      </c>
      <c r="G725" s="349">
        <v>71.5</v>
      </c>
      <c r="H725" s="573" t="s">
        <v>361</v>
      </c>
      <c r="I725" s="573" t="s">
        <v>361</v>
      </c>
      <c r="J725" s="350">
        <v>129.6</v>
      </c>
    </row>
    <row r="726" spans="3:10" x14ac:dyDescent="0.2">
      <c r="C726" s="337">
        <v>44285.333333333328</v>
      </c>
      <c r="D726" s="314">
        <v>1004.5</v>
      </c>
      <c r="E726" s="314">
        <v>0</v>
      </c>
      <c r="F726" s="314">
        <v>22.6</v>
      </c>
      <c r="G726" s="314">
        <v>66.3</v>
      </c>
      <c r="H726" s="566">
        <v>1.9</v>
      </c>
      <c r="I726" s="566">
        <v>163.4</v>
      </c>
      <c r="J726" s="311">
        <v>240.6</v>
      </c>
    </row>
    <row r="727" spans="3:10" x14ac:dyDescent="0.2">
      <c r="C727" s="337">
        <v>44285.375</v>
      </c>
      <c r="D727" s="314">
        <v>1003.9</v>
      </c>
      <c r="E727" s="314">
        <v>0</v>
      </c>
      <c r="F727" s="314">
        <v>24.6</v>
      </c>
      <c r="G727" s="349">
        <v>60.6</v>
      </c>
      <c r="H727" s="573" t="s">
        <v>361</v>
      </c>
      <c r="I727" s="573" t="s">
        <v>361</v>
      </c>
      <c r="J727" s="350">
        <v>463.7</v>
      </c>
    </row>
    <row r="728" spans="3:10" x14ac:dyDescent="0.2">
      <c r="C728" s="337">
        <v>44285.416666666672</v>
      </c>
      <c r="D728" s="314">
        <v>1003.5</v>
      </c>
      <c r="E728" s="314">
        <v>0</v>
      </c>
      <c r="F728" s="314">
        <v>24.9</v>
      </c>
      <c r="G728" s="314">
        <v>59.8</v>
      </c>
      <c r="H728" s="564">
        <v>2.1</v>
      </c>
      <c r="I728" s="564">
        <v>257.2</v>
      </c>
      <c r="J728" s="311">
        <v>586.6</v>
      </c>
    </row>
    <row r="729" spans="3:10" x14ac:dyDescent="0.2">
      <c r="C729" s="337">
        <v>44285.458333333328</v>
      </c>
      <c r="D729" s="314">
        <v>1002.8</v>
      </c>
      <c r="E729" s="314">
        <v>0</v>
      </c>
      <c r="F729" s="314">
        <v>25.6</v>
      </c>
      <c r="G729" s="314">
        <v>58.1</v>
      </c>
      <c r="H729" s="311">
        <v>2.9</v>
      </c>
      <c r="I729" s="311">
        <v>225.1</v>
      </c>
      <c r="J729" s="311">
        <v>495.2</v>
      </c>
    </row>
    <row r="730" spans="3:10" x14ac:dyDescent="0.2">
      <c r="C730" s="337">
        <v>44285.5</v>
      </c>
      <c r="D730" s="314">
        <v>1002.1</v>
      </c>
      <c r="E730" s="314">
        <v>0</v>
      </c>
      <c r="F730" s="314">
        <v>26.3</v>
      </c>
      <c r="G730" s="314">
        <v>56.9</v>
      </c>
      <c r="H730" s="311">
        <v>4.8</v>
      </c>
      <c r="I730" s="311">
        <v>177.5</v>
      </c>
      <c r="J730" s="311">
        <v>622</v>
      </c>
    </row>
    <row r="731" spans="3:10" x14ac:dyDescent="0.2">
      <c r="C731" s="337">
        <v>44285.541666666672</v>
      </c>
      <c r="D731" s="314">
        <v>1001.1</v>
      </c>
      <c r="E731" s="314">
        <v>0</v>
      </c>
      <c r="F731" s="314">
        <v>26.8</v>
      </c>
      <c r="G731" s="314">
        <v>55.2</v>
      </c>
      <c r="H731" s="311">
        <v>5.5</v>
      </c>
      <c r="I731" s="311">
        <v>166.9</v>
      </c>
      <c r="J731" s="311">
        <v>847.7</v>
      </c>
    </row>
    <row r="732" spans="3:10" x14ac:dyDescent="0.2">
      <c r="C732" s="337">
        <v>44285.583333333328</v>
      </c>
      <c r="D732" s="314">
        <v>1000.7</v>
      </c>
      <c r="E732" s="314">
        <v>0</v>
      </c>
      <c r="F732" s="314">
        <v>25.2</v>
      </c>
      <c r="G732" s="314">
        <v>61.1</v>
      </c>
      <c r="H732" s="311">
        <v>6.1</v>
      </c>
      <c r="I732" s="311">
        <v>162.9</v>
      </c>
      <c r="J732" s="311">
        <v>449.2</v>
      </c>
    </row>
    <row r="733" spans="3:10" x14ac:dyDescent="0.2">
      <c r="C733" s="337">
        <v>44285.625</v>
      </c>
      <c r="D733" s="314">
        <v>1000.6</v>
      </c>
      <c r="E733" s="314">
        <v>0</v>
      </c>
      <c r="F733" s="314">
        <v>25.3</v>
      </c>
      <c r="G733" s="314">
        <v>60.3</v>
      </c>
      <c r="H733" s="311">
        <v>6</v>
      </c>
      <c r="I733" s="311">
        <v>161.9</v>
      </c>
      <c r="J733" s="311">
        <v>546.4</v>
      </c>
    </row>
    <row r="734" spans="3:10" x14ac:dyDescent="0.2">
      <c r="C734" s="337">
        <v>44285.666666666672</v>
      </c>
      <c r="D734" s="314">
        <v>1001.1</v>
      </c>
      <c r="E734" s="314">
        <v>0</v>
      </c>
      <c r="F734" s="314">
        <v>24.1</v>
      </c>
      <c r="G734" s="314">
        <v>62.4</v>
      </c>
      <c r="H734" s="311">
        <v>5.3</v>
      </c>
      <c r="I734" s="311">
        <v>158.19999999999999</v>
      </c>
      <c r="J734" s="311">
        <v>131.30000000000001</v>
      </c>
    </row>
    <row r="735" spans="3:10" x14ac:dyDescent="0.2">
      <c r="C735" s="337">
        <v>44285.708333333328</v>
      </c>
      <c r="D735" s="314">
        <v>1002</v>
      </c>
      <c r="E735" s="314">
        <v>0</v>
      </c>
      <c r="F735" s="314">
        <v>23</v>
      </c>
      <c r="G735" s="314">
        <v>66</v>
      </c>
      <c r="H735" s="311">
        <v>4.5</v>
      </c>
      <c r="I735" s="311">
        <v>145.19999999999999</v>
      </c>
      <c r="J735" s="311">
        <v>14.4</v>
      </c>
    </row>
    <row r="736" spans="3:10" x14ac:dyDescent="0.2">
      <c r="C736" s="337">
        <v>44285.75</v>
      </c>
      <c r="D736" s="314">
        <v>1002.8</v>
      </c>
      <c r="E736" s="314">
        <v>0</v>
      </c>
      <c r="F736" s="314">
        <v>22.8</v>
      </c>
      <c r="G736" s="314">
        <v>66.8</v>
      </c>
      <c r="H736" s="311">
        <v>4.7</v>
      </c>
      <c r="I736" s="311">
        <v>156.69999999999999</v>
      </c>
      <c r="J736" s="311">
        <v>0</v>
      </c>
    </row>
    <row r="737" spans="3:10" x14ac:dyDescent="0.2">
      <c r="C737" s="337">
        <v>44285.791666666672</v>
      </c>
      <c r="D737" s="314">
        <v>1003.8</v>
      </c>
      <c r="E737" s="314">
        <v>0</v>
      </c>
      <c r="F737" s="314">
        <v>22.6</v>
      </c>
      <c r="G737" s="314">
        <v>66.7</v>
      </c>
      <c r="H737" s="311">
        <v>4.3</v>
      </c>
      <c r="I737" s="311">
        <v>146.5</v>
      </c>
      <c r="J737" s="311">
        <v>0</v>
      </c>
    </row>
    <row r="738" spans="3:10" x14ac:dyDescent="0.2">
      <c r="C738" s="337">
        <v>44285.833333333328</v>
      </c>
      <c r="D738" s="314">
        <v>1004.1</v>
      </c>
      <c r="E738" s="314">
        <v>0</v>
      </c>
      <c r="F738" s="314">
        <v>22.5</v>
      </c>
      <c r="G738" s="349">
        <v>67.7</v>
      </c>
      <c r="H738" s="351">
        <v>4.2</v>
      </c>
      <c r="I738" s="351">
        <v>151</v>
      </c>
      <c r="J738" s="350">
        <v>0</v>
      </c>
    </row>
    <row r="739" spans="3:10" x14ac:dyDescent="0.2">
      <c r="C739" s="337">
        <v>44285.875</v>
      </c>
      <c r="D739" s="314">
        <v>1004.3</v>
      </c>
      <c r="E739" s="314">
        <v>0</v>
      </c>
      <c r="F739" s="314">
        <v>22.4</v>
      </c>
      <c r="G739" s="349">
        <v>68.5</v>
      </c>
      <c r="H739" s="351">
        <v>4.5</v>
      </c>
      <c r="I739" s="351">
        <v>153.9</v>
      </c>
      <c r="J739" s="350">
        <v>0</v>
      </c>
    </row>
    <row r="740" spans="3:10" x14ac:dyDescent="0.2">
      <c r="C740" s="337">
        <v>44285.916666666672</v>
      </c>
      <c r="D740" s="314">
        <v>1004.2</v>
      </c>
      <c r="E740" s="314">
        <v>0</v>
      </c>
      <c r="F740" s="314">
        <v>22.6</v>
      </c>
      <c r="G740" s="349">
        <v>67</v>
      </c>
      <c r="H740" s="351">
        <v>3.2</v>
      </c>
      <c r="I740" s="351">
        <v>149.6</v>
      </c>
      <c r="J740" s="350">
        <v>0</v>
      </c>
    </row>
    <row r="741" spans="3:10" x14ac:dyDescent="0.2">
      <c r="C741" s="337">
        <v>44285.958333333328</v>
      </c>
      <c r="D741" s="314">
        <v>1003.6</v>
      </c>
      <c r="E741" s="314">
        <v>0</v>
      </c>
      <c r="F741" s="314">
        <v>22.3</v>
      </c>
      <c r="G741" s="349">
        <v>68</v>
      </c>
      <c r="H741" s="351">
        <v>3.6</v>
      </c>
      <c r="I741" s="351">
        <v>156.9</v>
      </c>
      <c r="J741" s="350">
        <v>0</v>
      </c>
    </row>
    <row r="742" spans="3:10" x14ac:dyDescent="0.2">
      <c r="C742" s="337">
        <v>44286</v>
      </c>
      <c r="D742" s="314">
        <v>1003.2</v>
      </c>
      <c r="E742" s="314">
        <v>0</v>
      </c>
      <c r="F742" s="314">
        <v>22.2</v>
      </c>
      <c r="G742" s="349">
        <v>68.8</v>
      </c>
      <c r="H742" s="351">
        <v>3.2</v>
      </c>
      <c r="I742" s="351">
        <v>149</v>
      </c>
      <c r="J742" s="350">
        <v>0</v>
      </c>
    </row>
    <row r="743" spans="3:10" x14ac:dyDescent="0.2">
      <c r="C743" s="337">
        <v>44286.041666666672</v>
      </c>
      <c r="D743" s="314">
        <v>1002.7</v>
      </c>
      <c r="E743" s="314">
        <v>0</v>
      </c>
      <c r="F743" s="314">
        <v>22.2</v>
      </c>
      <c r="G743" s="349">
        <v>68.900000000000006</v>
      </c>
      <c r="H743" s="351">
        <v>3.4</v>
      </c>
      <c r="I743" s="351">
        <v>142.5</v>
      </c>
      <c r="J743" s="350">
        <v>0</v>
      </c>
    </row>
    <row r="744" spans="3:10" x14ac:dyDescent="0.2">
      <c r="C744" s="337">
        <v>44286.083333333328</v>
      </c>
      <c r="D744" s="314">
        <v>1002.4</v>
      </c>
      <c r="E744" s="314">
        <v>0</v>
      </c>
      <c r="F744" s="314">
        <v>22.4</v>
      </c>
      <c r="G744" s="349">
        <v>66.599999999999994</v>
      </c>
      <c r="H744" s="351">
        <v>2.8</v>
      </c>
      <c r="I744" s="351">
        <v>142.19999999999999</v>
      </c>
      <c r="J744" s="350">
        <v>0</v>
      </c>
    </row>
    <row r="745" spans="3:10" x14ac:dyDescent="0.2">
      <c r="C745" s="337">
        <v>44286.125</v>
      </c>
      <c r="D745" s="314">
        <v>1001.8</v>
      </c>
      <c r="E745" s="314">
        <v>0</v>
      </c>
      <c r="F745" s="314">
        <v>22.3</v>
      </c>
      <c r="G745" s="349">
        <v>66.900000000000006</v>
      </c>
      <c r="H745" s="351">
        <v>2.9</v>
      </c>
      <c r="I745" s="351">
        <v>148.30000000000001</v>
      </c>
      <c r="J745" s="350">
        <v>0</v>
      </c>
    </row>
    <row r="746" spans="3:10" x14ac:dyDescent="0.2">
      <c r="C746" s="337">
        <v>44286.166666666672</v>
      </c>
      <c r="D746" s="314">
        <v>1002.1</v>
      </c>
      <c r="E746" s="314">
        <v>0</v>
      </c>
      <c r="F746" s="314">
        <v>22</v>
      </c>
      <c r="G746" s="314">
        <v>68.8</v>
      </c>
      <c r="H746" s="311">
        <v>3.1</v>
      </c>
      <c r="I746" s="351">
        <v>146.69999999999999</v>
      </c>
      <c r="J746" s="350">
        <v>0</v>
      </c>
    </row>
    <row r="747" spans="3:10" x14ac:dyDescent="0.2">
      <c r="C747" s="337">
        <v>44286.208333333328</v>
      </c>
      <c r="D747" s="314">
        <v>1002.4</v>
      </c>
      <c r="E747" s="314">
        <v>0</v>
      </c>
      <c r="F747" s="314">
        <v>22.1</v>
      </c>
      <c r="G747" s="349">
        <v>68.3</v>
      </c>
      <c r="H747" s="351">
        <v>3.4</v>
      </c>
      <c r="I747" s="351">
        <v>140.80000000000001</v>
      </c>
      <c r="J747" s="350">
        <v>0.2</v>
      </c>
    </row>
    <row r="748" spans="3:10" x14ac:dyDescent="0.2">
      <c r="C748" s="337">
        <v>44286.25</v>
      </c>
      <c r="D748" s="314">
        <v>1002.8</v>
      </c>
      <c r="E748" s="314">
        <v>0</v>
      </c>
      <c r="F748" s="314">
        <v>22.4</v>
      </c>
      <c r="G748" s="349">
        <v>66.8</v>
      </c>
      <c r="H748" s="351">
        <v>2.5</v>
      </c>
      <c r="I748" s="560">
        <v>140.80000000000001</v>
      </c>
      <c r="J748" s="350">
        <v>19</v>
      </c>
    </row>
    <row r="749" spans="3:10" x14ac:dyDescent="0.2">
      <c r="C749" s="337">
        <v>44286.291666666672</v>
      </c>
      <c r="D749" s="314">
        <v>1003.5</v>
      </c>
      <c r="E749" s="314">
        <v>0</v>
      </c>
      <c r="F749" s="314">
        <v>21.3</v>
      </c>
      <c r="G749" s="349">
        <v>74</v>
      </c>
      <c r="H749" s="562">
        <v>1.2</v>
      </c>
      <c r="I749" s="573" t="s">
        <v>361</v>
      </c>
      <c r="J749" s="350">
        <v>68.5</v>
      </c>
    </row>
    <row r="750" spans="3:10" x14ac:dyDescent="0.2">
      <c r="C750" s="337">
        <v>44286.333333333328</v>
      </c>
      <c r="D750" s="314">
        <v>1003.9</v>
      </c>
      <c r="E750" s="314">
        <v>0</v>
      </c>
      <c r="F750" s="314">
        <v>21.9</v>
      </c>
      <c r="G750" s="349">
        <v>72.599999999999994</v>
      </c>
      <c r="H750" s="573" t="s">
        <v>361</v>
      </c>
      <c r="I750" s="573" t="s">
        <v>361</v>
      </c>
      <c r="J750" s="350">
        <v>161</v>
      </c>
    </row>
    <row r="751" spans="3:10" x14ac:dyDescent="0.2">
      <c r="C751" s="337">
        <v>44286.375</v>
      </c>
      <c r="D751" s="314">
        <v>1003.7</v>
      </c>
      <c r="E751" s="314">
        <v>0</v>
      </c>
      <c r="F751" s="314">
        <v>23.6</v>
      </c>
      <c r="G751" s="349">
        <v>63.8</v>
      </c>
      <c r="H751" s="571">
        <v>2.8</v>
      </c>
      <c r="I751" s="571">
        <v>164.2</v>
      </c>
      <c r="J751" s="350">
        <v>272.89999999999998</v>
      </c>
    </row>
    <row r="752" spans="3:10" x14ac:dyDescent="0.2">
      <c r="C752" s="337">
        <v>44286.416666666672</v>
      </c>
      <c r="D752" s="314">
        <v>1003.2</v>
      </c>
      <c r="E752" s="314">
        <v>0</v>
      </c>
      <c r="F752" s="314">
        <v>24.7</v>
      </c>
      <c r="G752" s="349">
        <v>59.1</v>
      </c>
      <c r="H752" s="351">
        <v>3.1</v>
      </c>
      <c r="I752" s="351">
        <v>169.9</v>
      </c>
      <c r="J752" s="350">
        <v>377.7</v>
      </c>
    </row>
    <row r="753" spans="3:10" x14ac:dyDescent="0.2">
      <c r="C753" s="337">
        <v>44286.458333333328</v>
      </c>
      <c r="D753" s="314">
        <v>1002.6</v>
      </c>
      <c r="E753" s="314">
        <v>0</v>
      </c>
      <c r="F753" s="314">
        <v>24.7</v>
      </c>
      <c r="G753" s="314">
        <v>59.6</v>
      </c>
      <c r="H753" s="311">
        <v>4.0999999999999996</v>
      </c>
      <c r="I753" s="311">
        <v>167.9</v>
      </c>
      <c r="J753" s="311">
        <v>448.6</v>
      </c>
    </row>
    <row r="754" spans="3:10" x14ac:dyDescent="0.2">
      <c r="C754" s="337">
        <v>44286.5</v>
      </c>
      <c r="D754" s="314">
        <v>1002.1</v>
      </c>
      <c r="E754" s="314">
        <v>0</v>
      </c>
      <c r="F754" s="314">
        <v>25.3</v>
      </c>
      <c r="G754" s="314">
        <v>58.3</v>
      </c>
      <c r="H754" s="311">
        <v>3.6</v>
      </c>
      <c r="I754" s="311">
        <v>172.1</v>
      </c>
      <c r="J754" s="311">
        <v>450.6</v>
      </c>
    </row>
    <row r="755" spans="3:10" x14ac:dyDescent="0.2">
      <c r="C755" s="337">
        <v>44286.541666666672</v>
      </c>
      <c r="D755" s="314">
        <v>1001.4</v>
      </c>
      <c r="E755" s="314">
        <v>0</v>
      </c>
      <c r="F755" s="314">
        <v>24.7</v>
      </c>
      <c r="G755" s="314">
        <v>58.6</v>
      </c>
      <c r="H755" s="311">
        <v>3.3</v>
      </c>
      <c r="I755" s="311">
        <v>193.4</v>
      </c>
      <c r="J755" s="311">
        <v>354.1</v>
      </c>
    </row>
    <row r="756" spans="3:10" x14ac:dyDescent="0.2">
      <c r="C756" s="337">
        <v>44286.583333333328</v>
      </c>
      <c r="D756" s="314">
        <v>1001</v>
      </c>
      <c r="E756" s="314">
        <v>0</v>
      </c>
      <c r="F756" s="314">
        <v>24.6</v>
      </c>
      <c r="G756" s="314">
        <v>59.1</v>
      </c>
      <c r="H756" s="311">
        <v>4.5</v>
      </c>
      <c r="I756" s="311">
        <v>169.4</v>
      </c>
      <c r="J756" s="311">
        <v>285.39999999999998</v>
      </c>
    </row>
    <row r="757" spans="3:10" x14ac:dyDescent="0.2">
      <c r="C757" s="337">
        <v>44286.625</v>
      </c>
      <c r="D757" s="314">
        <v>1000.9</v>
      </c>
      <c r="E757" s="314">
        <v>0</v>
      </c>
      <c r="F757" s="314">
        <v>23.9</v>
      </c>
      <c r="G757" s="314">
        <v>63</v>
      </c>
      <c r="H757" s="311">
        <v>5</v>
      </c>
      <c r="I757" s="311">
        <v>155.69999999999999</v>
      </c>
      <c r="J757" s="311">
        <v>298.5</v>
      </c>
    </row>
    <row r="758" spans="3:10" x14ac:dyDescent="0.2">
      <c r="C758" s="337">
        <v>44286.666666666672</v>
      </c>
      <c r="D758" s="314">
        <v>1001.1</v>
      </c>
      <c r="E758" s="314">
        <v>0</v>
      </c>
      <c r="F758" s="314">
        <v>23.7</v>
      </c>
      <c r="G758" s="314">
        <v>64</v>
      </c>
      <c r="H758" s="311">
        <v>5.2</v>
      </c>
      <c r="I758" s="311">
        <v>156.5</v>
      </c>
      <c r="J758" s="311">
        <v>153.1</v>
      </c>
    </row>
    <row r="759" spans="3:10" x14ac:dyDescent="0.2">
      <c r="C759" s="337">
        <v>44286.708333333328</v>
      </c>
      <c r="D759" s="314">
        <v>1001.8</v>
      </c>
      <c r="E759" s="314">
        <v>0</v>
      </c>
      <c r="F759" s="314">
        <v>22.5</v>
      </c>
      <c r="G759" s="314">
        <v>67.7</v>
      </c>
      <c r="H759" s="311">
        <v>5</v>
      </c>
      <c r="I759" s="311">
        <v>145</v>
      </c>
      <c r="J759" s="311">
        <v>11.5</v>
      </c>
    </row>
    <row r="760" spans="3:10" x14ac:dyDescent="0.2">
      <c r="C760" s="337">
        <v>44286.75</v>
      </c>
      <c r="D760" s="314">
        <v>1002.4</v>
      </c>
      <c r="E760" s="314">
        <v>0</v>
      </c>
      <c r="F760" s="314">
        <v>22.3</v>
      </c>
      <c r="G760" s="314">
        <v>68.599999999999994</v>
      </c>
      <c r="H760" s="311">
        <v>4.7</v>
      </c>
      <c r="I760" s="311">
        <v>151.6</v>
      </c>
      <c r="J760" s="311">
        <v>0</v>
      </c>
    </row>
    <row r="761" spans="3:10" x14ac:dyDescent="0.2">
      <c r="C761" s="337">
        <v>44286.791666666672</v>
      </c>
      <c r="D761" s="314">
        <v>1003</v>
      </c>
      <c r="E761" s="314">
        <v>0</v>
      </c>
      <c r="F761" s="314">
        <v>22.2</v>
      </c>
      <c r="G761" s="314">
        <v>70</v>
      </c>
      <c r="H761" s="311">
        <v>4.0999999999999996</v>
      </c>
      <c r="I761" s="311">
        <v>151.1</v>
      </c>
      <c r="J761" s="311">
        <v>0</v>
      </c>
    </row>
    <row r="762" spans="3:10" x14ac:dyDescent="0.2">
      <c r="C762" s="337">
        <v>44286.833333333328</v>
      </c>
      <c r="D762" s="314">
        <v>1003.5</v>
      </c>
      <c r="E762" s="314">
        <v>0</v>
      </c>
      <c r="F762" s="314">
        <v>22.1</v>
      </c>
      <c r="G762" s="314">
        <v>70.5</v>
      </c>
      <c r="H762" s="311">
        <v>3.7</v>
      </c>
      <c r="I762" s="311">
        <v>148.30000000000001</v>
      </c>
      <c r="J762" s="311">
        <v>0</v>
      </c>
    </row>
    <row r="763" spans="3:10" x14ac:dyDescent="0.2">
      <c r="C763" s="337">
        <v>44286.875</v>
      </c>
      <c r="D763" s="314">
        <v>1003.6</v>
      </c>
      <c r="E763" s="314">
        <v>0</v>
      </c>
      <c r="F763" s="314">
        <v>22.1</v>
      </c>
      <c r="G763" s="314">
        <v>70.400000000000006</v>
      </c>
      <c r="H763" s="311">
        <v>3.6</v>
      </c>
      <c r="I763" s="311">
        <v>148.6</v>
      </c>
      <c r="J763" s="311">
        <v>0</v>
      </c>
    </row>
    <row r="764" spans="3:10" x14ac:dyDescent="0.2">
      <c r="C764" s="337">
        <v>44286.916666666672</v>
      </c>
      <c r="D764" s="314">
        <v>1003.2</v>
      </c>
      <c r="E764" s="314">
        <v>0</v>
      </c>
      <c r="F764" s="314">
        <v>22.1</v>
      </c>
      <c r="G764" s="314">
        <v>69.5</v>
      </c>
      <c r="H764" s="311">
        <v>3.8</v>
      </c>
      <c r="I764" s="311">
        <v>147</v>
      </c>
      <c r="J764" s="311">
        <v>0</v>
      </c>
    </row>
    <row r="765" spans="3:10" x14ac:dyDescent="0.2">
      <c r="C765" s="337">
        <v>44286.958333333328</v>
      </c>
      <c r="D765" s="314">
        <v>1003</v>
      </c>
      <c r="E765" s="314">
        <v>0</v>
      </c>
      <c r="F765" s="314">
        <v>22.1</v>
      </c>
      <c r="G765" s="314">
        <v>69.099999999999994</v>
      </c>
      <c r="H765" s="311">
        <v>3.2</v>
      </c>
      <c r="I765" s="311">
        <v>143.1</v>
      </c>
      <c r="J765" s="311">
        <v>0</v>
      </c>
    </row>
    <row r="766" spans="3:10" x14ac:dyDescent="0.2">
      <c r="E766" s="343"/>
    </row>
    <row r="767" spans="3:10" x14ac:dyDescent="0.2">
      <c r="C767" s="294" t="s">
        <v>335</v>
      </c>
    </row>
    <row r="768" spans="3:10" x14ac:dyDescent="0.2">
      <c r="C768" s="294"/>
    </row>
  </sheetData>
  <mergeCells count="19">
    <mergeCell ref="C2:C4"/>
    <mergeCell ref="D2:J4"/>
    <mergeCell ref="D6:J6"/>
    <mergeCell ref="C10:J10"/>
    <mergeCell ref="H8:J8"/>
    <mergeCell ref="A214:A237"/>
    <mergeCell ref="A22:A45"/>
    <mergeCell ref="A46:A69"/>
    <mergeCell ref="A70:A93"/>
    <mergeCell ref="A94:A117"/>
    <mergeCell ref="A118:A141"/>
    <mergeCell ref="A142:A165"/>
    <mergeCell ref="A166:A189"/>
    <mergeCell ref="A190:A213"/>
    <mergeCell ref="A238:A261"/>
    <mergeCell ref="A262:A285"/>
    <mergeCell ref="A286:A309"/>
    <mergeCell ref="A310:A333"/>
    <mergeCell ref="A334:A357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PM10_CA-ILO-01</vt:lpstr>
      <vt:lpstr>PM2.5_CA-ILO-01</vt:lpstr>
      <vt:lpstr>SO2_CA-ILO-01</vt:lpstr>
      <vt:lpstr>SO2_3h_CA-ILO-01</vt:lpstr>
      <vt:lpstr>H2S_CA-ILO-01</vt:lpstr>
      <vt:lpstr>NO2_CA-ILO-01</vt:lpstr>
      <vt:lpstr>CO_CA-ILO-01</vt:lpstr>
      <vt:lpstr>CO_m8h_CA-ILO-01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'NO2_CA-ILO-01'!Área_de_impresión</vt:lpstr>
      <vt:lpstr>'PM10_CA-ILO-01'!Área_de_impresión</vt:lpstr>
      <vt:lpstr>'PM2.5_CA-ILO-01'!Área_de_impresión</vt:lpstr>
      <vt:lpstr>'SO2_3h_CA-ILO-01'!Área_de_impresión</vt:lpstr>
      <vt:lpstr>'SO2_CA-ILO-01'!Área_de_impresión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Garcia</cp:lastModifiedBy>
  <cp:lastPrinted>2020-11-23T22:53:43Z</cp:lastPrinted>
  <dcterms:created xsi:type="dcterms:W3CDTF">2004-09-16T21:53:08Z</dcterms:created>
  <dcterms:modified xsi:type="dcterms:W3CDTF">2021-04-22T13:25:33Z</dcterms:modified>
</cp:coreProperties>
</file>