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2021\Ilo\Febrero\Rpte Mensual\Anexos\"/>
    </mc:Choice>
  </mc:AlternateContent>
  <bookViews>
    <workbookView xWindow="-120" yWindow="-120" windowWidth="19440" windowHeight="11640" tabRatio="830" activeTab="1"/>
  </bookViews>
  <sheets>
    <sheet name="PM10_CA-ILO-01" sheetId="48" r:id="rId1"/>
    <sheet name="PM2.5_CA-ILO-01" sheetId="47" r:id="rId2"/>
    <sheet name="SO2_CA-ILO-01" sheetId="49" r:id="rId3"/>
    <sheet name="SO2_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et_CA-ILO-01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'CO_CA-ILO-01'!$A$1:$AG$44</definedName>
    <definedName name="_xlnm.Print_Area" localSheetId="7">'CO_m8h_CA-ILO-01'!$A$1:$AG$45</definedName>
    <definedName name="_xlnm.Print_Area" localSheetId="4">'H2S_CA-ILO-01'!$A$1:$AG$44</definedName>
    <definedName name="_xlnm.Print_Area" localSheetId="8">'Met_CA-ILO-01'!$B$1:$J$359</definedName>
    <definedName name="_xlnm.Print_Area" localSheetId="5">'NO2_CA-ILO-01'!$A$1:$AG$43</definedName>
    <definedName name="_xlnm.Print_Area" localSheetId="0">'PM10_CA-ILO-01'!$A$1:$AG$44</definedName>
    <definedName name="_xlnm.Print_Area" localSheetId="1">'PM2.5_CA-ILO-01'!$A$1:$AG$44</definedName>
    <definedName name="_xlnm.Print_Area" localSheetId="3">'SO2_3h_CA-ILO-01'!$A$1:$AG$44</definedName>
    <definedName name="_xlnm.Print_Area" localSheetId="2">'SO2_CA-ILO-01'!$A$1:$AG$45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'Met_CA-ILO-01'!$1:$21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54" l="1"/>
  <c r="F6" i="47" l="1"/>
  <c r="F5" i="49"/>
  <c r="F6" i="50"/>
  <c r="F6" i="52"/>
  <c r="F5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M14" i="29"/>
  <c r="G54" i="30" s="1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6" i="29" l="1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F4" i="31"/>
  <c r="G75" i="30"/>
  <c r="G65" i="30"/>
  <c r="H4" i="31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I81" i="30" l="1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H7" i="31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60" i="30"/>
  <c r="V60" i="30" s="1"/>
  <c r="W60" i="30" s="1"/>
  <c r="E59" i="30"/>
  <c r="V59" i="30" s="1"/>
  <c r="W59" i="30" s="1"/>
  <c r="E58" i="30"/>
  <c r="V58" i="30" s="1"/>
  <c r="W58" i="30" s="1"/>
  <c r="E77" i="30"/>
  <c r="V77" i="30" s="1"/>
  <c r="W77" i="30" s="1"/>
  <c r="E72" i="30"/>
  <c r="V72" i="30" s="1"/>
  <c r="W72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81" i="30" l="1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<sst xmlns="http://schemas.openxmlformats.org/spreadsheetml/2006/main" count="1752" uniqueCount="363">
  <si>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</si>
  <si>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</si>
  <si>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</si>
  <si>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</si>
  <si>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</si>
  <si>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</si>
  <si>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</si>
  <si>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</si>
  <si>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</si>
  <si>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</si>
  <si>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</si>
  <si>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</si>
  <si>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</si>
  <si>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</si>
  <si>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</si>
  <si>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</si>
  <si>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</si>
  <si>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</si>
  <si>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</si>
  <si>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</si>
  <si>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</si>
  <si>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</si>
  <si>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</si>
  <si>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</si>
  <si>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</si>
  <si>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</si>
  <si>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</si>
  <si>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</si>
  <si>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</si>
  <si>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</si>
  <si>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</si>
  <si>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</si>
  <si>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</si>
  <si>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</si>
  <si>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</si>
  <si>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</si>
  <si>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</si>
  <si>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</si>
  <si>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</si>
  <si>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</si>
  <si>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</si>
  <si>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</si>
  <si>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</si>
  <si>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</si>
  <si>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</si>
  <si>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</si>
  <si>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</si>
  <si>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</si>
  <si>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</si>
  <si>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</si>
  <si>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</si>
  <si>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</si>
  <si>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</si>
  <si>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</si>
  <si>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</si>
  <si>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</si>
  <si>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</si>
  <si>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</si>
  <si>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</si>
  <si>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</si>
  <si>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</si>
  <si>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</si>
  <si>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</si>
  <si>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</si>
  <si>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</si>
  <si>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</si>
  <si>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</si>
  <si>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</si>
  <si>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</si>
  <si>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</si>
  <si>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</si>
  <si>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</si>
  <si>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</si>
  <si>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</si>
  <si>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</si>
  <si>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</si>
  <si>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</si>
  <si>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</si>
  <si>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</si>
  <si>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</si>
  <si>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</si>
  <si>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</si>
  <si>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</si>
  <si>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</si>
  <si>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</si>
  <si>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</si>
  <si>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</si>
  <si>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</si>
  <si>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</si>
  <si>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</si>
  <si>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</si>
  <si>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</si>
  <si>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</si>
  <si>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</si>
  <si>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</si>
  <si>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</si>
  <si>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</si>
  <si>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</si>
  <si>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</si>
  <si>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</si>
  <si>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</si>
  <si>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</si>
  <si>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</si>
  <si>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</si>
  <si>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</si>
  <si>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</si>
  <si>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</si>
  <si>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</si>
  <si>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</si>
  <si>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</si>
  <si>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</si>
  <si>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</si>
  <si>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</si>
  <si>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</si>
  <si>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</si>
  <si>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</si>
  <si>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</si>
  <si>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</si>
  <si>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</si>
  <si>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</si>
  <si>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</si>
  <si>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</si>
  <si>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</si>
  <si>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</si>
  <si>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</si>
  <si>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</si>
  <si>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</si>
  <si>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</si>
  <si>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</si>
  <si>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</si>
  <si>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</si>
  <si>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</si>
  <si>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</si>
  <si>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</si>
  <si>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</si>
  <si>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</si>
  <si>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</si>
  <si>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</si>
  <si>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</si>
  <si>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</si>
  <si>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</si>
  <si>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</si>
  <si>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</si>
  <si>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</si>
  <si>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</si>
  <si>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</si>
  <si>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</si>
  <si>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</si>
  <si>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</si>
  <si>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</si>
  <si>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</si>
  <si>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</si>
  <si>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</si>
  <si>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</si>
  <si>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</si>
  <si>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</si>
  <si>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</si>
  <si>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</si>
  <si>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</si>
  <si>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</si>
  <si>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</si>
  <si>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</si>
  <si>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</si>
  <si>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</si>
  <si>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</si>
  <si>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</si>
  <si>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</si>
  <si>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</si>
  <si>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</si>
  <si>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</si>
  <si>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</si>
  <si>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</si>
  <si>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</si>
  <si>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</si>
  <si>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</si>
  <si>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</si>
  <si>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</si>
  <si>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</si>
  <si>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</si>
  <si>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</si>
  <si>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</si>
  <si>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</si>
  <si>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</si>
  <si>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</si>
  <si>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</si>
  <si>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</si>
  <si>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</si>
  <si>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</si>
  <si>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</si>
  <si>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</si>
  <si>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</si>
  <si>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</si>
  <si>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</si>
  <si>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</si>
  <si>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</si>
  <si>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</si>
  <si>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</si>
  <si>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</si>
  <si>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</si>
  <si>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</si>
  <si>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</si>
  <si>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</si>
  <si>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</si>
  <si>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</si>
  <si>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</si>
  <si>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</si>
  <si>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</si>
  <si>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</si>
  <si>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</si>
  <si>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</si>
  <si>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</si>
  <si>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</si>
  <si>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</si>
  <si>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</si>
  <si>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</si>
  <si>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</si>
  <si>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</si>
  <si>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</si>
  <si>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</si>
  <si>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</si>
  <si>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</si>
  <si>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</si>
  <si>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</si>
  <si>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</si>
  <si>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</si>
  <si>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</si>
  <si>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</si>
  <si>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</si>
  <si>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</si>
  <si>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</si>
  <si>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</si>
  <si>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</si>
  <si>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</si>
  <si>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</si>
  <si>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</si>
  <si>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</si>
  <si>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</si>
  <si>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</si>
  <si>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</si>
  <si>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</si>
  <si>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</si>
  <si>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</si>
  <si>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</si>
  <si>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</si>
  <si>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</si>
  <si>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</si>
  <si>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</si>
  <si>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</si>
  <si>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</si>
  <si>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</si>
  <si>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</si>
  <si>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</si>
  <si>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</si>
  <si>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</si>
  <si>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</si>
  <si>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</si>
  <si>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</si>
  <si>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</si>
  <si>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</si>
  <si>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</si>
  <si>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</si>
  <si>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</si>
  <si>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</si>
  <si>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</si>
  <si>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</si>
  <si>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</si>
  <si>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</si>
  <si>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</si>
  <si>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</si>
  <si>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</si>
  <si>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</si>
  <si>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</si>
  <si>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</si>
  <si>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</si>
  <si>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</si>
  <si>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</si>
  <si>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</si>
  <si>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</si>
  <si>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</si>
  <si>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</si>
  <si>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</si>
  <si>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</si>
  <si>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</si>
  <si>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</si>
  <si>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</si>
  <si>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</si>
  <si>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</si>
  <si>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</si>
  <si>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</si>
  <si>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</si>
  <si>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</si>
  <si>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</si>
  <si>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</si>
  <si>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</si>
  <si>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</si>
  <si>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</si>
  <si>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</si>
  <si>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</si>
  <si>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</si>
  <si>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</si>
  <si>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</si>
  <si>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</si>
  <si>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</si>
  <si>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</si>
  <si>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</si>
  <si>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</si>
  <si>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ID: Insuficiencia de datos para calcular promedio (menor del 75%)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</si>
  <si>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</si>
  <si>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</si>
  <si>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</si>
  <si>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</si>
  <si>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</si>
  <si>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</si>
  <si>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18A19094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</si>
  <si>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</si>
  <si>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</si>
  <si>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</si>
  <si>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</si>
  <si>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</si>
  <si>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</si>
  <si>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</si>
  <si>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</si>
  <si>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</si>
  <si>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</si>
  <si>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</si>
  <si>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</si>
  <si>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</si>
  <si>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</si>
  <si>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</si>
  <si>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</si>
  <si>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</si>
  <si>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</si>
  <si>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</si>
  <si>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</si>
  <si>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</si>
  <si>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ND: Datos no disponibles</t>
  </si>
  <si>
    <t>WM174403</t>
  </si>
  <si>
    <t>BPA11351</t>
  </si>
  <si>
    <t>TB00015747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</si>
  <si>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</si>
  <si>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</si>
  <si>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</si>
  <si>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</si>
  <si>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</si>
  <si>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</si>
  <si>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</si>
  <si>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</si>
  <si>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r>
      <t>Tabla 3.1. Concentraciones horarias de PM</t>
    </r>
    <r>
      <rPr>
        <b/>
        <sz val="12"/>
        <color theme="0"/>
        <rFont val="Calibri"/>
        <family val="2"/>
      </rPr>
      <t>₁₀</t>
    </r>
  </si>
  <si>
    <t>Tabla 3.2. Concentraciones horarias de PM₂,₅</t>
  </si>
  <si>
    <t>Tabla 3.3. Concentraciones horarias de SO₂</t>
  </si>
  <si>
    <t>Tabla 3.4. Concentraciones horarias de H₂S</t>
  </si>
  <si>
    <t>Tabla 3.5. Concentraciones horarias de NO₂</t>
  </si>
  <si>
    <t>Tabla 3.6. Concentraciones horarias de CO</t>
  </si>
  <si>
    <t>Tabla 3.7. Concentraciones horarias de CO m8h</t>
  </si>
  <si>
    <t xml:space="preserve">Tabla 3.8. Datos Meteorológicos </t>
  </si>
  <si>
    <t>Evaluación de seguimiento de la calidad del aire en la I.E. Francisco Bolognesi, distrito Ilo, provincia Ilo, departamento Moquegua, en enero 2021</t>
  </si>
  <si>
    <t>Radiación solar</t>
  </si>
  <si>
    <t>Estado de cuidado de SO₂</t>
  </si>
  <si>
    <t>500 µg/m³ en periodo de 3 horas móviles</t>
  </si>
  <si>
    <t>ND</t>
  </si>
  <si>
    <t>ID</t>
  </si>
  <si>
    <t>CA</t>
  </si>
  <si>
    <t>CA: Calibración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</si>
</sst>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8"/>
      <color theme="1"/>
      <name val="Arial"/>
      <family val="2"/>
    </font>
    <font>
      <b/>
      <sz val="12"/>
      <color theme="0"/>
      <name val="Calibri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9" fillId="0" borderId="0"/>
    <xf numFmtId="0" fontId="32" fillId="0" borderId="0">
      <alignment vertical="top"/>
    </xf>
    <xf numFmtId="9" fontId="3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9" fillId="0" borderId="0" applyFont="0" applyFill="0" applyBorder="0" applyAlignment="0" applyProtection="0"/>
    <xf numFmtId="0" fontId="5" fillId="0" borderId="0"/>
    <xf numFmtId="0" fontId="4" fillId="0" borderId="0"/>
  </cellStyleXfs>
  <cellXfs count="576">
    <xf numFmtId="0" fontId="0" fillId="0" borderId="0" xfId="0"/>
    <xf numFmtId="0" fontId="9" fillId="0" borderId="0" xfId="1"/>
    <xf numFmtId="0" fontId="9" fillId="2" borderId="0" xfId="1" applyFont="1" applyFill="1"/>
    <xf numFmtId="0" fontId="9" fillId="0" borderId="0" xfId="1" applyFont="1"/>
    <xf numFmtId="0" fontId="8" fillId="0" borderId="0" xfId="1" applyFont="1"/>
    <xf numFmtId="0" fontId="12" fillId="0" borderId="0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0" applyFont="1"/>
    <xf numFmtId="0" fontId="8" fillId="0" borderId="0" xfId="1" applyFont="1" applyAlignment="1">
      <alignment vertical="center"/>
    </xf>
    <xf numFmtId="0" fontId="12" fillId="0" borderId="0" xfId="0" applyFont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0" xfId="1" applyFont="1" applyBorder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/>
    <xf numFmtId="0" fontId="22" fillId="0" borderId="0" xfId="0" applyFont="1"/>
    <xf numFmtId="0" fontId="24" fillId="0" borderId="0" xfId="0" applyFont="1" applyFill="1"/>
    <xf numFmtId="0" fontId="23" fillId="0" borderId="0" xfId="0" applyFont="1" applyAlignment="1">
      <alignment vertical="center"/>
    </xf>
    <xf numFmtId="0" fontId="8" fillId="0" borderId="0" xfId="0" applyFont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3" fillId="3" borderId="0" xfId="0" applyFont="1" applyFill="1"/>
    <xf numFmtId="0" fontId="23" fillId="4" borderId="10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3" borderId="0" xfId="0" applyFont="1" applyFill="1" applyAlignment="1">
      <alignment vertical="center"/>
    </xf>
    <xf numFmtId="0" fontId="23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3" fillId="4" borderId="0" xfId="0" applyFont="1" applyFill="1"/>
    <xf numFmtId="0" fontId="22" fillId="3" borderId="0" xfId="0" applyFont="1" applyFill="1"/>
    <xf numFmtId="14" fontId="22" fillId="7" borderId="13" xfId="0" applyNumberFormat="1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/>
    </xf>
    <xf numFmtId="0" fontId="33" fillId="3" borderId="13" xfId="0" applyFont="1" applyFill="1" applyBorder="1" applyAlignment="1">
      <alignment horizontal="center" vertical="center"/>
    </xf>
    <xf numFmtId="0" fontId="26" fillId="8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/>
    </xf>
    <xf numFmtId="0" fontId="26" fillId="8" borderId="0" xfId="0" applyFont="1" applyFill="1" applyBorder="1" applyAlignment="1">
      <alignment horizontal="center" vertical="center"/>
    </xf>
    <xf numFmtId="0" fontId="22" fillId="3" borderId="0" xfId="0" quotePrefix="1" applyFont="1" applyFill="1" applyAlignment="1">
      <alignment horizontal="right" vertical="center"/>
    </xf>
    <xf numFmtId="166" fontId="26" fillId="3" borderId="0" xfId="0" applyNumberFormat="1" applyFont="1" applyFill="1" applyBorder="1" applyAlignment="1">
      <alignment horizontal="center" vertical="center" wrapText="1"/>
    </xf>
    <xf numFmtId="2" fontId="22" fillId="7" borderId="13" xfId="0" applyNumberFormat="1" applyFont="1" applyFill="1" applyBorder="1" applyAlignment="1">
      <alignment horizontal="center" vertical="center"/>
    </xf>
    <xf numFmtId="169" fontId="26" fillId="3" borderId="13" xfId="0" applyNumberFormat="1" applyFont="1" applyFill="1" applyBorder="1" applyAlignment="1">
      <alignment horizontal="center" vertical="center" wrapText="1"/>
    </xf>
    <xf numFmtId="165" fontId="26" fillId="3" borderId="0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vertical="top" wrapText="1"/>
    </xf>
    <xf numFmtId="0" fontId="9" fillId="4" borderId="0" xfId="1" applyFont="1" applyFill="1"/>
    <xf numFmtId="0" fontId="9" fillId="4" borderId="0" xfId="1" applyFont="1" applyFill="1" applyAlignment="1">
      <alignment horizontal="center" vertical="center"/>
    </xf>
    <xf numFmtId="0" fontId="9" fillId="3" borderId="0" xfId="1" applyFont="1" applyFill="1"/>
    <xf numFmtId="0" fontId="9" fillId="4" borderId="0" xfId="1" applyFont="1" applyFill="1" applyAlignment="1">
      <alignment horizontal="center"/>
    </xf>
    <xf numFmtId="0" fontId="9" fillId="3" borderId="0" xfId="1" applyFont="1" applyFill="1" applyAlignment="1">
      <alignment horizontal="center" vertical="center"/>
    </xf>
    <xf numFmtId="0" fontId="12" fillId="4" borderId="0" xfId="1" applyFont="1" applyFill="1" applyBorder="1" applyAlignment="1">
      <alignment vertical="center" wrapText="1"/>
    </xf>
    <xf numFmtId="0" fontId="11" fillId="6" borderId="13" xfId="1" applyFont="1" applyFill="1" applyBorder="1" applyAlignment="1">
      <alignment vertical="center"/>
    </xf>
    <xf numFmtId="0" fontId="10" fillId="10" borderId="13" xfId="1" applyFont="1" applyFill="1" applyBorder="1" applyAlignment="1">
      <alignment horizontal="center" vertical="center"/>
    </xf>
    <xf numFmtId="0" fontId="13" fillId="4" borderId="0" xfId="1" applyFont="1" applyFill="1" applyAlignment="1">
      <alignment vertical="center"/>
    </xf>
    <xf numFmtId="0" fontId="14" fillId="6" borderId="17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9" fillId="4" borderId="0" xfId="1" applyFont="1" applyFill="1" applyBorder="1"/>
    <xf numFmtId="0" fontId="12" fillId="4" borderId="0" xfId="1" applyFont="1" applyFill="1" applyBorder="1" applyAlignment="1">
      <alignment horizontal="center" vertical="center"/>
    </xf>
    <xf numFmtId="0" fontId="13" fillId="4" borderId="0" xfId="1" applyFont="1" applyFill="1" applyBorder="1" applyAlignment="1">
      <alignment horizontal="center" vertical="center"/>
    </xf>
    <xf numFmtId="0" fontId="8" fillId="10" borderId="18" xfId="1" applyFont="1" applyFill="1" applyBorder="1" applyAlignment="1"/>
    <xf numFmtId="0" fontId="8" fillId="10" borderId="19" xfId="1" applyFont="1" applyFill="1" applyBorder="1" applyAlignment="1"/>
    <xf numFmtId="0" fontId="8" fillId="3" borderId="0" xfId="1" applyFont="1" applyFill="1"/>
    <xf numFmtId="165" fontId="8" fillId="10" borderId="18" xfId="1" applyNumberFormat="1" applyFont="1" applyFill="1" applyBorder="1" applyAlignment="1">
      <alignment vertical="center"/>
    </xf>
    <xf numFmtId="0" fontId="8" fillId="10" borderId="19" xfId="1" applyFont="1" applyFill="1" applyBorder="1" applyAlignment="1">
      <alignment vertical="center"/>
    </xf>
    <xf numFmtId="0" fontId="9" fillId="3" borderId="0" xfId="1" applyFont="1" applyFill="1" applyBorder="1"/>
    <xf numFmtId="0" fontId="14" fillId="7" borderId="13" xfId="1" applyFont="1" applyFill="1" applyBorder="1" applyAlignment="1">
      <alignment horizontal="center" vertical="center" wrapText="1"/>
    </xf>
    <xf numFmtId="0" fontId="14" fillId="7" borderId="17" xfId="1" applyFont="1" applyFill="1" applyBorder="1" applyAlignment="1">
      <alignment horizontal="center" vertical="center" wrapText="1"/>
    </xf>
    <xf numFmtId="165" fontId="8" fillId="6" borderId="13" xfId="1" applyNumberFormat="1" applyFont="1" applyFill="1" applyBorder="1" applyAlignment="1">
      <alignment horizontal="center" vertical="center" wrapText="1"/>
    </xf>
    <xf numFmtId="165" fontId="8" fillId="6" borderId="17" xfId="1" applyNumberFormat="1" applyFont="1" applyFill="1" applyBorder="1" applyAlignment="1">
      <alignment horizontal="center" vertical="center" wrapText="1"/>
    </xf>
    <xf numFmtId="165" fontId="8" fillId="6" borderId="13" xfId="1" applyNumberFormat="1" applyFont="1" applyFill="1" applyBorder="1" applyAlignment="1">
      <alignment horizontal="center" vertical="center"/>
    </xf>
    <xf numFmtId="164" fontId="8" fillId="6" borderId="13" xfId="1" applyNumberFormat="1" applyFont="1" applyFill="1" applyBorder="1" applyAlignment="1">
      <alignment horizontal="center" vertical="center"/>
    </xf>
    <xf numFmtId="0" fontId="8" fillId="10" borderId="13" xfId="1" applyFont="1" applyFill="1" applyBorder="1" applyAlignment="1">
      <alignment horizontal="center" vertical="center"/>
    </xf>
    <xf numFmtId="164" fontId="8" fillId="10" borderId="17" xfId="1" applyNumberFormat="1" applyFont="1" applyFill="1" applyBorder="1" applyAlignment="1">
      <alignment horizontal="center" vertical="center"/>
    </xf>
    <xf numFmtId="165" fontId="8" fillId="10" borderId="18" xfId="1" applyNumberFormat="1" applyFont="1" applyFill="1" applyBorder="1" applyAlignment="1"/>
    <xf numFmtId="164" fontId="8" fillId="10" borderId="13" xfId="1" applyNumberFormat="1" applyFont="1" applyFill="1" applyBorder="1" applyAlignment="1">
      <alignment horizontal="center" vertical="center"/>
    </xf>
    <xf numFmtId="0" fontId="8" fillId="10" borderId="17" xfId="1" applyFont="1" applyFill="1" applyBorder="1" applyAlignment="1">
      <alignment horizontal="center" vertical="center"/>
    </xf>
    <xf numFmtId="0" fontId="9" fillId="4" borderId="0" xfId="0" applyFont="1" applyFill="1"/>
    <xf numFmtId="0" fontId="9" fillId="4" borderId="0" xfId="0" applyFont="1" applyFill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14" fillId="3" borderId="0" xfId="1" applyFont="1" applyFill="1" applyAlignment="1">
      <alignment vertical="center"/>
    </xf>
    <xf numFmtId="0" fontId="9" fillId="3" borderId="0" xfId="1" applyFill="1"/>
    <xf numFmtId="0" fontId="8" fillId="3" borderId="24" xfId="1" applyFont="1" applyFill="1" applyBorder="1" applyAlignment="1">
      <alignment horizontal="center" vertical="center"/>
    </xf>
    <xf numFmtId="0" fontId="8" fillId="10" borderId="25" xfId="1" applyFont="1" applyFill="1" applyBorder="1" applyAlignment="1">
      <alignment horizontal="center" vertical="center"/>
    </xf>
    <xf numFmtId="22" fontId="8" fillId="3" borderId="25" xfId="1" applyNumberFormat="1" applyFont="1" applyFill="1" applyBorder="1" applyAlignment="1">
      <alignment horizontal="center" vertical="center"/>
    </xf>
    <xf numFmtId="2" fontId="8" fillId="3" borderId="25" xfId="1" applyNumberFormat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22" fontId="8" fillId="3" borderId="13" xfId="1" applyNumberFormat="1" applyFont="1" applyFill="1" applyBorder="1" applyAlignment="1">
      <alignment horizontal="center" vertical="center"/>
    </xf>
    <xf numFmtId="2" fontId="8" fillId="3" borderId="13" xfId="1" applyNumberFormat="1" applyFont="1" applyFill="1" applyBorder="1" applyAlignment="1">
      <alignment horizontal="center" vertical="center"/>
    </xf>
    <xf numFmtId="1" fontId="8" fillId="10" borderId="13" xfId="1" applyNumberFormat="1" applyFont="1" applyFill="1" applyBorder="1" applyAlignment="1">
      <alignment horizontal="center"/>
    </xf>
    <xf numFmtId="0" fontId="9" fillId="3" borderId="0" xfId="0" applyFont="1" applyFill="1"/>
    <xf numFmtId="0" fontId="14" fillId="7" borderId="24" xfId="1" applyFont="1" applyFill="1" applyBorder="1" applyAlignment="1">
      <alignment horizontal="center" vertical="center" wrapText="1"/>
    </xf>
    <xf numFmtId="0" fontId="14" fillId="7" borderId="25" xfId="1" applyFont="1" applyFill="1" applyBorder="1" applyAlignment="1">
      <alignment horizontal="center" vertical="center" wrapText="1"/>
    </xf>
    <xf numFmtId="0" fontId="14" fillId="7" borderId="26" xfId="1" applyFont="1" applyFill="1" applyBorder="1" applyAlignment="1">
      <alignment horizontal="center" vertical="center" wrapText="1"/>
    </xf>
    <xf numFmtId="165" fontId="8" fillId="3" borderId="13" xfId="1" applyNumberFormat="1" applyFont="1" applyFill="1" applyBorder="1" applyAlignment="1">
      <alignment horizontal="center" vertical="center"/>
    </xf>
    <xf numFmtId="1" fontId="14" fillId="11" borderId="28" xfId="1" applyNumberFormat="1" applyFont="1" applyFill="1" applyBorder="1" applyAlignment="1">
      <alignment horizontal="center"/>
    </xf>
    <xf numFmtId="1" fontId="8" fillId="3" borderId="13" xfId="1" applyNumberFormat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/>
    </xf>
    <xf numFmtId="0" fontId="31" fillId="10" borderId="1" xfId="1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vertical="center"/>
    </xf>
    <xf numFmtId="0" fontId="30" fillId="6" borderId="0" xfId="1" applyFont="1" applyFill="1" applyAlignment="1">
      <alignment horizontal="left" vertical="center"/>
    </xf>
    <xf numFmtId="0" fontId="20" fillId="4" borderId="0" xfId="1" applyFont="1" applyFill="1" applyBorder="1" applyAlignment="1">
      <alignment vertical="center" wrapText="1"/>
    </xf>
    <xf numFmtId="0" fontId="14" fillId="3" borderId="0" xfId="1" applyFont="1" applyFill="1" applyBorder="1" applyAlignment="1">
      <alignment vertical="center"/>
    </xf>
    <xf numFmtId="0" fontId="14" fillId="7" borderId="0" xfId="1" applyFont="1" applyFill="1" applyBorder="1" applyAlignment="1">
      <alignment horizontal="center" vertical="center"/>
    </xf>
    <xf numFmtId="22" fontId="8" fillId="10" borderId="1" xfId="1" applyNumberFormat="1" applyFont="1" applyFill="1" applyBorder="1" applyAlignment="1">
      <alignment vertical="center"/>
    </xf>
    <xf numFmtId="22" fontId="8" fillId="3" borderId="1" xfId="1" applyNumberFormat="1" applyFont="1" applyFill="1" applyBorder="1" applyAlignment="1">
      <alignment vertical="center"/>
    </xf>
    <xf numFmtId="22" fontId="8" fillId="3" borderId="0" xfId="1" applyNumberFormat="1" applyFont="1" applyFill="1" applyBorder="1" applyAlignment="1">
      <alignment vertical="center"/>
    </xf>
    <xf numFmtId="0" fontId="8" fillId="3" borderId="16" xfId="1" applyFont="1" applyFill="1" applyBorder="1" applyAlignment="1">
      <alignment horizontal="left" vertical="center"/>
    </xf>
    <xf numFmtId="0" fontId="14" fillId="6" borderId="14" xfId="1" applyNumberFormat="1" applyFont="1" applyFill="1" applyBorder="1" applyAlignment="1">
      <alignment vertical="center"/>
    </xf>
    <xf numFmtId="0" fontId="14" fillId="6" borderId="15" xfId="1" applyNumberFormat="1" applyFont="1" applyFill="1" applyBorder="1" applyAlignment="1">
      <alignment horizontal="center" vertical="center"/>
    </xf>
    <xf numFmtId="0" fontId="8" fillId="4" borderId="0" xfId="1" applyFont="1" applyFill="1"/>
    <xf numFmtId="0" fontId="14" fillId="3" borderId="0" xfId="1" applyFont="1" applyFill="1" applyBorder="1" applyAlignment="1">
      <alignment horizontal="center" vertical="center"/>
    </xf>
    <xf numFmtId="22" fontId="8" fillId="3" borderId="0" xfId="1" applyNumberFormat="1" applyFont="1" applyFill="1" applyBorder="1" applyAlignment="1">
      <alignment horizontal="left" vertical="center"/>
    </xf>
    <xf numFmtId="20" fontId="8" fillId="3" borderId="0" xfId="1" applyNumberFormat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/>
    </xf>
    <xf numFmtId="0" fontId="14" fillId="3" borderId="0" xfId="1" applyNumberFormat="1" applyFont="1" applyFill="1" applyBorder="1" applyAlignment="1">
      <alignment horizontal="right" vertical="center"/>
    </xf>
    <xf numFmtId="0" fontId="14" fillId="3" borderId="0" xfId="1" applyNumberFormat="1" applyFont="1" applyFill="1" applyBorder="1" applyAlignment="1">
      <alignment horizontal="center" vertical="center"/>
    </xf>
    <xf numFmtId="168" fontId="14" fillId="10" borderId="1" xfId="1" applyNumberFormat="1" applyFont="1" applyFill="1" applyBorder="1" applyAlignment="1">
      <alignment horizontal="center" vertical="center"/>
    </xf>
    <xf numFmtId="14" fontId="8" fillId="3" borderId="0" xfId="1" applyNumberFormat="1" applyFont="1" applyFill="1" applyBorder="1" applyAlignment="1">
      <alignment vertical="center"/>
    </xf>
    <xf numFmtId="14" fontId="14" fillId="3" borderId="0" xfId="1" applyNumberFormat="1" applyFont="1" applyFill="1" applyBorder="1" applyAlignment="1">
      <alignment horizontal="center" vertical="center"/>
    </xf>
    <xf numFmtId="2" fontId="14" fillId="3" borderId="0" xfId="1" applyNumberFormat="1" applyFont="1" applyFill="1" applyBorder="1" applyAlignment="1">
      <alignment horizontal="center" vertical="center"/>
    </xf>
    <xf numFmtId="14" fontId="14" fillId="3" borderId="0" xfId="1" applyNumberFormat="1" applyFont="1" applyFill="1" applyBorder="1" applyAlignment="1">
      <alignment vertical="center"/>
    </xf>
    <xf numFmtId="0" fontId="8" fillId="3" borderId="0" xfId="1" applyFont="1" applyFill="1" applyBorder="1"/>
    <xf numFmtId="165" fontId="8" fillId="10" borderId="1" xfId="1" applyNumberFormat="1" applyFont="1" applyFill="1" applyBorder="1" applyAlignment="1"/>
    <xf numFmtId="0" fontId="8" fillId="3" borderId="0" xfId="1" applyFont="1" applyFill="1" applyBorder="1" applyAlignment="1"/>
    <xf numFmtId="0" fontId="9" fillId="3" borderId="0" xfId="1" applyFont="1" applyFill="1" applyAlignment="1"/>
    <xf numFmtId="0" fontId="8" fillId="4" borderId="20" xfId="1" applyFont="1" applyFill="1" applyBorder="1"/>
    <xf numFmtId="0" fontId="8" fillId="4" borderId="0" xfId="1" applyFont="1" applyFill="1" applyAlignment="1">
      <alignment horizontal="center"/>
    </xf>
    <xf numFmtId="0" fontId="8" fillId="10" borderId="1" xfId="1" applyFont="1" applyFill="1" applyBorder="1" applyAlignment="1"/>
    <xf numFmtId="0" fontId="16" fillId="4" borderId="10" xfId="1" applyFont="1" applyFill="1" applyBorder="1" applyAlignment="1">
      <alignment vertical="center" wrapText="1"/>
    </xf>
    <xf numFmtId="0" fontId="16" fillId="4" borderId="11" xfId="1" applyFont="1" applyFill="1" applyBorder="1" applyAlignment="1">
      <alignment vertical="center" wrapText="1"/>
    </xf>
    <xf numFmtId="0" fontId="16" fillId="4" borderId="12" xfId="1" applyFont="1" applyFill="1" applyBorder="1" applyAlignment="1">
      <alignment vertical="center" wrapText="1"/>
    </xf>
    <xf numFmtId="0" fontId="0" fillId="3" borderId="0" xfId="0" applyFill="1"/>
    <xf numFmtId="0" fontId="30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14" fontId="8" fillId="4" borderId="13" xfId="0" applyNumberFormat="1" applyFont="1" applyFill="1" applyBorder="1" applyAlignment="1">
      <alignment horizontal="center" vertical="center"/>
    </xf>
    <xf numFmtId="20" fontId="8" fillId="3" borderId="13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center" vertical="center"/>
    </xf>
    <xf numFmtId="1" fontId="8" fillId="3" borderId="13" xfId="0" applyNumberFormat="1" applyFont="1" applyFill="1" applyBorder="1" applyAlignment="1">
      <alignment horizontal="center" vertical="center"/>
    </xf>
    <xf numFmtId="20" fontId="8" fillId="3" borderId="21" xfId="0" applyNumberFormat="1" applyFont="1" applyFill="1" applyBorder="1" applyAlignment="1">
      <alignment horizontal="center" vertical="center"/>
    </xf>
    <xf numFmtId="165" fontId="14" fillId="10" borderId="13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9" fillId="3" borderId="45" xfId="1" applyFont="1" applyFill="1" applyBorder="1"/>
    <xf numFmtId="0" fontId="8" fillId="3" borderId="0" xfId="1" applyFont="1" applyFill="1" applyAlignment="1">
      <alignment horizontal="center" vertical="center"/>
    </xf>
    <xf numFmtId="0" fontId="30" fillId="3" borderId="0" xfId="1" applyFont="1" applyFill="1" applyBorder="1" applyAlignment="1">
      <alignment vertical="center"/>
    </xf>
    <xf numFmtId="0" fontId="8" fillId="0" borderId="0" xfId="1" applyFont="1" applyFill="1"/>
    <xf numFmtId="0" fontId="30" fillId="3" borderId="0" xfId="1" applyFont="1" applyFill="1" applyAlignment="1">
      <alignment horizontal="left" vertical="center"/>
    </xf>
    <xf numFmtId="0" fontId="31" fillId="3" borderId="0" xfId="1" applyFont="1" applyFill="1" applyBorder="1" applyAlignment="1">
      <alignment horizontal="left" vertical="center"/>
    </xf>
    <xf numFmtId="0" fontId="8" fillId="0" borderId="0" xfId="1" applyFont="1" applyFill="1" applyBorder="1"/>
    <xf numFmtId="0" fontId="30" fillId="3" borderId="0" xfId="1" applyFont="1" applyFill="1" applyBorder="1" applyAlignment="1">
      <alignment horizontal="left" vertical="center"/>
    </xf>
    <xf numFmtId="0" fontId="31" fillId="3" borderId="0" xfId="1" applyFont="1" applyFill="1" applyBorder="1" applyAlignment="1">
      <alignment vertical="center"/>
    </xf>
    <xf numFmtId="0" fontId="12" fillId="3" borderId="0" xfId="1" applyFont="1" applyFill="1" applyBorder="1" applyAlignment="1">
      <alignment horizontal="center" vertical="center"/>
    </xf>
    <xf numFmtId="0" fontId="8" fillId="3" borderId="59" xfId="1" applyFont="1" applyFill="1" applyBorder="1" applyAlignment="1">
      <alignment horizontal="center" vertical="center"/>
    </xf>
    <xf numFmtId="0" fontId="8" fillId="10" borderId="60" xfId="1" applyFont="1" applyFill="1" applyBorder="1" applyAlignment="1">
      <alignment horizontal="center" vertical="center"/>
    </xf>
    <xf numFmtId="22" fontId="8" fillId="3" borderId="60" xfId="1" applyNumberFormat="1" applyFont="1" applyFill="1" applyBorder="1" applyAlignment="1">
      <alignment horizontal="center" vertical="center"/>
    </xf>
    <xf numFmtId="2" fontId="8" fillId="3" borderId="60" xfId="1" applyNumberFormat="1" applyFont="1" applyFill="1" applyBorder="1" applyAlignment="1">
      <alignment horizontal="center" vertical="center"/>
    </xf>
    <xf numFmtId="1" fontId="8" fillId="10" borderId="60" xfId="1" applyNumberFormat="1" applyFont="1" applyFill="1" applyBorder="1" applyAlignment="1">
      <alignment horizontal="center"/>
    </xf>
    <xf numFmtId="1" fontId="14" fillId="11" borderId="61" xfId="1" applyNumberFormat="1" applyFont="1" applyFill="1" applyBorder="1" applyAlignment="1">
      <alignment horizontal="center"/>
    </xf>
    <xf numFmtId="0" fontId="9" fillId="4" borderId="0" xfId="0" applyFont="1" applyFill="1" applyBorder="1"/>
    <xf numFmtId="1" fontId="8" fillId="3" borderId="60" xfId="1" applyNumberFormat="1" applyFont="1" applyFill="1" applyBorder="1" applyAlignment="1">
      <alignment horizontal="center" vertical="center"/>
    </xf>
    <xf numFmtId="14" fontId="22" fillId="7" borderId="28" xfId="0" applyNumberFormat="1" applyFont="1" applyFill="1" applyBorder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/>
    </xf>
    <xf numFmtId="0" fontId="26" fillId="8" borderId="59" xfId="0" applyFont="1" applyFill="1" applyBorder="1" applyAlignment="1">
      <alignment horizontal="center" vertical="center" wrapText="1"/>
    </xf>
    <xf numFmtId="0" fontId="26" fillId="3" borderId="60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/>
    </xf>
    <xf numFmtId="0" fontId="33" fillId="3" borderId="60" xfId="0" applyFont="1" applyFill="1" applyBorder="1" applyAlignment="1">
      <alignment horizontal="center" vertical="center"/>
    </xf>
    <xf numFmtId="0" fontId="33" fillId="3" borderId="61" xfId="0" applyFont="1" applyFill="1" applyBorder="1" applyAlignment="1">
      <alignment horizontal="center" vertical="center"/>
    </xf>
    <xf numFmtId="2" fontId="22" fillId="7" borderId="28" xfId="0" applyNumberFormat="1" applyFont="1" applyFill="1" applyBorder="1" applyAlignment="1">
      <alignment horizontal="center" vertical="center"/>
    </xf>
    <xf numFmtId="169" fontId="26" fillId="3" borderId="28" xfId="0" applyNumberFormat="1" applyFont="1" applyFill="1" applyBorder="1" applyAlignment="1">
      <alignment horizontal="center" vertical="center" wrapText="1"/>
    </xf>
    <xf numFmtId="169" fontId="26" fillId="3" borderId="60" xfId="0" applyNumberFormat="1" applyFont="1" applyFill="1" applyBorder="1" applyAlignment="1">
      <alignment horizontal="center" vertical="center" wrapText="1"/>
    </xf>
    <xf numFmtId="169" fontId="26" fillId="3" borderId="61" xfId="0" applyNumberFormat="1" applyFont="1" applyFill="1" applyBorder="1" applyAlignment="1">
      <alignment horizontal="center" vertical="center" wrapText="1"/>
    </xf>
    <xf numFmtId="0" fontId="20" fillId="7" borderId="62" xfId="1" applyFont="1" applyFill="1" applyBorder="1" applyAlignment="1">
      <alignment vertical="center"/>
    </xf>
    <xf numFmtId="0" fontId="20" fillId="7" borderId="63" xfId="1" applyFont="1" applyFill="1" applyBorder="1" applyAlignment="1">
      <alignment vertical="center"/>
    </xf>
    <xf numFmtId="0" fontId="20" fillId="7" borderId="64" xfId="1" applyFont="1" applyFill="1" applyBorder="1" applyAlignment="1">
      <alignment vertical="center"/>
    </xf>
    <xf numFmtId="0" fontId="37" fillId="4" borderId="0" xfId="0" applyNumberFormat="1" applyFont="1" applyFill="1" applyBorder="1" applyAlignment="1">
      <alignment horizontal="center" vertical="center" wrapText="1"/>
    </xf>
    <xf numFmtId="0" fontId="22" fillId="3" borderId="0" xfId="0" quotePrefix="1" applyFont="1" applyFill="1" applyAlignment="1">
      <alignment horizontal="left" vertical="center"/>
    </xf>
    <xf numFmtId="0" fontId="22" fillId="3" borderId="0" xfId="0" applyFont="1" applyFill="1" applyBorder="1" applyAlignment="1">
      <alignment horizontal="center" vertical="center"/>
    </xf>
    <xf numFmtId="0" fontId="31" fillId="10" borderId="1" xfId="1" applyFont="1" applyFill="1" applyBorder="1" applyAlignment="1">
      <alignment horizontal="left" vertical="center"/>
    </xf>
    <xf numFmtId="0" fontId="30" fillId="6" borderId="0" xfId="1" applyFont="1" applyFill="1" applyAlignment="1">
      <alignment horizontal="left" vertical="center"/>
    </xf>
    <xf numFmtId="164" fontId="8" fillId="3" borderId="17" xfId="1" applyNumberFormat="1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>
      <alignment horizontal="center" vertical="center"/>
    </xf>
    <xf numFmtId="0" fontId="14" fillId="7" borderId="40" xfId="1" applyFont="1" applyFill="1" applyBorder="1" applyAlignment="1">
      <alignment horizontal="center" vertical="center" wrapText="1"/>
    </xf>
    <xf numFmtId="0" fontId="8" fillId="3" borderId="42" xfId="1" applyNumberFormat="1" applyFont="1" applyFill="1" applyBorder="1" applyAlignment="1">
      <alignment horizontal="center" vertical="center"/>
    </xf>
    <xf numFmtId="0" fontId="14" fillId="7" borderId="72" xfId="1" applyFont="1" applyFill="1" applyBorder="1" applyAlignment="1">
      <alignment horizontal="center" vertical="center" wrapText="1"/>
    </xf>
    <xf numFmtId="0" fontId="14" fillId="7" borderId="34" xfId="1" applyFont="1" applyFill="1" applyBorder="1" applyAlignment="1">
      <alignment horizontal="center" vertical="center" wrapText="1"/>
    </xf>
    <xf numFmtId="0" fontId="14" fillId="7" borderId="75" xfId="1" applyFont="1" applyFill="1" applyBorder="1" applyAlignment="1">
      <alignment horizontal="center" vertical="center" wrapText="1"/>
    </xf>
    <xf numFmtId="0" fontId="8" fillId="3" borderId="76" xfId="1" applyFont="1" applyFill="1" applyBorder="1" applyAlignment="1">
      <alignment vertical="center"/>
    </xf>
    <xf numFmtId="1" fontId="8" fillId="10" borderId="33" xfId="1" applyNumberFormat="1" applyFont="1" applyFill="1" applyBorder="1" applyAlignment="1">
      <alignment horizontal="center"/>
    </xf>
    <xf numFmtId="2" fontId="8" fillId="3" borderId="33" xfId="1" applyNumberFormat="1" applyFont="1" applyFill="1" applyBorder="1" applyAlignment="1">
      <alignment horizontal="center" vertical="center"/>
    </xf>
    <xf numFmtId="22" fontId="8" fillId="3" borderId="33" xfId="1" applyNumberFormat="1" applyFont="1" applyFill="1" applyBorder="1" applyAlignment="1">
      <alignment horizontal="center" vertical="center"/>
    </xf>
    <xf numFmtId="0" fontId="9" fillId="3" borderId="76" xfId="1" applyFill="1" applyBorder="1"/>
    <xf numFmtId="0" fontId="8" fillId="3" borderId="77" xfId="1" applyFont="1" applyFill="1" applyBorder="1" applyAlignment="1">
      <alignment horizontal="center" vertical="center"/>
    </xf>
    <xf numFmtId="0" fontId="24" fillId="3" borderId="22" xfId="0" applyFont="1" applyFill="1" applyBorder="1"/>
    <xf numFmtId="0" fontId="22" fillId="3" borderId="22" xfId="0" applyFont="1" applyFill="1" applyBorder="1"/>
    <xf numFmtId="169" fontId="26" fillId="3" borderId="19" xfId="0" applyNumberFormat="1" applyFont="1" applyFill="1" applyBorder="1" applyAlignment="1">
      <alignment horizontal="center" vertical="center" wrapText="1"/>
    </xf>
    <xf numFmtId="169" fontId="26" fillId="3" borderId="43" xfId="0" applyNumberFormat="1" applyFont="1" applyFill="1" applyBorder="1" applyAlignment="1">
      <alignment horizontal="center" vertical="center" wrapText="1"/>
    </xf>
    <xf numFmtId="2" fontId="9" fillId="0" borderId="0" xfId="1" applyNumberFormat="1"/>
    <xf numFmtId="0" fontId="14" fillId="13" borderId="25" xfId="1" applyFont="1" applyFill="1" applyBorder="1" applyAlignment="1">
      <alignment horizontal="center" vertical="center" wrapText="1"/>
    </xf>
    <xf numFmtId="0" fontId="14" fillId="13" borderId="26" xfId="1" applyFont="1" applyFill="1" applyBorder="1" applyAlignment="1">
      <alignment horizontal="center" vertical="center" wrapText="1"/>
    </xf>
    <xf numFmtId="164" fontId="8" fillId="3" borderId="13" xfId="1" applyNumberFormat="1" applyFont="1" applyFill="1" applyBorder="1" applyAlignment="1">
      <alignment horizontal="center" vertical="center"/>
    </xf>
    <xf numFmtId="2" fontId="8" fillId="0" borderId="13" xfId="1" applyNumberFormat="1" applyFont="1" applyFill="1" applyBorder="1" applyAlignment="1">
      <alignment horizontal="center"/>
    </xf>
    <xf numFmtId="2" fontId="8" fillId="0" borderId="60" xfId="1" applyNumberFormat="1" applyFont="1" applyFill="1" applyBorder="1" applyAlignment="1">
      <alignment horizontal="center"/>
    </xf>
    <xf numFmtId="2" fontId="14" fillId="0" borderId="28" xfId="1" applyNumberFormat="1" applyFont="1" applyFill="1" applyBorder="1" applyAlignment="1">
      <alignment horizontal="center"/>
    </xf>
    <xf numFmtId="0" fontId="8" fillId="6" borderId="66" xfId="1" applyFont="1" applyFill="1" applyBorder="1" applyAlignment="1">
      <alignment vertical="center" wrapText="1"/>
    </xf>
    <xf numFmtId="0" fontId="8" fillId="6" borderId="67" xfId="1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22" fontId="8" fillId="3" borderId="19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6" fillId="3" borderId="13" xfId="0" applyNumberFormat="1" applyFont="1" applyFill="1" applyBorder="1" applyAlignment="1">
      <alignment horizontal="center" vertical="center" wrapText="1"/>
    </xf>
    <xf numFmtId="165" fontId="14" fillId="11" borderId="26" xfId="1" applyNumberFormat="1" applyFont="1" applyFill="1" applyBorder="1" applyAlignment="1">
      <alignment horizontal="center"/>
    </xf>
    <xf numFmtId="165" fontId="14" fillId="11" borderId="28" xfId="1" applyNumberFormat="1" applyFont="1" applyFill="1" applyBorder="1" applyAlignment="1">
      <alignment horizontal="center"/>
    </xf>
    <xf numFmtId="0" fontId="14" fillId="5" borderId="13" xfId="1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/>
    </xf>
    <xf numFmtId="0" fontId="31" fillId="10" borderId="1" xfId="1" applyFont="1" applyFill="1" applyBorder="1" applyAlignment="1">
      <alignment vertical="center"/>
    </xf>
    <xf numFmtId="22" fontId="8" fillId="4" borderId="13" xfId="0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2" fontId="11" fillId="0" borderId="0" xfId="1" applyNumberFormat="1" applyFont="1"/>
    <xf numFmtId="165" fontId="40" fillId="0" borderId="0" xfId="1" applyNumberFormat="1" applyFont="1"/>
    <xf numFmtId="0" fontId="24" fillId="0" borderId="0" xfId="0" applyFont="1" applyAlignment="1">
      <alignment vertical="center"/>
    </xf>
    <xf numFmtId="169" fontId="24" fillId="0" borderId="0" xfId="0" applyNumberFormat="1" applyFont="1" applyAlignment="1">
      <alignment vertical="center"/>
    </xf>
    <xf numFmtId="0" fontId="24" fillId="0" borderId="0" xfId="0" applyFont="1" applyFill="1" applyAlignment="1">
      <alignment vertical="center"/>
    </xf>
    <xf numFmtId="171" fontId="24" fillId="0" borderId="0" xfId="3" applyNumberFormat="1" applyFont="1"/>
    <xf numFmtId="0" fontId="22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9" fontId="24" fillId="0" borderId="0" xfId="3" applyFont="1" applyAlignment="1">
      <alignment vertical="center"/>
    </xf>
    <xf numFmtId="9" fontId="41" fillId="0" borderId="0" xfId="0" applyNumberFormat="1" applyFont="1"/>
    <xf numFmtId="0" fontId="41" fillId="0" borderId="0" xfId="0" applyFont="1"/>
    <xf numFmtId="0" fontId="41" fillId="0" borderId="0" xfId="0" applyFont="1" applyFill="1"/>
    <xf numFmtId="0" fontId="20" fillId="7" borderId="78" xfId="1" applyFont="1" applyFill="1" applyBorder="1" applyAlignment="1">
      <alignment horizontal="center" vertical="center" wrapText="1"/>
    </xf>
    <xf numFmtId="0" fontId="20" fillId="7" borderId="79" xfId="1" applyFont="1" applyFill="1" applyBorder="1" applyAlignment="1">
      <alignment horizontal="center" vertical="center" wrapText="1"/>
    </xf>
    <xf numFmtId="0" fontId="20" fillId="7" borderId="80" xfId="1" applyFont="1" applyFill="1" applyBorder="1" applyAlignment="1">
      <alignment horizontal="center" vertical="center" wrapText="1"/>
    </xf>
    <xf numFmtId="0" fontId="44" fillId="15" borderId="0" xfId="0" applyFont="1" applyFill="1" applyAlignment="1">
      <alignment horizontal="center" vertical="center" wrapText="1"/>
    </xf>
    <xf numFmtId="165" fontId="46" fillId="15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2" fontId="23" fillId="0" borderId="81" xfId="0" applyNumberFormat="1" applyFont="1" applyBorder="1" applyAlignment="1">
      <alignment vertical="center"/>
    </xf>
    <xf numFmtId="22" fontId="23" fillId="0" borderId="82" xfId="0" applyNumberFormat="1" applyFont="1" applyBorder="1" applyAlignment="1">
      <alignment vertical="center"/>
    </xf>
    <xf numFmtId="2" fontId="23" fillId="0" borderId="83" xfId="0" applyNumberFormat="1" applyFont="1" applyBorder="1" applyAlignment="1">
      <alignment vertical="center"/>
    </xf>
    <xf numFmtId="169" fontId="23" fillId="0" borderId="0" xfId="0" applyNumberFormat="1" applyFont="1" applyAlignment="1">
      <alignment vertical="center"/>
    </xf>
    <xf numFmtId="22" fontId="23" fillId="0" borderId="22" xfId="0" applyNumberFormat="1" applyFont="1" applyBorder="1" applyAlignment="1">
      <alignment vertical="center"/>
    </xf>
    <xf numFmtId="22" fontId="23" fillId="0" borderId="0" xfId="0" applyNumberFormat="1" applyFont="1" applyBorder="1" applyAlignment="1">
      <alignment vertical="center"/>
    </xf>
    <xf numFmtId="2" fontId="23" fillId="0" borderId="84" xfId="0" applyNumberFormat="1" applyFont="1" applyBorder="1" applyAlignment="1">
      <alignment vertical="center"/>
    </xf>
    <xf numFmtId="22" fontId="23" fillId="0" borderId="0" xfId="0" applyNumberFormat="1" applyFont="1" applyAlignment="1">
      <alignment vertical="center"/>
    </xf>
    <xf numFmtId="0" fontId="44" fillId="16" borderId="0" xfId="0" applyFont="1" applyFill="1" applyAlignment="1">
      <alignment horizontal="center" vertical="center" wrapText="1"/>
    </xf>
    <xf numFmtId="165" fontId="46" fillId="16" borderId="0" xfId="0" applyNumberFormat="1" applyFont="1" applyFill="1" applyAlignment="1">
      <alignment horizontal="center" vertical="center"/>
    </xf>
    <xf numFmtId="22" fontId="23" fillId="0" borderId="85" xfId="0" applyNumberFormat="1" applyFont="1" applyBorder="1" applyAlignment="1">
      <alignment vertical="center"/>
    </xf>
    <xf numFmtId="22" fontId="23" fillId="0" borderId="86" xfId="0" applyNumberFormat="1" applyFont="1" applyBorder="1" applyAlignment="1">
      <alignment vertical="center"/>
    </xf>
    <xf numFmtId="2" fontId="23" fillId="0" borderId="87" xfId="0" applyNumberFormat="1" applyFont="1" applyBorder="1" applyAlignment="1">
      <alignment vertical="center"/>
    </xf>
    <xf numFmtId="22" fontId="20" fillId="17" borderId="0" xfId="0" applyNumberFormat="1" applyFont="1" applyFill="1" applyAlignment="1">
      <alignment vertical="center"/>
    </xf>
    <xf numFmtId="0" fontId="20" fillId="17" borderId="0" xfId="0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164" fontId="20" fillId="17" borderId="0" xfId="0" applyNumberFormat="1" applyFont="1" applyFill="1" applyAlignment="1">
      <alignment vertical="center"/>
    </xf>
    <xf numFmtId="22" fontId="20" fillId="18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2" fillId="18" borderId="0" xfId="0" applyFont="1" applyFill="1" applyAlignment="1">
      <alignment horizontal="center" vertical="center"/>
    </xf>
    <xf numFmtId="2" fontId="20" fillId="18" borderId="0" xfId="0" applyNumberFormat="1" applyFont="1" applyFill="1" applyAlignment="1">
      <alignment vertical="center"/>
    </xf>
    <xf numFmtId="164" fontId="20" fillId="18" borderId="0" xfId="0" applyNumberFormat="1" applyFont="1" applyFill="1" applyAlignment="1">
      <alignment vertical="center"/>
    </xf>
    <xf numFmtId="2" fontId="22" fillId="17" borderId="0" xfId="0" applyNumberFormat="1" applyFont="1" applyFill="1" applyAlignment="1">
      <alignment vertical="center"/>
    </xf>
    <xf numFmtId="0" fontId="23" fillId="18" borderId="0" xfId="0" applyFont="1" applyFill="1" applyAlignment="1">
      <alignment vertical="center"/>
    </xf>
    <xf numFmtId="0" fontId="23" fillId="18" borderId="0" xfId="0" quotePrefix="1" applyFont="1" applyFill="1" applyAlignment="1">
      <alignment horizontal="right" vertical="center"/>
    </xf>
    <xf numFmtId="0" fontId="8" fillId="10" borderId="13" xfId="1" applyNumberFormat="1" applyFont="1" applyFill="1" applyBorder="1" applyAlignment="1">
      <alignment horizontal="center"/>
    </xf>
    <xf numFmtId="0" fontId="8" fillId="10" borderId="25" xfId="1" applyNumberFormat="1" applyFont="1" applyFill="1" applyBorder="1" applyAlignment="1">
      <alignment horizontal="center"/>
    </xf>
    <xf numFmtId="0" fontId="8" fillId="10" borderId="60" xfId="1" applyNumberFormat="1" applyFont="1" applyFill="1" applyBorder="1" applyAlignment="1">
      <alignment horizontal="center"/>
    </xf>
    <xf numFmtId="0" fontId="14" fillId="5" borderId="13" xfId="1" applyFont="1" applyFill="1" applyBorder="1" applyAlignment="1">
      <alignment horizontal="center" vertical="center" wrapText="1"/>
    </xf>
    <xf numFmtId="0" fontId="30" fillId="6" borderId="0" xfId="1" applyFont="1" applyFill="1" applyAlignment="1">
      <alignment horizontal="left" vertical="center"/>
    </xf>
    <xf numFmtId="0" fontId="48" fillId="2" borderId="0" xfId="4" applyFont="1" applyFill="1"/>
    <xf numFmtId="0" fontId="48" fillId="2" borderId="0" xfId="4" applyFont="1" applyFill="1" applyAlignment="1">
      <alignment horizontal="center"/>
    </xf>
    <xf numFmtId="0" fontId="49" fillId="2" borderId="0" xfId="4" applyFont="1" applyFill="1" applyAlignment="1">
      <alignment horizontal="center" vertical="center"/>
    </xf>
    <xf numFmtId="0" fontId="22" fillId="6" borderId="0" xfId="1" applyFont="1" applyFill="1" applyAlignment="1">
      <alignment vertical="center"/>
    </xf>
    <xf numFmtId="0" fontId="23" fillId="10" borderId="0" xfId="1" applyFont="1" applyFill="1" applyAlignment="1">
      <alignment vertical="center"/>
    </xf>
    <xf numFmtId="0" fontId="50" fillId="2" borderId="0" xfId="4" applyFont="1" applyFill="1" applyAlignment="1">
      <alignment horizontal="center"/>
    </xf>
    <xf numFmtId="0" fontId="20" fillId="2" borderId="0" xfId="4" applyFont="1" applyFill="1" applyAlignment="1">
      <alignment horizontal="center" vertical="center"/>
    </xf>
    <xf numFmtId="0" fontId="24" fillId="10" borderId="0" xfId="1" applyFont="1" applyFill="1" applyAlignment="1">
      <alignment vertical="center"/>
    </xf>
    <xf numFmtId="49" fontId="23" fillId="10" borderId="0" xfId="1" applyNumberFormat="1" applyFont="1" applyFill="1" applyAlignment="1">
      <alignment vertical="center"/>
    </xf>
    <xf numFmtId="0" fontId="51" fillId="19" borderId="13" xfId="4" applyFont="1" applyFill="1" applyBorder="1" applyAlignment="1">
      <alignment horizontal="center" vertical="center" wrapText="1"/>
    </xf>
    <xf numFmtId="0" fontId="51" fillId="19" borderId="13" xfId="4" applyFont="1" applyFill="1" applyBorder="1" applyAlignment="1">
      <alignment horizontal="center" vertical="center"/>
    </xf>
    <xf numFmtId="20" fontId="51" fillId="19" borderId="13" xfId="4" applyNumberFormat="1" applyFont="1" applyFill="1" applyBorder="1" applyAlignment="1">
      <alignment horizontal="center" vertical="center"/>
    </xf>
    <xf numFmtId="0" fontId="48" fillId="2" borderId="0" xfId="4" applyFont="1" applyFill="1" applyAlignment="1">
      <alignment vertical="center"/>
    </xf>
    <xf numFmtId="165" fontId="32" fillId="0" borderId="0" xfId="2" applyNumberFormat="1" applyAlignment="1">
      <alignment horizontal="center"/>
    </xf>
    <xf numFmtId="165" fontId="48" fillId="2" borderId="0" xfId="4" applyNumberFormat="1" applyFont="1" applyFill="1"/>
    <xf numFmtId="165" fontId="31" fillId="2" borderId="0" xfId="4" applyNumberFormat="1" applyFont="1" applyFill="1" applyAlignment="1">
      <alignment vertical="center"/>
    </xf>
    <xf numFmtId="0" fontId="22" fillId="0" borderId="0" xfId="4" applyFont="1" applyAlignment="1">
      <alignment horizontal="center" vertical="center"/>
    </xf>
    <xf numFmtId="172" fontId="24" fillId="0" borderId="0" xfId="4" applyNumberFormat="1" applyFont="1" applyAlignment="1">
      <alignment horizontal="center" vertical="center"/>
    </xf>
    <xf numFmtId="165" fontId="24" fillId="2" borderId="0" xfId="4" applyNumberFormat="1" applyFont="1" applyFill="1" applyAlignment="1">
      <alignment horizontal="center" vertical="center"/>
    </xf>
    <xf numFmtId="165" fontId="24" fillId="0" borderId="0" xfId="4" applyNumberFormat="1" applyFont="1" applyAlignment="1">
      <alignment horizontal="center" vertical="center"/>
    </xf>
    <xf numFmtId="0" fontId="50" fillId="0" borderId="0" xfId="4" applyFont="1" applyAlignment="1">
      <alignment horizontal="center" vertical="center"/>
    </xf>
    <xf numFmtId="0" fontId="7" fillId="3" borderId="0" xfId="4" applyFill="1"/>
    <xf numFmtId="0" fontId="7" fillId="4" borderId="0" xfId="4" applyFill="1"/>
    <xf numFmtId="0" fontId="22" fillId="0" borderId="0" xfId="4" applyFont="1" applyAlignment="1">
      <alignment horizontal="left" vertical="center"/>
    </xf>
    <xf numFmtId="0" fontId="50" fillId="0" borderId="0" xfId="4" applyFont="1" applyAlignment="1">
      <alignment horizontal="left" vertical="center"/>
    </xf>
    <xf numFmtId="0" fontId="31" fillId="10" borderId="0" xfId="1" applyFont="1" applyFill="1" applyAlignment="1">
      <alignment vertical="center"/>
    </xf>
    <xf numFmtId="0" fontId="30" fillId="6" borderId="0" xfId="1" applyFont="1" applyFill="1" applyAlignment="1">
      <alignment horizontal="right" vertical="center"/>
    </xf>
    <xf numFmtId="0" fontId="31" fillId="4" borderId="0" xfId="1" applyFont="1" applyFill="1" applyAlignment="1">
      <alignment vertical="center"/>
    </xf>
    <xf numFmtId="0" fontId="52" fillId="10" borderId="0" xfId="1" applyFont="1" applyFill="1" applyAlignment="1">
      <alignment vertical="center" wrapText="1"/>
    </xf>
    <xf numFmtId="0" fontId="52" fillId="4" borderId="0" xfId="1" applyFont="1" applyFill="1" applyAlignment="1">
      <alignment vertical="center" wrapText="1"/>
    </xf>
    <xf numFmtId="0" fontId="31" fillId="10" borderId="0" xfId="1" applyFont="1" applyFill="1" applyAlignment="1">
      <alignment horizontal="left" vertical="center"/>
    </xf>
    <xf numFmtId="22" fontId="24" fillId="0" borderId="13" xfId="4" applyNumberFormat="1" applyFont="1" applyBorder="1" applyAlignment="1">
      <alignment horizontal="center" vertical="center"/>
    </xf>
    <xf numFmtId="165" fontId="24" fillId="0" borderId="13" xfId="4" applyNumberFormat="1" applyFont="1" applyBorder="1" applyAlignment="1">
      <alignment horizontal="center" vertical="center"/>
    </xf>
    <xf numFmtId="165" fontId="23" fillId="0" borderId="13" xfId="4" applyNumberFormat="1" applyFont="1" applyBorder="1" applyAlignment="1">
      <alignment horizontal="center" vertical="center"/>
    </xf>
    <xf numFmtId="0" fontId="8" fillId="10" borderId="0" xfId="1" applyNumberFormat="1" applyFont="1" applyFill="1" applyAlignment="1">
      <alignment vertical="center"/>
    </xf>
    <xf numFmtId="165" fontId="24" fillId="2" borderId="13" xfId="4" applyNumberFormat="1" applyFont="1" applyFill="1" applyBorder="1" applyAlignment="1">
      <alignment horizontal="center" vertical="center"/>
    </xf>
    <xf numFmtId="0" fontId="6" fillId="0" borderId="0" xfId="6"/>
    <xf numFmtId="0" fontId="6" fillId="0" borderId="0" xfId="6" applyAlignment="1">
      <alignment horizontal="center"/>
    </xf>
    <xf numFmtId="164" fontId="6" fillId="0" borderId="0" xfId="6" applyNumberFormat="1"/>
    <xf numFmtId="164" fontId="6" fillId="0" borderId="0" xfId="6" applyNumberFormat="1" applyAlignment="1">
      <alignment horizontal="center"/>
    </xf>
    <xf numFmtId="0" fontId="6" fillId="20" borderId="0" xfId="6" applyFill="1"/>
    <xf numFmtId="164" fontId="6" fillId="20" borderId="0" xfId="6" applyNumberFormat="1" applyFill="1" applyAlignment="1">
      <alignment horizontal="center"/>
    </xf>
    <xf numFmtId="0" fontId="6" fillId="20" borderId="0" xfId="6" applyFill="1" applyAlignment="1">
      <alignment horizontal="center"/>
    </xf>
    <xf numFmtId="1" fontId="6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quotePrefix="1" applyNumberFormat="1" applyAlignment="1">
      <alignment horizontal="center" vertical="center"/>
    </xf>
    <xf numFmtId="172" fontId="31" fillId="0" borderId="0" xfId="4" applyNumberFormat="1" applyFont="1" applyAlignment="1">
      <alignment horizontal="left" vertical="center"/>
    </xf>
    <xf numFmtId="0" fontId="54" fillId="10" borderId="0" xfId="1" applyFont="1" applyFill="1" applyAlignment="1">
      <alignment vertical="center"/>
    </xf>
    <xf numFmtId="0" fontId="48" fillId="2" borderId="0" xfId="8" applyFont="1" applyFill="1"/>
    <xf numFmtId="0" fontId="48" fillId="2" borderId="0" xfId="8" applyFont="1" applyFill="1" applyAlignment="1">
      <alignment horizontal="center"/>
    </xf>
    <xf numFmtId="0" fontId="49" fillId="2" borderId="0" xfId="8" applyFont="1" applyFill="1" applyAlignment="1">
      <alignment horizontal="center" vertical="center"/>
    </xf>
    <xf numFmtId="0" fontId="51" fillId="19" borderId="13" xfId="8" applyFont="1" applyFill="1" applyBorder="1" applyAlignment="1">
      <alignment horizontal="center" vertical="center" wrapText="1"/>
    </xf>
    <xf numFmtId="0" fontId="51" fillId="19" borderId="13" xfId="8" applyFont="1" applyFill="1" applyBorder="1" applyAlignment="1">
      <alignment horizontal="center" vertical="center"/>
    </xf>
    <xf numFmtId="0" fontId="48" fillId="2" borderId="0" xfId="8" applyFont="1" applyFill="1" applyAlignment="1">
      <alignment vertical="center"/>
    </xf>
    <xf numFmtId="20" fontId="51" fillId="19" borderId="13" xfId="8" applyNumberFormat="1" applyFont="1" applyFill="1" applyBorder="1" applyAlignment="1">
      <alignment horizontal="center" vertical="center"/>
    </xf>
    <xf numFmtId="165" fontId="24" fillId="2" borderId="13" xfId="8" applyNumberFormat="1" applyFont="1" applyFill="1" applyBorder="1" applyAlignment="1">
      <alignment horizontal="center" vertical="center"/>
    </xf>
    <xf numFmtId="165" fontId="48" fillId="2" borderId="0" xfId="8" applyNumberFormat="1" applyFont="1" applyFill="1"/>
    <xf numFmtId="165" fontId="31" fillId="2" borderId="0" xfId="8" applyNumberFormat="1" applyFont="1" applyFill="1" applyAlignment="1">
      <alignment vertical="center"/>
    </xf>
    <xf numFmtId="172" fontId="24" fillId="0" borderId="13" xfId="4" applyNumberFormat="1" applyFont="1" applyBorder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23" fillId="10" borderId="0" xfId="1" applyFont="1" applyFill="1" applyAlignment="1">
      <alignment vertical="center" wrapText="1"/>
    </xf>
    <xf numFmtId="0" fontId="55" fillId="10" borderId="0" xfId="1" applyFont="1" applyFill="1" applyAlignment="1">
      <alignment vertical="center"/>
    </xf>
    <xf numFmtId="0" fontId="22" fillId="0" borderId="0" xfId="4" applyFont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169" fontId="24" fillId="2" borderId="0" xfId="4" applyNumberFormat="1" applyFont="1" applyFill="1" applyAlignment="1">
      <alignment horizontal="center" vertical="center"/>
    </xf>
    <xf numFmtId="0" fontId="14" fillId="5" borderId="13" xfId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165" fontId="23" fillId="0" borderId="13" xfId="0" applyNumberFormat="1" applyFont="1" applyBorder="1" applyAlignment="1">
      <alignment horizontal="center" vertical="center"/>
    </xf>
    <xf numFmtId="0" fontId="3" fillId="3" borderId="0" xfId="4" applyFont="1" applyFill="1"/>
    <xf numFmtId="165" fontId="24" fillId="0" borderId="17" xfId="4" applyNumberFormat="1" applyFont="1" applyBorder="1" applyAlignment="1">
      <alignment horizontal="center" vertical="center"/>
    </xf>
    <xf numFmtId="165" fontId="24" fillId="2" borderId="17" xfId="4" applyNumberFormat="1" applyFont="1" applyFill="1" applyBorder="1" applyAlignment="1">
      <alignment horizontal="center" vertical="center"/>
    </xf>
    <xf numFmtId="165" fontId="24" fillId="0" borderId="19" xfId="4" applyNumberFormat="1" applyFont="1" applyBorder="1" applyAlignment="1">
      <alignment horizontal="center" vertical="center"/>
    </xf>
    <xf numFmtId="0" fontId="24" fillId="3" borderId="13" xfId="4" applyFont="1" applyFill="1" applyBorder="1" applyAlignment="1">
      <alignment horizontal="center"/>
    </xf>
    <xf numFmtId="0" fontId="2" fillId="3" borderId="0" xfId="4" applyFont="1" applyFill="1"/>
    <xf numFmtId="0" fontId="50" fillId="3" borderId="13" xfId="4" applyFont="1" applyFill="1" applyBorder="1" applyAlignment="1">
      <alignment horizontal="center"/>
    </xf>
    <xf numFmtId="0" fontId="22" fillId="0" borderId="0" xfId="4" applyFont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48" fillId="2" borderId="13" xfId="4" applyFont="1" applyFill="1" applyBorder="1" applyAlignment="1">
      <alignment horizontal="center"/>
    </xf>
    <xf numFmtId="165" fontId="24" fillId="2" borderId="0" xfId="8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5" fontId="24" fillId="2" borderId="0" xfId="4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/>
    </xf>
    <xf numFmtId="0" fontId="48" fillId="2" borderId="0" xfId="4" applyFont="1" applyFill="1" applyBorder="1" applyAlignment="1">
      <alignment horizontal="center"/>
    </xf>
    <xf numFmtId="0" fontId="48" fillId="2" borderId="13" xfId="4" applyFont="1" applyFill="1" applyBorder="1" applyAlignment="1">
      <alignment horizontal="center"/>
    </xf>
    <xf numFmtId="165" fontId="22" fillId="19" borderId="13" xfId="8" applyNumberFormat="1" applyFont="1" applyFill="1" applyBorder="1" applyAlignment="1">
      <alignment horizontal="center" vertical="center"/>
    </xf>
    <xf numFmtId="0" fontId="48" fillId="2" borderId="13" xfId="8" applyFont="1" applyFill="1" applyBorder="1" applyAlignment="1">
      <alignment horizontal="center"/>
    </xf>
    <xf numFmtId="0" fontId="16" fillId="19" borderId="13" xfId="8" applyFont="1" applyFill="1" applyBorder="1" applyAlignment="1">
      <alignment horizontal="center" vertical="center"/>
    </xf>
    <xf numFmtId="0" fontId="22" fillId="6" borderId="0" xfId="1" applyFont="1" applyFill="1" applyAlignment="1">
      <alignment horizontal="left" vertical="center"/>
    </xf>
    <xf numFmtId="0" fontId="25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165" fontId="22" fillId="19" borderId="13" xfId="4" applyNumberFormat="1" applyFont="1" applyFill="1" applyBorder="1" applyAlignment="1">
      <alignment horizontal="center" vertical="center"/>
    </xf>
    <xf numFmtId="0" fontId="48" fillId="2" borderId="13" xfId="4" applyFont="1" applyFill="1" applyBorder="1" applyAlignment="1">
      <alignment horizontal="center"/>
    </xf>
    <xf numFmtId="0" fontId="16" fillId="19" borderId="68" xfId="4" applyFont="1" applyFill="1" applyBorder="1" applyAlignment="1">
      <alignment horizontal="center" vertical="center"/>
    </xf>
    <xf numFmtId="0" fontId="16" fillId="19" borderId="88" xfId="4" applyFont="1" applyFill="1" applyBorder="1" applyAlignment="1">
      <alignment horizontal="center" vertical="center"/>
    </xf>
    <xf numFmtId="0" fontId="16" fillId="19" borderId="69" xfId="4" applyFont="1" applyFill="1" applyBorder="1" applyAlignment="1">
      <alignment horizontal="center" vertical="center"/>
    </xf>
    <xf numFmtId="0" fontId="16" fillId="19" borderId="89" xfId="4" applyFont="1" applyFill="1" applyBorder="1" applyAlignment="1">
      <alignment horizontal="center" vertical="center"/>
    </xf>
    <xf numFmtId="0" fontId="16" fillId="19" borderId="0" xfId="4" applyFont="1" applyFill="1" applyBorder="1" applyAlignment="1">
      <alignment horizontal="center" vertical="center"/>
    </xf>
    <xf numFmtId="0" fontId="16" fillId="19" borderId="39" xfId="4" applyFont="1" applyFill="1" applyBorder="1" applyAlignment="1">
      <alignment horizontal="center" vertical="center"/>
    </xf>
    <xf numFmtId="0" fontId="16" fillId="19" borderId="70" xfId="4" applyFont="1" applyFill="1" applyBorder="1" applyAlignment="1">
      <alignment horizontal="center" vertical="center"/>
    </xf>
    <xf numFmtId="0" fontId="16" fillId="19" borderId="1" xfId="4" applyFont="1" applyFill="1" applyBorder="1" applyAlignment="1">
      <alignment horizontal="center" vertical="center"/>
    </xf>
    <xf numFmtId="0" fontId="16" fillId="19" borderId="71" xfId="4" applyFont="1" applyFill="1" applyBorder="1" applyAlignment="1">
      <alignment horizontal="center" vertical="center"/>
    </xf>
    <xf numFmtId="0" fontId="24" fillId="10" borderId="0" xfId="1" applyFont="1" applyFill="1" applyAlignment="1">
      <alignment horizontal="left" vertical="center"/>
    </xf>
    <xf numFmtId="0" fontId="16" fillId="19" borderId="13" xfId="4" applyFont="1" applyFill="1" applyBorder="1" applyAlignment="1">
      <alignment horizontal="center" vertical="center"/>
    </xf>
    <xf numFmtId="172" fontId="24" fillId="0" borderId="21" xfId="4" applyNumberFormat="1" applyFont="1" applyBorder="1" applyAlignment="1">
      <alignment horizontal="center" vertical="center"/>
    </xf>
    <xf numFmtId="172" fontId="24" fillId="0" borderId="23" xfId="4" applyNumberFormat="1" applyFont="1" applyBorder="1" applyAlignment="1">
      <alignment horizontal="center" vertical="center"/>
    </xf>
    <xf numFmtId="172" fontId="24" fillId="0" borderId="33" xfId="4" applyNumberFormat="1" applyFont="1" applyBorder="1" applyAlignment="1">
      <alignment horizontal="center" vertical="center"/>
    </xf>
    <xf numFmtId="172" fontId="16" fillId="19" borderId="89" xfId="4" applyNumberFormat="1" applyFont="1" applyFill="1" applyBorder="1" applyAlignment="1">
      <alignment horizontal="center" vertical="center"/>
    </xf>
    <xf numFmtId="172" fontId="16" fillId="19" borderId="0" xfId="4" applyNumberFormat="1" applyFont="1" applyFill="1" applyBorder="1" applyAlignment="1">
      <alignment horizontal="center" vertical="center"/>
    </xf>
    <xf numFmtId="0" fontId="8" fillId="10" borderId="0" xfId="1" applyFont="1" applyFill="1" applyAlignment="1">
      <alignment horizontal="left" vertical="center" wrapText="1"/>
    </xf>
    <xf numFmtId="0" fontId="15" fillId="14" borderId="0" xfId="1" applyFont="1" applyFill="1" applyAlignment="1">
      <alignment horizontal="center" vertical="center"/>
    </xf>
    <xf numFmtId="49" fontId="31" fillId="10" borderId="0" xfId="1" applyNumberFormat="1" applyFont="1" applyFill="1" applyAlignment="1">
      <alignment horizontal="left" vertical="center"/>
    </xf>
    <xf numFmtId="0" fontId="22" fillId="0" borderId="0" xfId="4" applyFont="1" applyAlignment="1">
      <alignment horizontal="center" vertical="center"/>
    </xf>
    <xf numFmtId="0" fontId="14" fillId="5" borderId="13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16" fillId="5" borderId="36" xfId="1" applyFont="1" applyFill="1" applyBorder="1" applyAlignment="1">
      <alignment horizontal="center" vertical="center" wrapText="1"/>
    </xf>
    <xf numFmtId="0" fontId="16" fillId="5" borderId="0" xfId="1" applyFont="1" applyFill="1" applyBorder="1" applyAlignment="1">
      <alignment horizontal="center" vertical="center" wrapText="1"/>
    </xf>
    <xf numFmtId="0" fontId="16" fillId="5" borderId="37" xfId="1" applyFont="1" applyFill="1" applyBorder="1" applyAlignment="1">
      <alignment horizontal="center" vertical="center" wrapText="1"/>
    </xf>
    <xf numFmtId="0" fontId="16" fillId="5" borderId="6" xfId="1" applyFont="1" applyFill="1" applyBorder="1" applyAlignment="1">
      <alignment horizontal="center" vertical="center" wrapText="1"/>
    </xf>
    <xf numFmtId="0" fontId="16" fillId="5" borderId="38" xfId="1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/>
    </xf>
    <xf numFmtId="0" fontId="31" fillId="10" borderId="1" xfId="1" applyFont="1" applyFill="1" applyBorder="1" applyAlignment="1">
      <alignment horizontal="center" vertical="center" wrapText="1"/>
    </xf>
    <xf numFmtId="0" fontId="20" fillId="7" borderId="13" xfId="1" applyFont="1" applyFill="1" applyBorder="1" applyAlignment="1">
      <alignment horizontal="center" vertical="center"/>
    </xf>
    <xf numFmtId="0" fontId="8" fillId="6" borderId="13" xfId="1" applyFont="1" applyFill="1" applyBorder="1" applyAlignment="1">
      <alignment horizontal="justify" vertical="center" wrapText="1"/>
    </xf>
    <xf numFmtId="0" fontId="14" fillId="3" borderId="0" xfId="1" applyFont="1" applyFill="1" applyBorder="1" applyAlignment="1">
      <alignment horizontal="center"/>
    </xf>
    <xf numFmtId="167" fontId="8" fillId="3" borderId="1" xfId="1" applyNumberFormat="1" applyFont="1" applyFill="1" applyBorder="1" applyAlignment="1">
      <alignment horizontal="center" vertical="center"/>
    </xf>
    <xf numFmtId="0" fontId="14" fillId="7" borderId="0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/>
    </xf>
    <xf numFmtId="0" fontId="9" fillId="4" borderId="8" xfId="1" applyFont="1" applyFill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25" fillId="9" borderId="0" xfId="1" applyFont="1" applyFill="1" applyAlignment="1">
      <alignment horizontal="center" vertical="center"/>
    </xf>
    <xf numFmtId="0" fontId="30" fillId="6" borderId="0" xfId="1" applyFont="1" applyFill="1" applyAlignment="1">
      <alignment horizontal="left" vertical="center"/>
    </xf>
    <xf numFmtId="0" fontId="31" fillId="10" borderId="1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/>
    </xf>
    <xf numFmtId="0" fontId="30" fillId="6" borderId="0" xfId="1" applyFont="1" applyFill="1" applyAlignment="1">
      <alignment horizontal="center" vertical="center"/>
    </xf>
    <xf numFmtId="0" fontId="9" fillId="4" borderId="10" xfId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/>
    </xf>
    <xf numFmtId="0" fontId="9" fillId="4" borderId="11" xfId="1" applyFont="1" applyFill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14" fillId="7" borderId="68" xfId="1" applyFont="1" applyFill="1" applyBorder="1" applyAlignment="1">
      <alignment horizontal="center" vertical="center" wrapText="1"/>
    </xf>
    <xf numFmtId="0" fontId="14" fillId="7" borderId="69" xfId="1" applyFont="1" applyFill="1" applyBorder="1" applyAlignment="1">
      <alignment horizontal="center" vertical="center" wrapText="1"/>
    </xf>
    <xf numFmtId="0" fontId="14" fillId="7" borderId="70" xfId="1" applyFont="1" applyFill="1" applyBorder="1" applyAlignment="1">
      <alignment horizontal="center" vertical="center" wrapText="1"/>
    </xf>
    <xf numFmtId="0" fontId="14" fillId="7" borderId="71" xfId="1" applyFont="1" applyFill="1" applyBorder="1" applyAlignment="1">
      <alignment horizontal="center" vertical="center" wrapText="1"/>
    </xf>
    <xf numFmtId="164" fontId="8" fillId="6" borderId="17" xfId="1" applyNumberFormat="1" applyFont="1" applyFill="1" applyBorder="1" applyAlignment="1">
      <alignment horizontal="center" vertical="center"/>
    </xf>
    <xf numFmtId="164" fontId="8" fillId="6" borderId="19" xfId="1" applyNumberFormat="1" applyFont="1" applyFill="1" applyBorder="1" applyAlignment="1">
      <alignment horizontal="center" vertical="center"/>
    </xf>
    <xf numFmtId="0" fontId="14" fillId="7" borderId="13" xfId="1" applyFont="1" applyFill="1" applyBorder="1" applyAlignment="1">
      <alignment horizontal="center" vertical="center" wrapText="1"/>
    </xf>
    <xf numFmtId="164" fontId="8" fillId="6" borderId="13" xfId="1" applyNumberFormat="1" applyFont="1" applyFill="1" applyBorder="1" applyAlignment="1">
      <alignment horizontal="center" vertical="center"/>
    </xf>
    <xf numFmtId="22" fontId="14" fillId="6" borderId="18" xfId="1" applyNumberFormat="1" applyFont="1" applyFill="1" applyBorder="1" applyAlignment="1">
      <alignment horizontal="left" vertical="center"/>
    </xf>
    <xf numFmtId="22" fontId="14" fillId="6" borderId="19" xfId="1" applyNumberFormat="1" applyFont="1" applyFill="1" applyBorder="1" applyAlignment="1">
      <alignment horizontal="left" vertical="center"/>
    </xf>
    <xf numFmtId="0" fontId="14" fillId="6" borderId="18" xfId="1" applyFont="1" applyFill="1" applyBorder="1" applyAlignment="1">
      <alignment horizontal="right" vertical="center"/>
    </xf>
    <xf numFmtId="0" fontId="14" fillId="6" borderId="17" xfId="1" applyFont="1" applyFill="1" applyBorder="1" applyAlignment="1">
      <alignment horizontal="center"/>
    </xf>
    <xf numFmtId="0" fontId="14" fillId="6" borderId="18" xfId="1" applyFont="1" applyFill="1" applyBorder="1" applyAlignment="1">
      <alignment horizontal="center"/>
    </xf>
    <xf numFmtId="0" fontId="14" fillId="7" borderId="17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>
      <alignment horizontal="center" vertical="center" wrapText="1"/>
    </xf>
    <xf numFmtId="0" fontId="14" fillId="7" borderId="19" xfId="1" applyFont="1" applyFill="1" applyBorder="1" applyAlignment="1">
      <alignment horizontal="center" vertical="center" wrapText="1"/>
    </xf>
    <xf numFmtId="0" fontId="14" fillId="7" borderId="21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0" fontId="14" fillId="6" borderId="19" xfId="1" applyFont="1" applyFill="1" applyBorder="1" applyAlignment="1">
      <alignment horizontal="left" vertical="center"/>
    </xf>
    <xf numFmtId="164" fontId="8" fillId="6" borderId="22" xfId="1" applyNumberFormat="1" applyFont="1" applyFill="1" applyBorder="1" applyAlignment="1">
      <alignment horizontal="center" vertical="center"/>
    </xf>
    <xf numFmtId="164" fontId="8" fillId="6" borderId="39" xfId="1" applyNumberFormat="1" applyFont="1" applyFill="1" applyBorder="1" applyAlignment="1">
      <alignment horizontal="center" vertical="center"/>
    </xf>
    <xf numFmtId="0" fontId="15" fillId="9" borderId="0" xfId="1" applyFont="1" applyFill="1" applyAlignment="1">
      <alignment horizontal="center" vertical="center"/>
    </xf>
    <xf numFmtId="0" fontId="31" fillId="12" borderId="0" xfId="1" applyFont="1" applyFill="1" applyBorder="1" applyAlignment="1">
      <alignment horizontal="left" vertical="center" wrapText="1"/>
    </xf>
    <xf numFmtId="0" fontId="11" fillId="6" borderId="29" xfId="1" applyFont="1" applyFill="1" applyBorder="1" applyAlignment="1">
      <alignment horizontal="center" vertical="center"/>
    </xf>
    <xf numFmtId="0" fontId="9" fillId="10" borderId="30" xfId="1" applyFont="1" applyFill="1" applyBorder="1" applyAlignment="1">
      <alignment horizontal="center" vertical="center"/>
    </xf>
    <xf numFmtId="0" fontId="9" fillId="10" borderId="31" xfId="1" applyFont="1" applyFill="1" applyBorder="1" applyAlignment="1">
      <alignment horizontal="center" vertical="center"/>
    </xf>
    <xf numFmtId="0" fontId="9" fillId="10" borderId="32" xfId="1" applyFont="1" applyFill="1" applyBorder="1" applyAlignment="1">
      <alignment horizontal="center" vertical="center"/>
    </xf>
    <xf numFmtId="0" fontId="13" fillId="11" borderId="17" xfId="1" applyFont="1" applyFill="1" applyBorder="1" applyAlignment="1">
      <alignment horizontal="center" vertical="center"/>
    </xf>
    <xf numFmtId="0" fontId="13" fillId="11" borderId="18" xfId="1" applyFont="1" applyFill="1" applyBorder="1" applyAlignment="1">
      <alignment horizontal="center" vertical="center"/>
    </xf>
    <xf numFmtId="0" fontId="13" fillId="11" borderId="19" xfId="1" applyFont="1" applyFill="1" applyBorder="1" applyAlignment="1">
      <alignment horizontal="center" vertical="center"/>
    </xf>
    <xf numFmtId="0" fontId="12" fillId="7" borderId="29" xfId="1" applyFont="1" applyFill="1" applyBorder="1" applyAlignment="1">
      <alignment horizontal="center" vertical="center" wrapText="1"/>
    </xf>
    <xf numFmtId="0" fontId="10" fillId="10" borderId="17" xfId="1" applyNumberFormat="1" applyFont="1" applyFill="1" applyBorder="1" applyAlignment="1">
      <alignment horizontal="center" vertical="center"/>
    </xf>
    <xf numFmtId="0" fontId="10" fillId="10" borderId="19" xfId="1" applyNumberFormat="1" applyFont="1" applyFill="1" applyBorder="1" applyAlignment="1">
      <alignment horizontal="center" vertical="center"/>
    </xf>
    <xf numFmtId="0" fontId="11" fillId="6" borderId="17" xfId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49" fontId="8" fillId="3" borderId="17" xfId="1" applyNumberFormat="1" applyFont="1" applyFill="1" applyBorder="1" applyAlignment="1">
      <alignment horizontal="center" vertical="center"/>
    </xf>
    <xf numFmtId="49" fontId="8" fillId="3" borderId="19" xfId="1" applyNumberFormat="1" applyFont="1" applyFill="1" applyBorder="1" applyAlignment="1">
      <alignment horizontal="center" vertical="center"/>
    </xf>
    <xf numFmtId="0" fontId="8" fillId="3" borderId="17" xfId="1" applyNumberFormat="1" applyFont="1" applyFill="1" applyBorder="1" applyAlignment="1">
      <alignment horizontal="center" vertical="center"/>
    </xf>
    <xf numFmtId="0" fontId="8" fillId="3" borderId="19" xfId="1" applyNumberFormat="1" applyFont="1" applyFill="1" applyBorder="1" applyAlignment="1">
      <alignment horizontal="center" vertical="center"/>
    </xf>
    <xf numFmtId="0" fontId="8" fillId="3" borderId="70" xfId="1" applyNumberFormat="1" applyFont="1" applyFill="1" applyBorder="1" applyAlignment="1">
      <alignment horizontal="center" vertical="center"/>
    </xf>
    <xf numFmtId="0" fontId="8" fillId="3" borderId="71" xfId="1" applyNumberFormat="1" applyFont="1" applyFill="1" applyBorder="1" applyAlignment="1">
      <alignment horizontal="center" vertical="center"/>
    </xf>
    <xf numFmtId="164" fontId="8" fillId="3" borderId="17" xfId="1" applyNumberFormat="1" applyFont="1" applyFill="1" applyBorder="1" applyAlignment="1">
      <alignment horizontal="center" vertical="center"/>
    </xf>
    <xf numFmtId="164" fontId="8" fillId="3" borderId="19" xfId="1" applyNumberFormat="1" applyFont="1" applyFill="1" applyBorder="1" applyAlignment="1">
      <alignment horizontal="center" vertical="center"/>
    </xf>
    <xf numFmtId="164" fontId="8" fillId="3" borderId="42" xfId="1" applyNumberFormat="1" applyFont="1" applyFill="1" applyBorder="1" applyAlignment="1">
      <alignment horizontal="center" vertical="center"/>
    </xf>
    <xf numFmtId="164" fontId="8" fillId="3" borderId="43" xfId="1" applyNumberFormat="1" applyFont="1" applyFill="1" applyBorder="1" applyAlignment="1">
      <alignment horizontal="center" vertical="center"/>
    </xf>
    <xf numFmtId="164" fontId="8" fillId="3" borderId="40" xfId="1" applyNumberFormat="1" applyFont="1" applyFill="1" applyBorder="1" applyAlignment="1">
      <alignment horizontal="center" vertical="center"/>
    </xf>
    <xf numFmtId="164" fontId="8" fillId="3" borderId="41" xfId="1" applyNumberFormat="1" applyFont="1" applyFill="1" applyBorder="1" applyAlignment="1">
      <alignment horizontal="center" vertical="center"/>
    </xf>
    <xf numFmtId="0" fontId="8" fillId="6" borderId="65" xfId="1" applyFont="1" applyFill="1" applyBorder="1" applyAlignment="1">
      <alignment horizontal="left" vertical="center" wrapText="1"/>
    </xf>
    <xf numFmtId="0" fontId="14" fillId="6" borderId="66" xfId="1" applyFont="1" applyFill="1" applyBorder="1" applyAlignment="1">
      <alignment horizontal="left" vertical="center" wrapText="1"/>
    </xf>
    <xf numFmtId="0" fontId="14" fillId="6" borderId="67" xfId="1" applyFont="1" applyFill="1" applyBorder="1" applyAlignment="1">
      <alignment horizontal="left" vertical="center" wrapText="1"/>
    </xf>
    <xf numFmtId="0" fontId="9" fillId="4" borderId="46" xfId="0" applyFont="1" applyFill="1" applyBorder="1" applyAlignment="1">
      <alignment horizontal="center"/>
    </xf>
    <xf numFmtId="0" fontId="9" fillId="4" borderId="47" xfId="0" applyFont="1" applyFill="1" applyBorder="1" applyAlignment="1">
      <alignment horizontal="center"/>
    </xf>
    <xf numFmtId="0" fontId="9" fillId="4" borderId="57" xfId="0" applyFont="1" applyFill="1" applyBorder="1" applyAlignment="1">
      <alignment horizontal="center"/>
    </xf>
    <xf numFmtId="0" fontId="9" fillId="4" borderId="45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center"/>
    </xf>
    <xf numFmtId="0" fontId="9" fillId="4" borderId="44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/>
    </xf>
    <xf numFmtId="0" fontId="16" fillId="5" borderId="46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16" fillId="5" borderId="5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vertical="center"/>
    </xf>
    <xf numFmtId="0" fontId="8" fillId="3" borderId="34" xfId="1" applyFont="1" applyFill="1" applyBorder="1" applyAlignment="1">
      <alignment horizontal="center" vertical="center" wrapText="1"/>
    </xf>
    <xf numFmtId="0" fontId="8" fillId="3" borderId="23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14" fillId="7" borderId="73" xfId="1" applyFont="1" applyFill="1" applyBorder="1" applyAlignment="1">
      <alignment horizontal="center" vertical="center" wrapText="1"/>
    </xf>
    <xf numFmtId="0" fontId="14" fillId="7" borderId="74" xfId="1" applyFont="1" applyFill="1" applyBorder="1" applyAlignment="1">
      <alignment horizontal="center" vertical="center" wrapText="1"/>
    </xf>
    <xf numFmtId="0" fontId="8" fillId="3" borderId="40" xfId="1" applyNumberFormat="1" applyFont="1" applyFill="1" applyBorder="1" applyAlignment="1">
      <alignment horizontal="center" vertical="center"/>
    </xf>
    <xf numFmtId="0" fontId="8" fillId="3" borderId="41" xfId="1" applyNumberFormat="1" applyFont="1" applyFill="1" applyBorder="1" applyAlignment="1">
      <alignment horizontal="center" vertical="center"/>
    </xf>
    <xf numFmtId="0" fontId="8" fillId="3" borderId="42" xfId="1" applyNumberFormat="1" applyFont="1" applyFill="1" applyBorder="1" applyAlignment="1">
      <alignment horizontal="center" vertical="center"/>
    </xf>
    <xf numFmtId="0" fontId="8" fillId="3" borderId="43" xfId="1" applyNumberFormat="1" applyFont="1" applyFill="1" applyBorder="1" applyAlignment="1">
      <alignment horizontal="center" vertical="center"/>
    </xf>
    <xf numFmtId="49" fontId="8" fillId="3" borderId="42" xfId="1" applyNumberFormat="1" applyFont="1" applyFill="1" applyBorder="1" applyAlignment="1">
      <alignment horizontal="center" vertical="center"/>
    </xf>
    <xf numFmtId="49" fontId="8" fillId="3" borderId="43" xfId="1" applyNumberFormat="1" applyFont="1" applyFill="1" applyBorder="1" applyAlignment="1">
      <alignment horizontal="center" vertical="center"/>
    </xf>
    <xf numFmtId="2" fontId="8" fillId="3" borderId="17" xfId="1" applyNumberFormat="1" applyFont="1" applyFill="1" applyBorder="1" applyAlignment="1">
      <alignment horizontal="center" vertical="center"/>
    </xf>
    <xf numFmtId="2" fontId="8" fillId="3" borderId="19" xfId="1" applyNumberFormat="1" applyFont="1" applyFill="1" applyBorder="1" applyAlignment="1">
      <alignment horizontal="center" vertical="center"/>
    </xf>
    <xf numFmtId="0" fontId="31" fillId="10" borderId="0" xfId="1" applyFont="1" applyFill="1" applyBorder="1" applyAlignment="1">
      <alignment horizontal="center" vertical="center" wrapText="1"/>
    </xf>
    <xf numFmtId="0" fontId="14" fillId="7" borderId="40" xfId="1" applyFont="1" applyFill="1" applyBorder="1" applyAlignment="1">
      <alignment horizontal="center" vertical="center" wrapText="1"/>
    </xf>
    <xf numFmtId="0" fontId="14" fillId="7" borderId="41" xfId="1" applyFont="1" applyFill="1" applyBorder="1" applyAlignment="1">
      <alignment horizontal="center" vertical="center" wrapText="1"/>
    </xf>
    <xf numFmtId="0" fontId="8" fillId="3" borderId="21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/>
    </xf>
    <xf numFmtId="0" fontId="8" fillId="3" borderId="35" xfId="1" applyFont="1" applyFill="1" applyBorder="1" applyAlignment="1">
      <alignment horizontal="center" vertical="center"/>
    </xf>
    <xf numFmtId="0" fontId="20" fillId="7" borderId="62" xfId="1" applyFont="1" applyFill="1" applyBorder="1" applyAlignment="1">
      <alignment horizontal="center" vertical="center"/>
    </xf>
    <xf numFmtId="0" fontId="20" fillId="7" borderId="63" xfId="1" applyFont="1" applyFill="1" applyBorder="1" applyAlignment="1">
      <alignment horizontal="center" vertical="center"/>
    </xf>
    <xf numFmtId="0" fontId="20" fillId="7" borderId="64" xfId="1" applyFont="1" applyFill="1" applyBorder="1" applyAlignment="1">
      <alignment horizontal="center" vertical="center"/>
    </xf>
    <xf numFmtId="0" fontId="8" fillId="6" borderId="65" xfId="1" applyFont="1" applyFill="1" applyBorder="1" applyAlignment="1">
      <alignment horizontal="justify" vertical="center" wrapText="1"/>
    </xf>
    <xf numFmtId="0" fontId="8" fillId="6" borderId="66" xfId="1" applyFont="1" applyFill="1" applyBorder="1" applyAlignment="1">
      <alignment horizontal="justify" vertical="center" wrapText="1"/>
    </xf>
    <xf numFmtId="0" fontId="8" fillId="6" borderId="67" xfId="1" applyFont="1" applyFill="1" applyBorder="1" applyAlignment="1">
      <alignment horizontal="justify" vertical="center" wrapText="1"/>
    </xf>
    <xf numFmtId="0" fontId="9" fillId="4" borderId="10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2" fontId="8" fillId="3" borderId="42" xfId="1" applyNumberFormat="1" applyFont="1" applyFill="1" applyBorder="1" applyAlignment="1">
      <alignment horizontal="center" vertical="center"/>
    </xf>
    <xf numFmtId="2" fontId="8" fillId="3" borderId="43" xfId="1" applyNumberFormat="1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27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/>
    </xf>
    <xf numFmtId="0" fontId="22" fillId="7" borderId="25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22" fillId="7" borderId="28" xfId="0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 wrapText="1"/>
    </xf>
    <xf numFmtId="0" fontId="16" fillId="5" borderId="50" xfId="0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6" fillId="5" borderId="52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56" xfId="0" applyFont="1" applyFill="1" applyBorder="1" applyAlignment="1">
      <alignment horizontal="center" vertical="center" wrapText="1"/>
    </xf>
    <xf numFmtId="0" fontId="31" fillId="10" borderId="1" xfId="1" applyFont="1" applyFill="1" applyBorder="1" applyAlignment="1">
      <alignment horizontal="left" vertical="center" wrapText="1" shrinkToFit="1"/>
    </xf>
    <xf numFmtId="0" fontId="22" fillId="7" borderId="24" xfId="0" applyFont="1" applyFill="1" applyBorder="1" applyAlignment="1">
      <alignment horizontal="center" vertical="center"/>
    </xf>
    <xf numFmtId="0" fontId="22" fillId="7" borderId="25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0" fontId="8" fillId="3" borderId="68" xfId="1" applyFont="1" applyFill="1" applyBorder="1" applyAlignment="1">
      <alignment horizontal="center" vertical="center" wrapText="1"/>
    </xf>
    <xf numFmtId="0" fontId="8" fillId="6" borderId="65" xfId="1" applyFont="1" applyFill="1" applyBorder="1" applyAlignment="1">
      <alignment vertical="center" wrapText="1"/>
    </xf>
    <xf numFmtId="0" fontId="8" fillId="6" borderId="66" xfId="1" applyFont="1" applyFill="1" applyBorder="1" applyAlignment="1">
      <alignment vertical="center" wrapText="1"/>
    </xf>
    <xf numFmtId="0" fontId="8" fillId="6" borderId="67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" fillId="3" borderId="0" xfId="4" applyFont="1" applyFill="1"/>
    <xf numFmtId="0" fontId="50" fillId="3" borderId="17" xfId="4" applyFont="1" applyFill="1" applyBorder="1" applyAlignment="1">
      <alignment horizontal="center"/>
    </xf>
    <xf numFmtId="165" fontId="24" fillId="0" borderId="21" xfId="4" applyNumberFormat="1" applyFont="1" applyBorder="1" applyAlignment="1">
      <alignment horizontal="center" vertical="center"/>
    </xf>
    <xf numFmtId="0" fontId="50" fillId="3" borderId="21" xfId="4" applyFont="1" applyFill="1" applyBorder="1" applyAlignment="1">
      <alignment horizontal="center"/>
    </xf>
    <xf numFmtId="0" fontId="24" fillId="3" borderId="21" xfId="4" applyFont="1" applyFill="1" applyBorder="1" applyAlignment="1">
      <alignment horizontal="center"/>
    </xf>
    <xf numFmtId="0" fontId="50" fillId="3" borderId="68" xfId="4" applyFont="1" applyFill="1" applyBorder="1" applyAlignment="1">
      <alignment horizontal="center"/>
    </xf>
    <xf numFmtId="165" fontId="24" fillId="0" borderId="68" xfId="4" applyNumberFormat="1" applyFont="1" applyBorder="1" applyAlignment="1">
      <alignment horizontal="center" vertical="center"/>
    </xf>
    <xf numFmtId="0" fontId="24" fillId="3" borderId="68" xfId="4" applyFont="1" applyFill="1" applyBorder="1" applyAlignment="1">
      <alignment horizontal="center"/>
    </xf>
    <xf numFmtId="165" fontId="24" fillId="0" borderId="33" xfId="4" applyNumberFormat="1" applyFont="1" applyBorder="1" applyAlignment="1">
      <alignment horizontal="center" vertical="center"/>
    </xf>
    <xf numFmtId="0" fontId="50" fillId="3" borderId="70" xfId="4" applyFont="1" applyFill="1" applyBorder="1" applyAlignment="1">
      <alignment horizontal="center"/>
    </xf>
    <xf numFmtId="0" fontId="50" fillId="3" borderId="23" xfId="4" applyFont="1" applyFill="1" applyBorder="1" applyAlignment="1">
      <alignment horizontal="center"/>
    </xf>
    <xf numFmtId="0" fontId="50" fillId="3" borderId="33" xfId="4" applyFont="1" applyFill="1" applyBorder="1" applyAlignment="1">
      <alignment horizontal="center"/>
    </xf>
    <xf numFmtId="0" fontId="24" fillId="3" borderId="23" xfId="4" applyFont="1" applyFill="1" applyBorder="1" applyAlignment="1">
      <alignment horizontal="center"/>
    </xf>
    <xf numFmtId="0" fontId="50" fillId="3" borderId="89" xfId="4" applyFont="1" applyFill="1" applyBorder="1" applyAlignment="1">
      <alignment horizontal="center"/>
    </xf>
    <xf numFmtId="0" fontId="24" fillId="3" borderId="33" xfId="4" applyFont="1" applyFill="1" applyBorder="1" applyAlignment="1">
      <alignment horizontal="center"/>
    </xf>
    <xf numFmtId="0" fontId="24" fillId="3" borderId="70" xfId="4" applyFont="1" applyFill="1" applyBorder="1" applyAlignment="1">
      <alignment horizontal="center"/>
    </xf>
    <xf numFmtId="165" fontId="24" fillId="0" borderId="23" xfId="4" applyNumberFormat="1" applyFont="1" applyBorder="1" applyAlignment="1">
      <alignment horizontal="center" vertical="center"/>
    </xf>
    <xf numFmtId="165" fontId="24" fillId="0" borderId="89" xfId="4" applyNumberFormat="1" applyFont="1" applyBorder="1" applyAlignment="1">
      <alignment horizontal="center" vertical="center"/>
    </xf>
    <xf numFmtId="0" fontId="24" fillId="3" borderId="89" xfId="4" applyFont="1" applyFill="1" applyBorder="1" applyAlignment="1">
      <alignment horizontal="center"/>
    </xf>
    <xf numFmtId="165" fontId="24" fillId="0" borderId="70" xfId="4" applyNumberFormat="1" applyFont="1" applyBorder="1" applyAlignment="1">
      <alignment horizontal="center" vertical="center"/>
    </xf>
    <xf numFmtId="0" fontId="56" fillId="3" borderId="13" xfId="4" applyFont="1" applyFill="1" applyBorder="1" applyAlignment="1">
      <alignment horizontal="center"/>
    </xf>
  </cellXfs>
  <cellStyles count="10">
    <cellStyle name="Normal" xfId="0" builtinId="0"/>
    <cellStyle name="Normal 2" xfId="1"/>
    <cellStyle name="Normal 3" xfId="2"/>
    <cellStyle name="Normal 3 2" xfId="5"/>
    <cellStyle name="Normal 3 3" xfId="6"/>
    <cellStyle name="Normal 4" xfId="4"/>
    <cellStyle name="Normal 4 2" xfId="8"/>
    <cellStyle name="Normal 4 3" xfId="9"/>
    <cellStyle name="Porcentaje" xfId="3" builtinId="5"/>
    <cellStyle name="Porcentaje 2" xfId="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31959097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0</xdr:row>
      <xdr:rowOff>0</xdr:rowOff>
    </xdr:from>
    <xdr:to>
      <xdr:col>3</xdr:col>
      <xdr:colOff>171412</xdr:colOff>
      <xdr:row>2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9" y="122465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408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0</xdr:row>
      <xdr:rowOff>0</xdr:rowOff>
    </xdr:from>
    <xdr:to>
      <xdr:col>3</xdr:col>
      <xdr:colOff>171412</xdr:colOff>
      <xdr:row>2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0"/>
          <a:ext cx="1545732" cy="51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0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5846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4"/>
  <sheetViews>
    <sheetView showGridLines="0" view="pageBreakPreview" topLeftCell="A4" zoomScale="93" zoomScaleNormal="60" zoomScaleSheetLayoutView="93" workbookViewId="0">
      <selection activeCell="AD26" sqref="AD26:AD40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s="328" customFormat="1" ht="15.75" customHeight="1" x14ac:dyDescent="0.2"/>
    <row r="2" spans="2:33" s="328" customFormat="1" ht="15.75" customHeight="1" x14ac:dyDescent="0.2">
      <c r="B2" s="365"/>
      <c r="C2" s="365"/>
      <c r="D2" s="365"/>
      <c r="E2" s="365"/>
      <c r="F2" s="366" t="s">
        <v>347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2:33" s="328" customFormat="1" ht="15.75" customHeight="1" x14ac:dyDescent="0.2">
      <c r="B3" s="365"/>
      <c r="C3" s="365"/>
      <c r="D3" s="365"/>
      <c r="E3" s="365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</row>
    <row r="4" spans="2:33" s="328" customFormat="1" ht="15.75" customHeight="1" x14ac:dyDescent="0.2">
      <c r="B4" s="365"/>
      <c r="C4" s="365"/>
      <c r="D4" s="365"/>
      <c r="E4" s="365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</row>
    <row r="5" spans="2:33" s="328" customFormat="1" ht="11.25" customHeight="1" x14ac:dyDescent="0.2">
      <c r="B5" s="329"/>
      <c r="C5" s="329"/>
      <c r="D5" s="329"/>
      <c r="E5" s="329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</row>
    <row r="6" spans="2:33" s="328" customFormat="1" ht="27.6" customHeight="1" x14ac:dyDescent="0.2">
      <c r="B6" s="367" t="s">
        <v>188</v>
      </c>
      <c r="C6" s="367"/>
      <c r="D6" s="282"/>
      <c r="E6" s="282"/>
      <c r="F6" s="283" t="s">
        <v>355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</row>
    <row r="7" spans="2:33" s="328" customFormat="1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s="328" customFormat="1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s="328" customFormat="1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s="328" customFormat="1" ht="15.75" customHeight="1" x14ac:dyDescent="0.2">
      <c r="B10" s="368" t="s">
        <v>217</v>
      </c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</row>
    <row r="11" spans="2:33" s="328" customFormat="1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s="328" customFormat="1" ht="15.75" customHeight="1" x14ac:dyDescent="0.2">
      <c r="B12" s="282" t="s">
        <v>33</v>
      </c>
      <c r="C12" s="282"/>
      <c r="D12" s="282"/>
      <c r="E12" s="282"/>
      <c r="F12" s="286" t="s">
        <v>258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41" t="s">
        <v>312</v>
      </c>
      <c r="W12" s="283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s="328" customFormat="1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s="328" customFormat="1" ht="15.75" customHeight="1" x14ac:dyDescent="0.2">
      <c r="B14" s="282" t="s">
        <v>9</v>
      </c>
      <c r="C14" s="282"/>
      <c r="D14" s="282"/>
      <c r="E14" s="282"/>
      <c r="F14" s="286" t="s">
        <v>307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69" t="s">
        <v>313</v>
      </c>
      <c r="W14" s="369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s="328" customFormat="1" ht="11.25" customHeight="1" x14ac:dyDescent="0.2">
      <c r="B15" s="329"/>
      <c r="C15" s="329"/>
      <c r="D15" s="329"/>
      <c r="E15" s="329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</row>
    <row r="16" spans="2:33" s="328" customFormat="1" ht="29.45" customHeight="1" x14ac:dyDescent="0.2">
      <c r="B16" s="331" t="s">
        <v>257</v>
      </c>
      <c r="C16" s="332">
        <v>1</v>
      </c>
      <c r="D16" s="332">
        <v>2</v>
      </c>
      <c r="E16" s="332">
        <v>3</v>
      </c>
      <c r="F16" s="332">
        <v>4</v>
      </c>
      <c r="G16" s="332">
        <v>5</v>
      </c>
      <c r="H16" s="332">
        <v>6</v>
      </c>
      <c r="I16" s="332">
        <v>7</v>
      </c>
      <c r="J16" s="332">
        <v>8</v>
      </c>
      <c r="K16" s="332">
        <v>9</v>
      </c>
      <c r="L16" s="332">
        <v>10</v>
      </c>
      <c r="M16" s="332">
        <v>11</v>
      </c>
      <c r="N16" s="332">
        <v>12</v>
      </c>
      <c r="O16" s="332">
        <v>13</v>
      </c>
      <c r="P16" s="332">
        <v>14</v>
      </c>
      <c r="Q16" s="332">
        <v>15</v>
      </c>
      <c r="R16" s="332">
        <v>16</v>
      </c>
      <c r="S16" s="332">
        <v>17</v>
      </c>
      <c r="T16" s="332">
        <v>18</v>
      </c>
      <c r="U16" s="332">
        <v>19</v>
      </c>
      <c r="V16" s="332">
        <v>20</v>
      </c>
      <c r="W16" s="332">
        <v>21</v>
      </c>
      <c r="X16" s="332">
        <v>22</v>
      </c>
      <c r="Y16" s="332">
        <v>23</v>
      </c>
      <c r="Z16" s="332">
        <v>24</v>
      </c>
      <c r="AA16" s="332">
        <v>25</v>
      </c>
      <c r="AB16" s="332">
        <v>26</v>
      </c>
      <c r="AC16" s="332">
        <v>27</v>
      </c>
      <c r="AD16" s="332">
        <v>28</v>
      </c>
      <c r="AE16" s="358"/>
      <c r="AF16" s="358"/>
      <c r="AG16" s="358"/>
    </row>
    <row r="17" spans="2:33" s="333" customFormat="1" x14ac:dyDescent="0.2">
      <c r="B17" s="334">
        <v>0</v>
      </c>
      <c r="C17" s="335">
        <v>2.7</v>
      </c>
      <c r="D17" s="335">
        <v>2.7</v>
      </c>
      <c r="E17" s="335">
        <v>2.7</v>
      </c>
      <c r="F17" s="335">
        <v>3</v>
      </c>
      <c r="G17" s="335">
        <v>2.2999999999999998</v>
      </c>
      <c r="H17" s="335">
        <v>5.2</v>
      </c>
      <c r="I17" s="335">
        <v>3.5</v>
      </c>
      <c r="J17" s="335">
        <v>3.3</v>
      </c>
      <c r="K17" s="335">
        <v>2.4</v>
      </c>
      <c r="L17" s="335">
        <v>2.6</v>
      </c>
      <c r="M17" s="335">
        <v>3.4</v>
      </c>
      <c r="N17" s="335">
        <v>4.2</v>
      </c>
      <c r="O17" s="335">
        <v>5.0999999999999996</v>
      </c>
      <c r="P17" s="335">
        <v>7.5</v>
      </c>
      <c r="Q17" s="335">
        <v>5.9</v>
      </c>
      <c r="R17" s="335">
        <v>8.4</v>
      </c>
      <c r="S17" s="335">
        <v>6.3</v>
      </c>
      <c r="T17" s="335">
        <v>5.3</v>
      </c>
      <c r="U17" s="335">
        <v>5</v>
      </c>
      <c r="V17" s="335">
        <v>3.2</v>
      </c>
      <c r="W17" s="335">
        <v>3.4</v>
      </c>
      <c r="X17" s="335">
        <v>6.5</v>
      </c>
      <c r="Y17" s="335">
        <v>2.6</v>
      </c>
      <c r="Z17" s="335">
        <v>2.9</v>
      </c>
      <c r="AA17" s="335">
        <v>8.5</v>
      </c>
      <c r="AB17" s="335">
        <v>12.1</v>
      </c>
      <c r="AC17" s="335">
        <v>8.3000000000000007</v>
      </c>
      <c r="AD17" s="335">
        <v>2.8</v>
      </c>
      <c r="AE17" s="358"/>
      <c r="AF17" s="358"/>
      <c r="AG17" s="358"/>
    </row>
    <row r="18" spans="2:33" s="333" customFormat="1" x14ac:dyDescent="0.2">
      <c r="B18" s="334">
        <v>4.1666666666666664E-2</v>
      </c>
      <c r="C18" s="335">
        <v>3.5</v>
      </c>
      <c r="D18" s="335">
        <v>2.7</v>
      </c>
      <c r="E18" s="335">
        <v>2.8</v>
      </c>
      <c r="F18" s="335">
        <v>2.7</v>
      </c>
      <c r="G18" s="335">
        <v>2.8</v>
      </c>
      <c r="H18" s="335">
        <v>6.4</v>
      </c>
      <c r="I18" s="335">
        <v>3.2</v>
      </c>
      <c r="J18" s="335">
        <v>3.8</v>
      </c>
      <c r="K18" s="335">
        <v>2.5</v>
      </c>
      <c r="L18" s="335">
        <v>2.2000000000000002</v>
      </c>
      <c r="M18" s="335">
        <v>4.5999999999999996</v>
      </c>
      <c r="N18" s="335">
        <v>4</v>
      </c>
      <c r="O18" s="335">
        <v>5</v>
      </c>
      <c r="P18" s="335">
        <v>4.5</v>
      </c>
      <c r="Q18" s="335">
        <v>9.1999999999999993</v>
      </c>
      <c r="R18" s="335">
        <v>20.5</v>
      </c>
      <c r="S18" s="335">
        <v>4.4000000000000004</v>
      </c>
      <c r="T18" s="335">
        <v>4.7</v>
      </c>
      <c r="U18" s="335">
        <v>3.5</v>
      </c>
      <c r="V18" s="335">
        <v>3.1</v>
      </c>
      <c r="W18" s="335">
        <v>5.5</v>
      </c>
      <c r="X18" s="335">
        <v>7.9</v>
      </c>
      <c r="Y18" s="335">
        <v>2.9</v>
      </c>
      <c r="Z18" s="335">
        <v>2.8</v>
      </c>
      <c r="AA18" s="335">
        <v>7.7</v>
      </c>
      <c r="AB18" s="335">
        <v>16.399999999999999</v>
      </c>
      <c r="AC18" s="335">
        <v>15.4</v>
      </c>
      <c r="AD18" s="335">
        <v>6.1</v>
      </c>
      <c r="AE18" s="358"/>
      <c r="AF18" s="358"/>
      <c r="AG18" s="358"/>
    </row>
    <row r="19" spans="2:33" s="333" customFormat="1" x14ac:dyDescent="0.2">
      <c r="B19" s="334">
        <v>8.3333333333333329E-2</v>
      </c>
      <c r="C19" s="335">
        <v>2.9</v>
      </c>
      <c r="D19" s="335">
        <v>2.9</v>
      </c>
      <c r="E19" s="335">
        <v>2.6</v>
      </c>
      <c r="F19" s="335">
        <v>3.7</v>
      </c>
      <c r="G19" s="335">
        <v>4.3</v>
      </c>
      <c r="H19" s="335">
        <v>6.3</v>
      </c>
      <c r="I19" s="335">
        <v>2.8</v>
      </c>
      <c r="J19" s="335">
        <v>3.4</v>
      </c>
      <c r="K19" s="335">
        <v>2.5</v>
      </c>
      <c r="L19" s="335">
        <v>2.2000000000000002</v>
      </c>
      <c r="M19" s="335">
        <v>4.8</v>
      </c>
      <c r="N19" s="335">
        <v>4.4000000000000004</v>
      </c>
      <c r="O19" s="335">
        <v>5.0999999999999996</v>
      </c>
      <c r="P19" s="335">
        <v>5.5</v>
      </c>
      <c r="Q19" s="335">
        <v>9.5</v>
      </c>
      <c r="R19" s="335">
        <v>9.1999999999999993</v>
      </c>
      <c r="S19" s="335">
        <v>2.6</v>
      </c>
      <c r="T19" s="335">
        <v>4.8</v>
      </c>
      <c r="U19" s="335">
        <v>3.4</v>
      </c>
      <c r="V19" s="335">
        <v>3.6</v>
      </c>
      <c r="W19" s="335">
        <v>8.5</v>
      </c>
      <c r="X19" s="335">
        <v>5.8</v>
      </c>
      <c r="Y19" s="335">
        <v>4.8</v>
      </c>
      <c r="Z19" s="335">
        <v>10.199999999999999</v>
      </c>
      <c r="AA19" s="335">
        <v>12.6</v>
      </c>
      <c r="AB19" s="335">
        <v>10.9</v>
      </c>
      <c r="AC19" s="335">
        <v>11.4</v>
      </c>
      <c r="AD19" s="335">
        <v>12.6</v>
      </c>
      <c r="AE19" s="358"/>
      <c r="AF19" s="358"/>
      <c r="AG19" s="358"/>
    </row>
    <row r="20" spans="2:33" s="333" customFormat="1" x14ac:dyDescent="0.2">
      <c r="B20" s="334">
        <v>0.125</v>
      </c>
      <c r="C20" s="335">
        <v>4.4000000000000004</v>
      </c>
      <c r="D20" s="335">
        <v>2.9</v>
      </c>
      <c r="E20" s="335">
        <v>2.6</v>
      </c>
      <c r="F20" s="335">
        <v>3.7</v>
      </c>
      <c r="G20" s="335">
        <v>3.5</v>
      </c>
      <c r="H20" s="335">
        <v>5.0999999999999996</v>
      </c>
      <c r="I20" s="335">
        <v>3.8</v>
      </c>
      <c r="J20" s="335">
        <v>3.5</v>
      </c>
      <c r="K20" s="335">
        <v>2.7</v>
      </c>
      <c r="L20" s="335">
        <v>2.2000000000000002</v>
      </c>
      <c r="M20" s="335">
        <v>2.7</v>
      </c>
      <c r="N20" s="335">
        <v>3.6</v>
      </c>
      <c r="O20" s="335">
        <v>9.9</v>
      </c>
      <c r="P20" s="335">
        <v>8</v>
      </c>
      <c r="Q20" s="335">
        <v>6</v>
      </c>
      <c r="R20" s="335">
        <v>5.7</v>
      </c>
      <c r="S20" s="335">
        <v>4.3</v>
      </c>
      <c r="T20" s="335">
        <v>4.2</v>
      </c>
      <c r="U20" s="335">
        <v>3.3</v>
      </c>
      <c r="V20" s="335">
        <v>3.7</v>
      </c>
      <c r="W20" s="335">
        <v>8.6999999999999993</v>
      </c>
      <c r="X20" s="335">
        <v>6.7</v>
      </c>
      <c r="Y20" s="335">
        <v>4.3</v>
      </c>
      <c r="Z20" s="335">
        <v>10.1</v>
      </c>
      <c r="AA20" s="335">
        <v>14.8</v>
      </c>
      <c r="AB20" s="335">
        <v>16.5</v>
      </c>
      <c r="AC20" s="335">
        <v>7.1</v>
      </c>
      <c r="AD20" s="335">
        <v>16.5</v>
      </c>
      <c r="AE20" s="358"/>
      <c r="AF20" s="358"/>
      <c r="AG20" s="358"/>
    </row>
    <row r="21" spans="2:33" s="333" customFormat="1" x14ac:dyDescent="0.2">
      <c r="B21" s="334">
        <v>0.16666666666666666</v>
      </c>
      <c r="C21" s="335">
        <v>5</v>
      </c>
      <c r="D21" s="335">
        <v>2.9</v>
      </c>
      <c r="E21" s="335">
        <v>2.9</v>
      </c>
      <c r="F21" s="335">
        <v>4.4000000000000004</v>
      </c>
      <c r="G21" s="335">
        <v>4.2</v>
      </c>
      <c r="H21" s="335">
        <v>4.3</v>
      </c>
      <c r="I21" s="335">
        <v>5.0999999999999996</v>
      </c>
      <c r="J21" s="335">
        <v>4</v>
      </c>
      <c r="K21" s="335">
        <v>2.7</v>
      </c>
      <c r="L21" s="335">
        <v>2.4</v>
      </c>
      <c r="M21" s="335">
        <v>2.5</v>
      </c>
      <c r="N21" s="335">
        <v>2.8</v>
      </c>
      <c r="O21" s="335">
        <v>9.3000000000000007</v>
      </c>
      <c r="P21" s="335">
        <v>6.6</v>
      </c>
      <c r="Q21" s="335">
        <v>4.4000000000000004</v>
      </c>
      <c r="R21" s="335">
        <v>6.5</v>
      </c>
      <c r="S21" s="335">
        <v>5.4</v>
      </c>
      <c r="T21" s="335">
        <v>4.2</v>
      </c>
      <c r="U21" s="335">
        <v>2.7</v>
      </c>
      <c r="V21" s="335">
        <v>4.5999999999999996</v>
      </c>
      <c r="W21" s="335">
        <v>7.9</v>
      </c>
      <c r="X21" s="335">
        <v>5.5</v>
      </c>
      <c r="Y21" s="335">
        <v>9</v>
      </c>
      <c r="Z21" s="335">
        <v>16.2</v>
      </c>
      <c r="AA21" s="335">
        <v>17.3</v>
      </c>
      <c r="AB21" s="335">
        <v>18.3</v>
      </c>
      <c r="AC21" s="335">
        <v>6.3</v>
      </c>
      <c r="AD21" s="335">
        <v>12.3</v>
      </c>
      <c r="AE21" s="358"/>
      <c r="AF21" s="358"/>
      <c r="AG21" s="358"/>
    </row>
    <row r="22" spans="2:33" s="333" customFormat="1" x14ac:dyDescent="0.2">
      <c r="B22" s="334">
        <v>0.20833333333333334</v>
      </c>
      <c r="C22" s="335">
        <v>4.9000000000000004</v>
      </c>
      <c r="D22" s="335">
        <v>3.4</v>
      </c>
      <c r="E22" s="335">
        <v>3.6</v>
      </c>
      <c r="F22" s="335">
        <v>2.7</v>
      </c>
      <c r="G22" s="335">
        <v>4.7</v>
      </c>
      <c r="H22" s="335">
        <v>4.4000000000000004</v>
      </c>
      <c r="I22" s="335">
        <v>4</v>
      </c>
      <c r="J22" s="335">
        <v>8.3000000000000007</v>
      </c>
      <c r="K22" s="335">
        <v>3</v>
      </c>
      <c r="L22" s="335">
        <v>7.6</v>
      </c>
      <c r="M22" s="335">
        <v>2.5</v>
      </c>
      <c r="N22" s="335">
        <v>3.2</v>
      </c>
      <c r="O22" s="335">
        <v>11.4</v>
      </c>
      <c r="P22" s="335">
        <v>4</v>
      </c>
      <c r="Q22" s="335">
        <v>2.9</v>
      </c>
      <c r="R22" s="335">
        <v>8.5</v>
      </c>
      <c r="S22" s="335">
        <v>5</v>
      </c>
      <c r="T22" s="335">
        <v>4.5</v>
      </c>
      <c r="U22" s="335">
        <v>3.2</v>
      </c>
      <c r="V22" s="335">
        <v>4.0999999999999996</v>
      </c>
      <c r="W22" s="335">
        <v>7.1</v>
      </c>
      <c r="X22" s="335">
        <v>6.7</v>
      </c>
      <c r="Y22" s="335">
        <v>11.5</v>
      </c>
      <c r="Z22" s="335">
        <v>20.9</v>
      </c>
      <c r="AA22" s="335">
        <v>19</v>
      </c>
      <c r="AB22" s="335">
        <v>18.399999999999999</v>
      </c>
      <c r="AC22" s="335">
        <v>11.4</v>
      </c>
      <c r="AD22" s="335">
        <v>13.5</v>
      </c>
      <c r="AE22" s="358"/>
      <c r="AF22" s="358"/>
      <c r="AG22" s="358"/>
    </row>
    <row r="23" spans="2:33" s="333" customFormat="1" x14ac:dyDescent="0.2">
      <c r="B23" s="334">
        <v>0.25</v>
      </c>
      <c r="C23" s="335">
        <v>4.3</v>
      </c>
      <c r="D23" s="335">
        <v>5.7</v>
      </c>
      <c r="E23" s="335">
        <v>3.9</v>
      </c>
      <c r="F23" s="335">
        <v>3.9</v>
      </c>
      <c r="G23" s="335">
        <v>5.2</v>
      </c>
      <c r="H23" s="335">
        <v>10.5</v>
      </c>
      <c r="I23" s="335">
        <v>5.2</v>
      </c>
      <c r="J23" s="335">
        <v>8.9</v>
      </c>
      <c r="K23" s="335">
        <v>4</v>
      </c>
      <c r="L23" s="335">
        <v>11.9</v>
      </c>
      <c r="M23" s="335">
        <v>6.6</v>
      </c>
      <c r="N23" s="335">
        <v>6.7</v>
      </c>
      <c r="O23" s="335">
        <v>16.899999999999999</v>
      </c>
      <c r="P23" s="335">
        <v>3.9</v>
      </c>
      <c r="Q23" s="335">
        <v>4.2</v>
      </c>
      <c r="R23" s="335">
        <v>13.7</v>
      </c>
      <c r="S23" s="335">
        <v>11.3</v>
      </c>
      <c r="T23" s="335">
        <v>5.2</v>
      </c>
      <c r="U23" s="335">
        <v>8.1</v>
      </c>
      <c r="V23" s="335">
        <v>3.5</v>
      </c>
      <c r="W23" s="335">
        <v>10.8</v>
      </c>
      <c r="X23" s="335">
        <v>8.5</v>
      </c>
      <c r="Y23" s="335">
        <v>22.2</v>
      </c>
      <c r="Z23" s="335">
        <v>19.7</v>
      </c>
      <c r="AA23" s="335">
        <v>23.5</v>
      </c>
      <c r="AB23" s="335">
        <v>26.2</v>
      </c>
      <c r="AC23" s="335">
        <v>13.2</v>
      </c>
      <c r="AD23" s="335">
        <v>15.7</v>
      </c>
      <c r="AE23" s="358"/>
      <c r="AF23" s="358"/>
      <c r="AG23" s="358"/>
    </row>
    <row r="24" spans="2:33" s="333" customFormat="1" x14ac:dyDescent="0.2">
      <c r="B24" s="334">
        <v>0.29166666666666669</v>
      </c>
      <c r="C24" s="335">
        <v>5.8</v>
      </c>
      <c r="D24" s="335">
        <v>5.4</v>
      </c>
      <c r="E24" s="335">
        <v>5.2</v>
      </c>
      <c r="F24" s="335">
        <v>4.2</v>
      </c>
      <c r="G24" s="335">
        <v>4.5999999999999996</v>
      </c>
      <c r="H24" s="335">
        <v>8.5</v>
      </c>
      <c r="I24" s="335">
        <v>7.2</v>
      </c>
      <c r="J24" s="335">
        <v>9.6999999999999993</v>
      </c>
      <c r="K24" s="335">
        <v>5.0999999999999996</v>
      </c>
      <c r="L24" s="335">
        <v>16</v>
      </c>
      <c r="M24" s="335">
        <v>8.6999999999999993</v>
      </c>
      <c r="N24" s="335">
        <v>11.1</v>
      </c>
      <c r="O24" s="335">
        <v>21.8</v>
      </c>
      <c r="P24" s="335">
        <v>7.2</v>
      </c>
      <c r="Q24" s="335">
        <v>6.7</v>
      </c>
      <c r="R24" s="335">
        <v>9.1</v>
      </c>
      <c r="S24" s="335">
        <v>8.1</v>
      </c>
      <c r="T24" s="335">
        <v>9.4</v>
      </c>
      <c r="U24" s="335">
        <v>9.8000000000000007</v>
      </c>
      <c r="V24" s="335">
        <v>3.7</v>
      </c>
      <c r="W24" s="335">
        <v>7.7</v>
      </c>
      <c r="X24" s="335">
        <v>11.7</v>
      </c>
      <c r="Y24" s="335">
        <v>6.1</v>
      </c>
      <c r="Z24" s="335">
        <v>20.9</v>
      </c>
      <c r="AA24" s="335">
        <v>23.2</v>
      </c>
      <c r="AB24" s="335">
        <v>28.9</v>
      </c>
      <c r="AC24" s="335">
        <v>12.1</v>
      </c>
      <c r="AD24" s="335">
        <v>11.6</v>
      </c>
      <c r="AE24" s="358"/>
      <c r="AF24" s="358"/>
      <c r="AG24" s="358"/>
    </row>
    <row r="25" spans="2:33" s="333" customFormat="1" x14ac:dyDescent="0.2">
      <c r="B25" s="334">
        <v>0.33333333333333331</v>
      </c>
      <c r="C25" s="335">
        <v>5.5</v>
      </c>
      <c r="D25" s="335">
        <v>6.6</v>
      </c>
      <c r="E25" s="335">
        <v>3</v>
      </c>
      <c r="F25" s="335">
        <v>5.4</v>
      </c>
      <c r="G25" s="335">
        <v>4.7</v>
      </c>
      <c r="H25" s="335">
        <v>7.2</v>
      </c>
      <c r="I25" s="335">
        <v>7</v>
      </c>
      <c r="J25" s="335">
        <v>8.3000000000000007</v>
      </c>
      <c r="K25" s="335">
        <v>10.8</v>
      </c>
      <c r="L25" s="335">
        <v>16.7</v>
      </c>
      <c r="M25" s="335">
        <v>5.3</v>
      </c>
      <c r="N25" s="335">
        <v>9.3000000000000007</v>
      </c>
      <c r="O25" s="335">
        <v>8.1</v>
      </c>
      <c r="P25" s="335">
        <v>6.9</v>
      </c>
      <c r="Q25" s="335">
        <v>10.199999999999999</v>
      </c>
      <c r="R25" s="335">
        <v>12.4</v>
      </c>
      <c r="S25" s="335">
        <v>12.1</v>
      </c>
      <c r="T25" s="335">
        <v>5.7</v>
      </c>
      <c r="U25" s="335">
        <v>7.3</v>
      </c>
      <c r="V25" s="335">
        <v>4</v>
      </c>
      <c r="W25" s="335">
        <v>5</v>
      </c>
      <c r="X25" s="335">
        <v>12.9</v>
      </c>
      <c r="Y25" s="335">
        <v>6.1</v>
      </c>
      <c r="Z25" s="335">
        <v>14.5</v>
      </c>
      <c r="AA25" s="335">
        <v>12.9</v>
      </c>
      <c r="AB25" s="335">
        <v>32.799999999999997</v>
      </c>
      <c r="AC25" s="335">
        <v>7.9</v>
      </c>
      <c r="AD25" s="335">
        <v>8.5</v>
      </c>
      <c r="AE25" s="358"/>
      <c r="AF25" s="358"/>
      <c r="AG25" s="358"/>
    </row>
    <row r="26" spans="2:33" s="333" customFormat="1" x14ac:dyDescent="0.2">
      <c r="B26" s="334">
        <v>0.375</v>
      </c>
      <c r="C26" s="335">
        <v>5.6</v>
      </c>
      <c r="D26" s="335">
        <v>5.6</v>
      </c>
      <c r="E26" s="335">
        <v>3.2</v>
      </c>
      <c r="F26" s="335">
        <v>7.3</v>
      </c>
      <c r="G26" s="335">
        <v>6</v>
      </c>
      <c r="H26" s="335">
        <v>6.2</v>
      </c>
      <c r="I26" s="335">
        <v>7.9</v>
      </c>
      <c r="J26" s="335">
        <v>19.2</v>
      </c>
      <c r="K26" s="335">
        <v>12.4</v>
      </c>
      <c r="L26" s="335">
        <v>6.2</v>
      </c>
      <c r="M26" s="335">
        <v>6.3</v>
      </c>
      <c r="N26" s="335">
        <v>7.6</v>
      </c>
      <c r="O26" s="335">
        <v>9.1</v>
      </c>
      <c r="P26" s="335">
        <v>5.3</v>
      </c>
      <c r="Q26" s="335">
        <v>8.1999999999999993</v>
      </c>
      <c r="R26" s="335">
        <v>14.1</v>
      </c>
      <c r="S26" s="335">
        <v>21.9</v>
      </c>
      <c r="T26" s="335">
        <v>7.9</v>
      </c>
      <c r="U26" s="335">
        <v>5.6</v>
      </c>
      <c r="V26" s="335">
        <v>4</v>
      </c>
      <c r="W26" s="335">
        <v>4</v>
      </c>
      <c r="X26" s="335">
        <v>10.4</v>
      </c>
      <c r="Y26" s="335">
        <v>6.2</v>
      </c>
      <c r="Z26" s="335">
        <v>11.3</v>
      </c>
      <c r="AA26" s="335">
        <v>23.8</v>
      </c>
      <c r="AB26" s="335">
        <v>25.6</v>
      </c>
      <c r="AC26" s="335">
        <v>10.199999999999999</v>
      </c>
      <c r="AD26" s="335" t="s">
        <v>361</v>
      </c>
      <c r="AE26" s="358"/>
      <c r="AF26" s="358"/>
      <c r="AG26" s="358"/>
    </row>
    <row r="27" spans="2:33" s="333" customFormat="1" x14ac:dyDescent="0.2">
      <c r="B27" s="334">
        <v>0.41666666666666669</v>
      </c>
      <c r="C27" s="335">
        <v>5.7</v>
      </c>
      <c r="D27" s="335">
        <v>5.2</v>
      </c>
      <c r="E27" s="335">
        <v>2.4</v>
      </c>
      <c r="F27" s="335">
        <v>5.8</v>
      </c>
      <c r="G27" s="335">
        <v>7.1</v>
      </c>
      <c r="H27" s="335">
        <v>4.7</v>
      </c>
      <c r="I27" s="335">
        <v>10.5</v>
      </c>
      <c r="J27" s="335">
        <v>35.799999999999997</v>
      </c>
      <c r="K27" s="335">
        <v>10.4</v>
      </c>
      <c r="L27" s="335">
        <v>4.9000000000000004</v>
      </c>
      <c r="M27" s="335">
        <v>5.2</v>
      </c>
      <c r="N27" s="335">
        <v>5.2</v>
      </c>
      <c r="O27" s="335">
        <v>58.3</v>
      </c>
      <c r="P27" s="335">
        <v>8.1</v>
      </c>
      <c r="Q27" s="335">
        <v>12.7</v>
      </c>
      <c r="R27" s="335">
        <v>10.4</v>
      </c>
      <c r="S27" s="335">
        <v>22.5</v>
      </c>
      <c r="T27" s="335">
        <v>14</v>
      </c>
      <c r="U27" s="335">
        <v>5.7</v>
      </c>
      <c r="V27" s="335">
        <v>4.8</v>
      </c>
      <c r="W27" s="335">
        <v>4.9000000000000004</v>
      </c>
      <c r="X27" s="335">
        <v>6.6</v>
      </c>
      <c r="Y27" s="335">
        <v>6</v>
      </c>
      <c r="Z27" s="335">
        <v>7.7</v>
      </c>
      <c r="AA27" s="335">
        <v>8.8000000000000007</v>
      </c>
      <c r="AB27" s="335">
        <v>27.8</v>
      </c>
      <c r="AC27" s="335">
        <v>7.7</v>
      </c>
      <c r="AD27" s="335" t="s">
        <v>361</v>
      </c>
      <c r="AE27" s="358"/>
      <c r="AF27" s="358"/>
      <c r="AG27" s="358"/>
    </row>
    <row r="28" spans="2:33" s="333" customFormat="1" x14ac:dyDescent="0.2">
      <c r="B28" s="334">
        <v>0.45833333333333331</v>
      </c>
      <c r="C28" s="335">
        <v>6.2</v>
      </c>
      <c r="D28" s="335">
        <v>4.3</v>
      </c>
      <c r="E28" s="335">
        <v>2.6</v>
      </c>
      <c r="F28" s="335">
        <v>5.8</v>
      </c>
      <c r="G28" s="335">
        <v>8.1</v>
      </c>
      <c r="H28" s="335">
        <v>5.5</v>
      </c>
      <c r="I28" s="335">
        <v>15.8</v>
      </c>
      <c r="J28" s="335">
        <v>79.7</v>
      </c>
      <c r="K28" s="335">
        <v>10.9</v>
      </c>
      <c r="L28" s="335">
        <v>4.5999999999999996</v>
      </c>
      <c r="M28" s="335">
        <v>4.5</v>
      </c>
      <c r="N28" s="335">
        <v>5.5</v>
      </c>
      <c r="O28" s="335">
        <v>60.3</v>
      </c>
      <c r="P28" s="335">
        <v>7.7</v>
      </c>
      <c r="Q28" s="335">
        <v>11.9</v>
      </c>
      <c r="R28" s="335">
        <v>16.100000000000001</v>
      </c>
      <c r="S28" s="335">
        <v>26.8</v>
      </c>
      <c r="T28" s="335">
        <v>20.2</v>
      </c>
      <c r="U28" s="335">
        <v>6.4</v>
      </c>
      <c r="V28" s="335">
        <v>7.4</v>
      </c>
      <c r="W28" s="335">
        <v>4.7</v>
      </c>
      <c r="X28" s="335">
        <v>5.6</v>
      </c>
      <c r="Y28" s="335">
        <v>8.1</v>
      </c>
      <c r="Z28" s="335">
        <v>5.8</v>
      </c>
      <c r="AA28" s="335">
        <v>7.7</v>
      </c>
      <c r="AB28" s="335">
        <v>13.9</v>
      </c>
      <c r="AC28" s="335">
        <v>7.9</v>
      </c>
      <c r="AD28" s="335" t="s">
        <v>361</v>
      </c>
      <c r="AE28" s="358"/>
      <c r="AF28" s="358"/>
      <c r="AG28" s="358"/>
    </row>
    <row r="29" spans="2:33" s="333" customFormat="1" x14ac:dyDescent="0.2">
      <c r="B29" s="334">
        <v>0.5</v>
      </c>
      <c r="C29" s="335">
        <v>6.7</v>
      </c>
      <c r="D29" s="335">
        <v>3.5</v>
      </c>
      <c r="E29" s="335">
        <v>2.1</v>
      </c>
      <c r="F29" s="335">
        <v>3.4</v>
      </c>
      <c r="G29" s="335">
        <v>3.8</v>
      </c>
      <c r="H29" s="335">
        <v>5.2</v>
      </c>
      <c r="I29" s="335">
        <v>10.7</v>
      </c>
      <c r="J29" s="335">
        <v>32.4</v>
      </c>
      <c r="K29" s="335">
        <v>8.4</v>
      </c>
      <c r="L29" s="335">
        <v>4.3</v>
      </c>
      <c r="M29" s="335">
        <v>4.4000000000000004</v>
      </c>
      <c r="N29" s="335">
        <v>5.5</v>
      </c>
      <c r="O29" s="335">
        <v>34.799999999999997</v>
      </c>
      <c r="P29" s="335">
        <v>5.7</v>
      </c>
      <c r="Q29" s="335">
        <v>28.9</v>
      </c>
      <c r="R29" s="335">
        <v>14.6</v>
      </c>
      <c r="S29" s="335">
        <v>24.4</v>
      </c>
      <c r="T29" s="335">
        <v>15.3</v>
      </c>
      <c r="U29" s="335">
        <v>8.1999999999999993</v>
      </c>
      <c r="V29" s="335">
        <v>8.6999999999999993</v>
      </c>
      <c r="W29" s="335">
        <v>4.2</v>
      </c>
      <c r="X29" s="335">
        <v>4.7</v>
      </c>
      <c r="Y29" s="335">
        <v>6</v>
      </c>
      <c r="Z29" s="335">
        <v>4.9000000000000004</v>
      </c>
      <c r="AA29" s="335">
        <v>7</v>
      </c>
      <c r="AB29" s="335">
        <v>6.2</v>
      </c>
      <c r="AC29" s="335">
        <v>7.2</v>
      </c>
      <c r="AD29" s="335" t="s">
        <v>361</v>
      </c>
      <c r="AE29" s="358"/>
      <c r="AF29" s="358"/>
      <c r="AG29" s="358"/>
    </row>
    <row r="30" spans="2:33" s="333" customFormat="1" x14ac:dyDescent="0.2">
      <c r="B30" s="334">
        <v>0.54166666666666663</v>
      </c>
      <c r="C30" s="335">
        <v>5.7</v>
      </c>
      <c r="D30" s="335">
        <v>4</v>
      </c>
      <c r="E30" s="335">
        <v>2</v>
      </c>
      <c r="F30" s="335">
        <v>2.8</v>
      </c>
      <c r="G30" s="335">
        <v>3.7</v>
      </c>
      <c r="H30" s="335">
        <v>5.4</v>
      </c>
      <c r="I30" s="335">
        <v>10.9</v>
      </c>
      <c r="J30" s="335">
        <v>14.1</v>
      </c>
      <c r="K30" s="335">
        <v>8.1999999999999993</v>
      </c>
      <c r="L30" s="335">
        <v>4.7</v>
      </c>
      <c r="M30" s="335">
        <v>4.5999999999999996</v>
      </c>
      <c r="N30" s="335">
        <v>5.5</v>
      </c>
      <c r="O30" s="335">
        <v>25.2</v>
      </c>
      <c r="P30" s="335">
        <v>4.5999999999999996</v>
      </c>
      <c r="Q30" s="335">
        <v>36.1</v>
      </c>
      <c r="R30" s="335">
        <v>16.2</v>
      </c>
      <c r="S30" s="335">
        <v>24.8</v>
      </c>
      <c r="T30" s="335">
        <v>10.199999999999999</v>
      </c>
      <c r="U30" s="335">
        <v>7</v>
      </c>
      <c r="V30" s="335">
        <v>11.9</v>
      </c>
      <c r="W30" s="335">
        <v>3.9</v>
      </c>
      <c r="X30" s="335">
        <v>4.3</v>
      </c>
      <c r="Y30" s="335">
        <v>5.4</v>
      </c>
      <c r="Z30" s="335">
        <v>4.4000000000000004</v>
      </c>
      <c r="AA30" s="335">
        <v>7.2</v>
      </c>
      <c r="AB30" s="335">
        <v>6.7</v>
      </c>
      <c r="AC30" s="335">
        <v>7</v>
      </c>
      <c r="AD30" s="335" t="s">
        <v>361</v>
      </c>
      <c r="AE30" s="358"/>
      <c r="AF30" s="358"/>
      <c r="AG30" s="358"/>
    </row>
    <row r="31" spans="2:33" s="333" customFormat="1" x14ac:dyDescent="0.2">
      <c r="B31" s="334">
        <v>0.58333333333333337</v>
      </c>
      <c r="C31" s="335">
        <v>5.8</v>
      </c>
      <c r="D31" s="335">
        <v>3.9</v>
      </c>
      <c r="E31" s="335">
        <v>2.2000000000000002</v>
      </c>
      <c r="F31" s="335">
        <v>2.8</v>
      </c>
      <c r="G31" s="335">
        <v>6.7</v>
      </c>
      <c r="H31" s="335">
        <v>5</v>
      </c>
      <c r="I31" s="335">
        <v>7.5</v>
      </c>
      <c r="J31" s="335">
        <v>6.6</v>
      </c>
      <c r="K31" s="335">
        <v>9</v>
      </c>
      <c r="L31" s="335">
        <v>4.7</v>
      </c>
      <c r="M31" s="335">
        <v>6.8</v>
      </c>
      <c r="N31" s="335">
        <v>3.9</v>
      </c>
      <c r="O31" s="335">
        <v>27.8</v>
      </c>
      <c r="P31" s="335">
        <v>3.2</v>
      </c>
      <c r="Q31" s="335">
        <v>23.5</v>
      </c>
      <c r="R31" s="335">
        <v>14.2</v>
      </c>
      <c r="S31" s="335">
        <v>22.1</v>
      </c>
      <c r="T31" s="335">
        <v>13.1</v>
      </c>
      <c r="U31" s="335">
        <v>4.7</v>
      </c>
      <c r="V31" s="335">
        <v>12.3</v>
      </c>
      <c r="W31" s="335">
        <v>3.8</v>
      </c>
      <c r="X31" s="335">
        <v>3.6</v>
      </c>
      <c r="Y31" s="335">
        <v>3.7</v>
      </c>
      <c r="Z31" s="335">
        <v>4.5999999999999996</v>
      </c>
      <c r="AA31" s="335">
        <v>8.3000000000000007</v>
      </c>
      <c r="AB31" s="335">
        <v>7.1</v>
      </c>
      <c r="AC31" s="335">
        <v>8</v>
      </c>
      <c r="AD31" s="335" t="s">
        <v>361</v>
      </c>
      <c r="AE31" s="358"/>
      <c r="AF31" s="358"/>
      <c r="AG31" s="358"/>
    </row>
    <row r="32" spans="2:33" s="333" customFormat="1" x14ac:dyDescent="0.2">
      <c r="B32" s="334">
        <v>0.625</v>
      </c>
      <c r="C32" s="335">
        <v>3.8</v>
      </c>
      <c r="D32" s="335">
        <v>2.9</v>
      </c>
      <c r="E32" s="335">
        <v>2</v>
      </c>
      <c r="F32" s="335">
        <v>2.8</v>
      </c>
      <c r="G32" s="335">
        <v>5.6</v>
      </c>
      <c r="H32" s="335">
        <v>3</v>
      </c>
      <c r="I32" s="335">
        <v>4</v>
      </c>
      <c r="J32" s="335">
        <v>6.5</v>
      </c>
      <c r="K32" s="335">
        <v>18.600000000000001</v>
      </c>
      <c r="L32" s="335">
        <v>3.3</v>
      </c>
      <c r="M32" s="335">
        <v>7.7</v>
      </c>
      <c r="N32" s="335">
        <v>5.7</v>
      </c>
      <c r="O32" s="335">
        <v>34</v>
      </c>
      <c r="P32" s="335">
        <v>2.8</v>
      </c>
      <c r="Q32" s="335">
        <v>11.8</v>
      </c>
      <c r="R32" s="335">
        <v>11.7</v>
      </c>
      <c r="S32" s="335">
        <v>24.2</v>
      </c>
      <c r="T32" s="335">
        <v>13.6</v>
      </c>
      <c r="U32" s="335">
        <v>3.3</v>
      </c>
      <c r="V32" s="335">
        <v>8</v>
      </c>
      <c r="W32" s="335">
        <v>3.5</v>
      </c>
      <c r="X32" s="335">
        <v>4</v>
      </c>
      <c r="Y32" s="335">
        <v>2.7</v>
      </c>
      <c r="Z32" s="335">
        <v>3.9</v>
      </c>
      <c r="AA32" s="335">
        <v>7.7</v>
      </c>
      <c r="AB32" s="335">
        <v>7</v>
      </c>
      <c r="AC32" s="335">
        <v>6.8</v>
      </c>
      <c r="AD32" s="335" t="s">
        <v>361</v>
      </c>
      <c r="AE32" s="358"/>
      <c r="AF32" s="358"/>
      <c r="AG32" s="358"/>
    </row>
    <row r="33" spans="2:37" s="333" customFormat="1" x14ac:dyDescent="0.2">
      <c r="B33" s="334">
        <v>0.66666666666666663</v>
      </c>
      <c r="C33" s="335">
        <v>3.8</v>
      </c>
      <c r="D33" s="335">
        <v>2.4</v>
      </c>
      <c r="E33" s="335">
        <v>1.7</v>
      </c>
      <c r="F33" s="335">
        <v>2.4</v>
      </c>
      <c r="G33" s="335">
        <v>4.0999999999999996</v>
      </c>
      <c r="H33" s="335">
        <v>2.5</v>
      </c>
      <c r="I33" s="335">
        <v>3.1</v>
      </c>
      <c r="J33" s="335">
        <v>6.5</v>
      </c>
      <c r="K33" s="335">
        <v>7.8</v>
      </c>
      <c r="L33" s="335">
        <v>2.9</v>
      </c>
      <c r="M33" s="335">
        <v>7.8</v>
      </c>
      <c r="N33" s="335">
        <v>4.9000000000000004</v>
      </c>
      <c r="O33" s="335">
        <v>33.6</v>
      </c>
      <c r="P33" s="335">
        <v>3.4</v>
      </c>
      <c r="Q33" s="335">
        <v>7.6</v>
      </c>
      <c r="R33" s="335">
        <v>9.1999999999999993</v>
      </c>
      <c r="S33" s="335">
        <v>20.3</v>
      </c>
      <c r="T33" s="335">
        <v>12.3</v>
      </c>
      <c r="U33" s="335">
        <v>2.9</v>
      </c>
      <c r="V33" s="335">
        <v>4.5</v>
      </c>
      <c r="W33" s="335">
        <v>2.2999999999999998</v>
      </c>
      <c r="X33" s="335">
        <v>3.4</v>
      </c>
      <c r="Y33" s="335">
        <v>2.8</v>
      </c>
      <c r="Z33" s="335">
        <v>3.4</v>
      </c>
      <c r="AA33" s="335">
        <v>10.199999999999999</v>
      </c>
      <c r="AB33" s="335">
        <v>6.5</v>
      </c>
      <c r="AC33" s="335">
        <v>5.7</v>
      </c>
      <c r="AD33" s="335" t="s">
        <v>361</v>
      </c>
      <c r="AE33" s="358"/>
      <c r="AF33" s="358"/>
      <c r="AG33" s="358"/>
    </row>
    <row r="34" spans="2:37" s="333" customFormat="1" x14ac:dyDescent="0.2">
      <c r="B34" s="334">
        <v>0.70833333333333337</v>
      </c>
      <c r="C34" s="335">
        <v>3.4</v>
      </c>
      <c r="D34" s="335">
        <v>2.4</v>
      </c>
      <c r="E34" s="335">
        <v>1.8</v>
      </c>
      <c r="F34" s="335">
        <v>2.6</v>
      </c>
      <c r="G34" s="335">
        <v>6.1</v>
      </c>
      <c r="H34" s="335">
        <v>3.1</v>
      </c>
      <c r="I34" s="335">
        <v>2.7</v>
      </c>
      <c r="J34" s="335">
        <v>6.4</v>
      </c>
      <c r="K34" s="335">
        <v>4.8</v>
      </c>
      <c r="L34" s="335">
        <v>3</v>
      </c>
      <c r="M34" s="335">
        <v>4.7</v>
      </c>
      <c r="N34" s="335">
        <v>8.1</v>
      </c>
      <c r="O34" s="335">
        <v>36.299999999999997</v>
      </c>
      <c r="P34" s="335">
        <v>2.9</v>
      </c>
      <c r="Q34" s="335">
        <v>6.6</v>
      </c>
      <c r="R34" s="335">
        <v>7.2</v>
      </c>
      <c r="S34" s="335">
        <v>8.1999999999999993</v>
      </c>
      <c r="T34" s="335">
        <v>13</v>
      </c>
      <c r="U34" s="335">
        <v>3</v>
      </c>
      <c r="V34" s="335">
        <v>3.6</v>
      </c>
      <c r="W34" s="335">
        <v>3.1</v>
      </c>
      <c r="X34" s="335">
        <v>4.7</v>
      </c>
      <c r="Y34" s="335">
        <v>3.1</v>
      </c>
      <c r="Z34" s="335">
        <v>3.6</v>
      </c>
      <c r="AA34" s="335">
        <v>6.7</v>
      </c>
      <c r="AB34" s="335">
        <v>4.0999999999999996</v>
      </c>
      <c r="AC34" s="335">
        <v>3.8</v>
      </c>
      <c r="AD34" s="335" t="s">
        <v>361</v>
      </c>
      <c r="AE34" s="358"/>
      <c r="AF34" s="358"/>
      <c r="AG34" s="358"/>
    </row>
    <row r="35" spans="2:37" s="333" customFormat="1" x14ac:dyDescent="0.2">
      <c r="B35" s="334">
        <v>0.75</v>
      </c>
      <c r="C35" s="335">
        <v>3.9</v>
      </c>
      <c r="D35" s="335">
        <v>2.4</v>
      </c>
      <c r="E35" s="335">
        <v>2</v>
      </c>
      <c r="F35" s="335">
        <v>3</v>
      </c>
      <c r="G35" s="335">
        <v>3.1</v>
      </c>
      <c r="H35" s="335">
        <v>3.2</v>
      </c>
      <c r="I35" s="335">
        <v>2.8</v>
      </c>
      <c r="J35" s="335">
        <v>4.5999999999999996</v>
      </c>
      <c r="K35" s="335">
        <v>3.4</v>
      </c>
      <c r="L35" s="335">
        <v>3.1</v>
      </c>
      <c r="M35" s="335">
        <v>4.2</v>
      </c>
      <c r="N35" s="335">
        <v>8.6</v>
      </c>
      <c r="O35" s="335">
        <v>28.1</v>
      </c>
      <c r="P35" s="335">
        <v>3.2</v>
      </c>
      <c r="Q35" s="335">
        <v>6.8</v>
      </c>
      <c r="R35" s="335">
        <v>5</v>
      </c>
      <c r="S35" s="335">
        <v>5.2</v>
      </c>
      <c r="T35" s="335">
        <v>8.9</v>
      </c>
      <c r="U35" s="335">
        <v>2.8</v>
      </c>
      <c r="V35" s="335">
        <v>4.3</v>
      </c>
      <c r="W35" s="335">
        <v>3.4</v>
      </c>
      <c r="X35" s="335">
        <v>5.2</v>
      </c>
      <c r="Y35" s="335">
        <v>3.6</v>
      </c>
      <c r="Z35" s="335">
        <v>3.7</v>
      </c>
      <c r="AA35" s="335">
        <v>4.9000000000000004</v>
      </c>
      <c r="AB35" s="335">
        <v>3.9</v>
      </c>
      <c r="AC35" s="335">
        <v>3.6</v>
      </c>
      <c r="AD35" s="335" t="s">
        <v>361</v>
      </c>
      <c r="AE35" s="358"/>
      <c r="AF35" s="358"/>
      <c r="AG35" s="358"/>
      <c r="AK35"/>
    </row>
    <row r="36" spans="2:37" s="333" customFormat="1" x14ac:dyDescent="0.2">
      <c r="B36" s="334">
        <v>0.79166666666666663</v>
      </c>
      <c r="C36" s="335">
        <v>3.3</v>
      </c>
      <c r="D36" s="335">
        <v>2.4</v>
      </c>
      <c r="E36" s="335">
        <v>2.5</v>
      </c>
      <c r="F36" s="335">
        <v>3.4</v>
      </c>
      <c r="G36" s="335">
        <v>3.9</v>
      </c>
      <c r="H36" s="335">
        <v>3.5</v>
      </c>
      <c r="I36" s="335">
        <v>3.5</v>
      </c>
      <c r="J36" s="335">
        <v>5.7</v>
      </c>
      <c r="K36" s="335">
        <v>3.6</v>
      </c>
      <c r="L36" s="335">
        <v>3.4</v>
      </c>
      <c r="M36" s="335">
        <v>5.5</v>
      </c>
      <c r="N36" s="335">
        <v>8.3000000000000007</v>
      </c>
      <c r="O36" s="335">
        <v>12.4</v>
      </c>
      <c r="P36" s="335">
        <v>2.7</v>
      </c>
      <c r="Q36" s="335">
        <v>9.6999999999999993</v>
      </c>
      <c r="R36" s="335">
        <v>4.0999999999999996</v>
      </c>
      <c r="S36" s="335">
        <v>8.4</v>
      </c>
      <c r="T36" s="335">
        <v>6.9</v>
      </c>
      <c r="U36" s="335">
        <v>2.9</v>
      </c>
      <c r="V36" s="335">
        <v>4.7</v>
      </c>
      <c r="W36" s="335">
        <v>4.7</v>
      </c>
      <c r="X36" s="335">
        <v>3.4</v>
      </c>
      <c r="Y36" s="335">
        <v>3.8</v>
      </c>
      <c r="Z36" s="335">
        <v>3.8</v>
      </c>
      <c r="AA36" s="335">
        <v>4.5</v>
      </c>
      <c r="AB36" s="335">
        <v>3.2</v>
      </c>
      <c r="AC36" s="335">
        <v>3.8</v>
      </c>
      <c r="AD36" s="335" t="s">
        <v>361</v>
      </c>
      <c r="AE36" s="358"/>
      <c r="AF36" s="358"/>
      <c r="AG36" s="358"/>
      <c r="AK36"/>
    </row>
    <row r="37" spans="2:37" s="333" customFormat="1" x14ac:dyDescent="0.2">
      <c r="B37" s="334">
        <v>0.83333333333333337</v>
      </c>
      <c r="C37" s="335">
        <v>2.8</v>
      </c>
      <c r="D37" s="335">
        <v>2.2000000000000002</v>
      </c>
      <c r="E37" s="335">
        <v>2.7</v>
      </c>
      <c r="F37" s="335">
        <v>2.6</v>
      </c>
      <c r="G37" s="335">
        <v>3.4</v>
      </c>
      <c r="H37" s="335">
        <v>3.1</v>
      </c>
      <c r="I37" s="335">
        <v>3.7</v>
      </c>
      <c r="J37" s="335">
        <v>4.8</v>
      </c>
      <c r="K37" s="335">
        <v>2.6</v>
      </c>
      <c r="L37" s="335">
        <v>3</v>
      </c>
      <c r="M37" s="335">
        <v>6</v>
      </c>
      <c r="N37" s="335">
        <v>6.6</v>
      </c>
      <c r="O37" s="335">
        <v>12.6</v>
      </c>
      <c r="P37" s="335">
        <v>5.0999999999999996</v>
      </c>
      <c r="Q37" s="335">
        <v>10.8</v>
      </c>
      <c r="R37" s="335">
        <v>3.9</v>
      </c>
      <c r="S37" s="335">
        <v>5.8</v>
      </c>
      <c r="T37" s="335">
        <v>21</v>
      </c>
      <c r="U37" s="335">
        <v>2.6</v>
      </c>
      <c r="V37" s="335">
        <v>4.0999999999999996</v>
      </c>
      <c r="W37" s="335">
        <v>2.4</v>
      </c>
      <c r="X37" s="335">
        <v>3.6</v>
      </c>
      <c r="Y37" s="335">
        <v>4.0999999999999996</v>
      </c>
      <c r="Z37" s="335">
        <v>5.9</v>
      </c>
      <c r="AA37" s="335">
        <v>5</v>
      </c>
      <c r="AB37" s="335">
        <v>3.5</v>
      </c>
      <c r="AC37" s="335">
        <v>4</v>
      </c>
      <c r="AD37" s="335" t="s">
        <v>361</v>
      </c>
      <c r="AE37" s="358"/>
      <c r="AF37" s="358"/>
      <c r="AG37" s="358"/>
      <c r="AK37"/>
    </row>
    <row r="38" spans="2:37" s="333" customFormat="1" x14ac:dyDescent="0.2">
      <c r="B38" s="334">
        <v>0.875</v>
      </c>
      <c r="C38" s="335">
        <v>2.8</v>
      </c>
      <c r="D38" s="335">
        <v>2</v>
      </c>
      <c r="E38" s="335">
        <v>2.5</v>
      </c>
      <c r="F38" s="335">
        <v>2.4</v>
      </c>
      <c r="G38" s="335">
        <v>6.6</v>
      </c>
      <c r="H38" s="335">
        <v>3</v>
      </c>
      <c r="I38" s="335">
        <v>3.4</v>
      </c>
      <c r="J38" s="335">
        <v>4</v>
      </c>
      <c r="K38" s="335">
        <v>2.6</v>
      </c>
      <c r="L38" s="335">
        <v>3</v>
      </c>
      <c r="M38" s="335">
        <v>3.7</v>
      </c>
      <c r="N38" s="335">
        <v>5.4</v>
      </c>
      <c r="O38" s="335">
        <v>11</v>
      </c>
      <c r="P38" s="335">
        <v>9</v>
      </c>
      <c r="Q38" s="335">
        <v>7.1</v>
      </c>
      <c r="R38" s="335">
        <v>7.5</v>
      </c>
      <c r="S38" s="335">
        <v>4.3</v>
      </c>
      <c r="T38" s="335">
        <v>6.6</v>
      </c>
      <c r="U38" s="335">
        <v>2.7</v>
      </c>
      <c r="V38" s="335">
        <v>3.2</v>
      </c>
      <c r="W38" s="335">
        <v>3.4</v>
      </c>
      <c r="X38" s="335">
        <v>3.3</v>
      </c>
      <c r="Y38" s="335">
        <v>7.1</v>
      </c>
      <c r="Z38" s="335">
        <v>5.2</v>
      </c>
      <c r="AA38" s="335">
        <v>5.6</v>
      </c>
      <c r="AB38" s="335">
        <v>3.2</v>
      </c>
      <c r="AC38" s="335">
        <v>3.8</v>
      </c>
      <c r="AD38" s="335" t="s">
        <v>361</v>
      </c>
      <c r="AE38" s="358"/>
      <c r="AF38" s="358"/>
      <c r="AG38" s="358"/>
      <c r="AK38"/>
    </row>
    <row r="39" spans="2:37" s="333" customFormat="1" x14ac:dyDescent="0.2">
      <c r="B39" s="334">
        <v>0.91666666666666663</v>
      </c>
      <c r="C39" s="335">
        <v>2.9</v>
      </c>
      <c r="D39" s="335">
        <v>2.2000000000000002</v>
      </c>
      <c r="E39" s="335">
        <v>2.6</v>
      </c>
      <c r="F39" s="335">
        <v>2.2999999999999998</v>
      </c>
      <c r="G39" s="335">
        <v>5.7</v>
      </c>
      <c r="H39" s="335">
        <v>3</v>
      </c>
      <c r="I39" s="335">
        <v>4.4000000000000004</v>
      </c>
      <c r="J39" s="335">
        <v>5.6</v>
      </c>
      <c r="K39" s="335">
        <v>5</v>
      </c>
      <c r="L39" s="335">
        <v>2.5</v>
      </c>
      <c r="M39" s="335">
        <v>4.3</v>
      </c>
      <c r="N39" s="335">
        <v>4.5999999999999996</v>
      </c>
      <c r="O39" s="335">
        <v>8.8000000000000007</v>
      </c>
      <c r="P39" s="335">
        <v>8</v>
      </c>
      <c r="Q39" s="335">
        <v>12.3</v>
      </c>
      <c r="R39" s="335">
        <v>8</v>
      </c>
      <c r="S39" s="335">
        <v>5.6</v>
      </c>
      <c r="T39" s="335">
        <v>4.5999999999999996</v>
      </c>
      <c r="U39" s="335">
        <v>2.2000000000000002</v>
      </c>
      <c r="V39" s="335">
        <v>2.8</v>
      </c>
      <c r="W39" s="335">
        <v>4.4000000000000004</v>
      </c>
      <c r="X39" s="335">
        <v>4.2</v>
      </c>
      <c r="Y39" s="335">
        <v>5.3</v>
      </c>
      <c r="Z39" s="335">
        <v>7.6</v>
      </c>
      <c r="AA39" s="335">
        <v>7.9</v>
      </c>
      <c r="AB39" s="335">
        <v>4.8</v>
      </c>
      <c r="AC39" s="335">
        <v>3.6</v>
      </c>
      <c r="AD39" s="335" t="s">
        <v>361</v>
      </c>
      <c r="AE39" s="358"/>
      <c r="AF39" s="358"/>
      <c r="AG39" s="358"/>
    </row>
    <row r="40" spans="2:37" s="333" customFormat="1" x14ac:dyDescent="0.2">
      <c r="B40" s="334">
        <v>0.95833333333333337</v>
      </c>
      <c r="C40" s="335">
        <v>2.7</v>
      </c>
      <c r="D40" s="335">
        <v>2.2000000000000002</v>
      </c>
      <c r="E40" s="335">
        <v>2.8</v>
      </c>
      <c r="F40" s="335">
        <v>2.2999999999999998</v>
      </c>
      <c r="G40" s="335">
        <v>4.9000000000000004</v>
      </c>
      <c r="H40" s="335">
        <v>3.3</v>
      </c>
      <c r="I40" s="335">
        <v>3.5</v>
      </c>
      <c r="J40" s="335">
        <v>2.7</v>
      </c>
      <c r="K40" s="335">
        <v>3.3</v>
      </c>
      <c r="L40" s="335">
        <v>2.4</v>
      </c>
      <c r="M40" s="335">
        <v>5.3</v>
      </c>
      <c r="N40" s="335">
        <v>5</v>
      </c>
      <c r="O40" s="335">
        <v>9.3000000000000007</v>
      </c>
      <c r="P40" s="335">
        <v>10.8</v>
      </c>
      <c r="Q40" s="335">
        <v>6.2</v>
      </c>
      <c r="R40" s="335">
        <v>6.2</v>
      </c>
      <c r="S40" s="335">
        <v>5.2</v>
      </c>
      <c r="T40" s="335">
        <v>6.3</v>
      </c>
      <c r="U40" s="335">
        <v>3</v>
      </c>
      <c r="V40" s="335">
        <v>3.5</v>
      </c>
      <c r="W40" s="335">
        <v>3</v>
      </c>
      <c r="X40" s="335">
        <v>2.9</v>
      </c>
      <c r="Y40" s="335">
        <v>3.4</v>
      </c>
      <c r="Z40" s="335">
        <v>8.8000000000000007</v>
      </c>
      <c r="AA40" s="335">
        <v>8.3000000000000007</v>
      </c>
      <c r="AB40" s="335">
        <v>8.6999999999999993</v>
      </c>
      <c r="AC40" s="335">
        <v>3.4</v>
      </c>
      <c r="AD40" s="335" t="s">
        <v>361</v>
      </c>
      <c r="AE40" s="358"/>
      <c r="AF40" s="358"/>
      <c r="AG40" s="358"/>
    </row>
    <row r="41" spans="2:37" s="336" customFormat="1" ht="33" customHeight="1" x14ac:dyDescent="0.2">
      <c r="B41" s="331" t="s">
        <v>259</v>
      </c>
      <c r="C41" s="346">
        <v>4.3</v>
      </c>
      <c r="D41" s="346">
        <v>3.5</v>
      </c>
      <c r="E41" s="346">
        <v>2.7</v>
      </c>
      <c r="F41" s="346">
        <v>3.6</v>
      </c>
      <c r="G41" s="346">
        <v>4.8</v>
      </c>
      <c r="H41" s="346">
        <v>4.9000000000000004</v>
      </c>
      <c r="I41" s="346">
        <v>5.7</v>
      </c>
      <c r="J41" s="346">
        <v>12</v>
      </c>
      <c r="K41" s="346">
        <v>6.1</v>
      </c>
      <c r="L41" s="346">
        <v>5</v>
      </c>
      <c r="M41" s="346">
        <v>5.0999999999999996</v>
      </c>
      <c r="N41" s="346">
        <v>5.8</v>
      </c>
      <c r="O41" s="346">
        <v>20.6</v>
      </c>
      <c r="P41" s="346">
        <v>5.7</v>
      </c>
      <c r="Q41" s="346">
        <v>10.8</v>
      </c>
      <c r="R41" s="346">
        <v>10.1</v>
      </c>
      <c r="S41" s="346">
        <v>12.1</v>
      </c>
      <c r="T41" s="346">
        <v>9.1999999999999993</v>
      </c>
      <c r="U41" s="346">
        <v>4.5999999999999996</v>
      </c>
      <c r="V41" s="346">
        <v>5.0999999999999996</v>
      </c>
      <c r="W41" s="346">
        <v>5</v>
      </c>
      <c r="X41" s="346">
        <v>5.9</v>
      </c>
      <c r="Y41" s="346">
        <v>5.9</v>
      </c>
      <c r="Z41" s="346">
        <v>8.4</v>
      </c>
      <c r="AA41" s="346">
        <v>11</v>
      </c>
      <c r="AB41" s="346">
        <v>13</v>
      </c>
      <c r="AC41" s="346">
        <v>7.5</v>
      </c>
      <c r="AD41" s="314" t="s">
        <v>360</v>
      </c>
      <c r="AE41" s="359"/>
      <c r="AF41" s="359"/>
      <c r="AG41" s="359"/>
      <c r="AH41" s="292"/>
    </row>
    <row r="42" spans="2:37" s="336" customFormat="1" ht="27" customHeight="1" x14ac:dyDescent="0.2">
      <c r="B42" s="331" t="s">
        <v>260</v>
      </c>
      <c r="C42" s="364" t="s">
        <v>261</v>
      </c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58"/>
      <c r="AF42" s="358"/>
      <c r="AG42" s="358"/>
    </row>
    <row r="43" spans="2:37" s="328" customFormat="1" ht="13.5" customHeight="1" x14ac:dyDescent="0.2">
      <c r="B43" s="294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</row>
    <row r="44" spans="2:37" s="328" customFormat="1" ht="13.5" customHeight="1" x14ac:dyDescent="0.2"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</sheetData>
  <mergeCells count="6">
    <mergeCell ref="C42:AD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315"/>
    <col min="2" max="2" width="11.5703125" style="317"/>
    <col min="3" max="3" width="10.140625" style="318" customWidth="1"/>
    <col min="4" max="4" width="11.5703125" style="317"/>
    <col min="5" max="5" width="11.5703125" style="315"/>
    <col min="6" max="6" width="11.5703125" style="316"/>
    <col min="7" max="7" width="11.5703125" style="315"/>
    <col min="8" max="9" width="11.5703125" style="316"/>
    <col min="10" max="14" width="11.5703125" style="315"/>
    <col min="15" max="16" width="11.5703125" style="316"/>
    <col min="17" max="16384" width="11.5703125" style="315"/>
  </cols>
  <sheetData>
    <row r="1" spans="1:16" x14ac:dyDescent="0.25">
      <c r="A1" s="316" t="s">
        <v>198</v>
      </c>
      <c r="B1" s="322">
        <v>2</v>
      </c>
      <c r="C1" s="322"/>
      <c r="D1" s="322">
        <v>4</v>
      </c>
      <c r="G1" s="316" t="s">
        <v>198</v>
      </c>
      <c r="H1" s="316">
        <v>4</v>
      </c>
      <c r="I1" s="322">
        <v>6</v>
      </c>
      <c r="N1" s="316" t="s">
        <v>198</v>
      </c>
      <c r="O1" s="316">
        <v>6</v>
      </c>
      <c r="P1" s="322">
        <v>8</v>
      </c>
    </row>
    <row r="2" spans="1:16" s="319" customFormat="1" x14ac:dyDescent="0.25">
      <c r="A2" s="320">
        <v>0.91200000000000003</v>
      </c>
      <c r="B2" s="320">
        <f>ROUND(1.2636*A2-0.0719,3)</f>
        <v>1.081</v>
      </c>
      <c r="C2" s="320"/>
      <c r="D2" s="320">
        <f>ROUND(1.2636*A2-0.0681,3)</f>
        <v>1.0840000000000001</v>
      </c>
      <c r="F2" s="321"/>
      <c r="G2" s="321">
        <v>0.91200000000000003</v>
      </c>
      <c r="H2" s="320">
        <f>ROUND(1.2636*G2-0.0681,3)</f>
        <v>1.0840000000000001</v>
      </c>
      <c r="I2" s="320">
        <f>ROUND(1.2364*G2-0.0391,3)</f>
        <v>1.0880000000000001</v>
      </c>
      <c r="N2" s="321">
        <v>0.92200000000000004</v>
      </c>
      <c r="O2" s="320">
        <f>1.2364*N2-0.0391</f>
        <v>1.1008608000000002</v>
      </c>
      <c r="P2" s="320">
        <f>1.2636*N2-0.0611</f>
        <v>1.1039392000000001</v>
      </c>
    </row>
    <row r="3" spans="1:16" x14ac:dyDescent="0.25">
      <c r="A3" s="318">
        <v>0.93</v>
      </c>
      <c r="B3" s="318">
        <v>1.103</v>
      </c>
      <c r="D3" s="318">
        <v>1.107</v>
      </c>
      <c r="G3" s="318">
        <v>0.93</v>
      </c>
      <c r="H3" s="318">
        <v>1.107</v>
      </c>
      <c r="I3" s="318">
        <v>1.111</v>
      </c>
      <c r="N3" s="318">
        <v>0.93</v>
      </c>
      <c r="O3" s="318">
        <v>1.111</v>
      </c>
      <c r="P3" s="318">
        <v>1.1140000000000001</v>
      </c>
    </row>
    <row r="4" spans="1:16" x14ac:dyDescent="0.25">
      <c r="A4" s="318">
        <v>0.93100000000000005</v>
      </c>
      <c r="B4" s="318">
        <v>1.105</v>
      </c>
      <c r="D4" s="318">
        <v>1.1080000000000001</v>
      </c>
      <c r="G4" s="318">
        <v>0.93100000000000005</v>
      </c>
      <c r="H4" s="318">
        <v>1.1080000000000001</v>
      </c>
      <c r="I4" s="318">
        <v>1.1120000000000001</v>
      </c>
      <c r="N4" s="318">
        <v>0.93100000000000005</v>
      </c>
      <c r="O4" s="318">
        <v>1.1120000000000001</v>
      </c>
      <c r="P4" s="318">
        <v>1.115</v>
      </c>
    </row>
    <row r="5" spans="1:16" x14ac:dyDescent="0.25">
      <c r="A5" s="318">
        <v>0.93200000000000005</v>
      </c>
      <c r="B5" s="318">
        <v>1.1060000000000001</v>
      </c>
      <c r="D5" s="318">
        <v>1.1100000000000001</v>
      </c>
      <c r="G5" s="318">
        <v>0.93200000000000005</v>
      </c>
      <c r="H5" s="318">
        <v>1.1100000000000001</v>
      </c>
      <c r="I5" s="318">
        <v>1.113</v>
      </c>
      <c r="N5" s="318">
        <v>0.93200000000000005</v>
      </c>
      <c r="O5" s="318">
        <v>1.113</v>
      </c>
      <c r="P5" s="318">
        <v>1.117</v>
      </c>
    </row>
    <row r="6" spans="1:16" x14ac:dyDescent="0.25">
      <c r="A6" s="318">
        <v>0.93300000000000005</v>
      </c>
      <c r="B6" s="318">
        <v>1.107</v>
      </c>
      <c r="D6" s="318">
        <v>1.111</v>
      </c>
      <c r="G6" s="318">
        <v>0.93300000000000005</v>
      </c>
      <c r="H6" s="318">
        <v>1.111</v>
      </c>
      <c r="I6" s="318">
        <v>1.1140000000000001</v>
      </c>
      <c r="N6" s="318">
        <v>0.93300000000000005</v>
      </c>
      <c r="O6" s="318">
        <v>1.1140000000000001</v>
      </c>
      <c r="P6" s="318">
        <v>1.1180000000000001</v>
      </c>
    </row>
    <row r="7" spans="1:16" x14ac:dyDescent="0.25">
      <c r="A7" s="318">
        <v>0.93400000000000005</v>
      </c>
      <c r="B7" s="318">
        <v>1.1080000000000001</v>
      </c>
      <c r="D7" s="318">
        <v>1.1120000000000001</v>
      </c>
      <c r="G7" s="318">
        <v>0.93400000000000005</v>
      </c>
      <c r="H7" s="318">
        <v>1.1120000000000001</v>
      </c>
      <c r="I7" s="318">
        <v>1.1160000000000001</v>
      </c>
      <c r="N7" s="318">
        <v>0.93400000000000005</v>
      </c>
      <c r="O7" s="318">
        <v>1.1160000000000001</v>
      </c>
      <c r="P7" s="318">
        <v>1.119</v>
      </c>
    </row>
    <row r="8" spans="1:16" x14ac:dyDescent="0.25">
      <c r="A8" s="318">
        <v>0.93500000000000005</v>
      </c>
      <c r="B8" s="318">
        <v>1.1100000000000001</v>
      </c>
      <c r="D8" s="318">
        <v>1.113</v>
      </c>
      <c r="G8" s="318">
        <v>0.93500000000000005</v>
      </c>
      <c r="H8" s="318">
        <v>1.113</v>
      </c>
      <c r="I8" s="318">
        <v>1.117</v>
      </c>
      <c r="N8" s="318">
        <v>0.93500000000000005</v>
      </c>
      <c r="O8" s="318">
        <v>1.117</v>
      </c>
      <c r="P8" s="318">
        <v>1.1200000000000001</v>
      </c>
    </row>
    <row r="9" spans="1:16" x14ac:dyDescent="0.25">
      <c r="A9" s="318">
        <v>0.93600000000000005</v>
      </c>
      <c r="B9" s="318">
        <v>1.111</v>
      </c>
      <c r="D9" s="318">
        <v>1.115</v>
      </c>
      <c r="G9" s="318">
        <v>0.93600000000000005</v>
      </c>
      <c r="H9" s="318">
        <v>1.115</v>
      </c>
      <c r="I9" s="318">
        <v>1.1180000000000001</v>
      </c>
      <c r="N9" s="318">
        <v>0.93600000000000005</v>
      </c>
      <c r="O9" s="318">
        <v>1.1180000000000001</v>
      </c>
      <c r="P9" s="318">
        <v>1.1220000000000001</v>
      </c>
    </row>
    <row r="10" spans="1:16" x14ac:dyDescent="0.25">
      <c r="A10" s="318">
        <v>0.93700000000000006</v>
      </c>
      <c r="B10" s="318">
        <v>1.1120000000000001</v>
      </c>
      <c r="D10" s="318">
        <v>1.1160000000000001</v>
      </c>
      <c r="G10" s="318">
        <v>0.93700000000000006</v>
      </c>
      <c r="H10" s="318">
        <v>1.1160000000000001</v>
      </c>
      <c r="I10" s="318">
        <v>1.119</v>
      </c>
      <c r="N10" s="318">
        <v>0.93700000000000006</v>
      </c>
      <c r="O10" s="318">
        <v>1.119</v>
      </c>
      <c r="P10" s="318">
        <v>1.123</v>
      </c>
    </row>
    <row r="11" spans="1:16" x14ac:dyDescent="0.25">
      <c r="A11" s="318">
        <v>0.93799999999999994</v>
      </c>
      <c r="B11" s="318">
        <v>1.113</v>
      </c>
      <c r="D11" s="318">
        <v>1.117</v>
      </c>
      <c r="G11" s="318">
        <v>0.93799999999999994</v>
      </c>
      <c r="H11" s="318">
        <v>1.117</v>
      </c>
      <c r="I11" s="318">
        <v>1.121</v>
      </c>
      <c r="N11" s="318">
        <v>0.93799999999999994</v>
      </c>
      <c r="O11" s="316">
        <v>1.121</v>
      </c>
      <c r="P11" s="316">
        <v>1.1240000000000001</v>
      </c>
    </row>
    <row r="12" spans="1:16" x14ac:dyDescent="0.25">
      <c r="A12" s="318">
        <v>0.93899999999999995</v>
      </c>
      <c r="B12" s="318">
        <v>1.115</v>
      </c>
      <c r="D12" s="318">
        <v>1.1180000000000001</v>
      </c>
      <c r="G12" s="318">
        <v>0.93899999999999995</v>
      </c>
      <c r="H12" s="318">
        <v>1.1180000000000001</v>
      </c>
      <c r="I12" s="318">
        <v>1.1220000000000001</v>
      </c>
      <c r="N12" s="318">
        <v>0.93899999999999995</v>
      </c>
      <c r="O12" s="316">
        <v>1.1220000000000001</v>
      </c>
      <c r="P12" s="316">
        <v>1.125</v>
      </c>
    </row>
    <row r="13" spans="1:16" x14ac:dyDescent="0.25">
      <c r="A13" s="318">
        <v>0.94</v>
      </c>
      <c r="B13" s="318">
        <v>1.1160000000000001</v>
      </c>
      <c r="D13" s="318">
        <v>1.1200000000000001</v>
      </c>
      <c r="G13" s="318">
        <v>0.94</v>
      </c>
      <c r="H13" s="318">
        <v>1.1200000000000001</v>
      </c>
      <c r="I13" s="318">
        <v>1.123</v>
      </c>
      <c r="N13" s="318">
        <v>0.94</v>
      </c>
      <c r="O13" s="316">
        <v>1.123</v>
      </c>
      <c r="P13" s="31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71" t="s">
        <v>101</v>
      </c>
      <c r="B1" s="323" t="s">
        <v>274</v>
      </c>
      <c r="C1" s="325">
        <v>64.599999999999994</v>
      </c>
    </row>
    <row r="2" spans="1:3" x14ac:dyDescent="0.2">
      <c r="A2" s="171" t="s">
        <v>79</v>
      </c>
      <c r="B2" s="323" t="s">
        <v>296</v>
      </c>
      <c r="C2" s="325">
        <v>0.81299999999999994</v>
      </c>
    </row>
    <row r="3" spans="1:3" x14ac:dyDescent="0.2">
      <c r="A3" s="171" t="s">
        <v>147</v>
      </c>
      <c r="B3" s="323" t="s">
        <v>275</v>
      </c>
      <c r="C3" s="325">
        <v>2.5529999999999999</v>
      </c>
    </row>
    <row r="4" spans="1:3" x14ac:dyDescent="0.2">
      <c r="A4" s="171" t="s">
        <v>98</v>
      </c>
      <c r="B4" s="323" t="s">
        <v>277</v>
      </c>
      <c r="C4" s="325">
        <v>5.1349999999999998</v>
      </c>
    </row>
    <row r="5" spans="1:3" x14ac:dyDescent="0.2">
      <c r="A5" s="171" t="s">
        <v>96</v>
      </c>
      <c r="B5" s="323" t="s">
        <v>278</v>
      </c>
      <c r="C5" s="324" t="s">
        <v>213</v>
      </c>
    </row>
    <row r="6" spans="1:3" x14ac:dyDescent="0.2">
      <c r="A6" s="171" t="s">
        <v>106</v>
      </c>
      <c r="B6" s="323" t="s">
        <v>279</v>
      </c>
      <c r="C6" s="325">
        <v>0.58140000000000003</v>
      </c>
    </row>
    <row r="7" spans="1:3" x14ac:dyDescent="0.2">
      <c r="A7" s="171" t="s">
        <v>107</v>
      </c>
      <c r="B7" s="323" t="s">
        <v>276</v>
      </c>
      <c r="C7" s="325">
        <v>1.96</v>
      </c>
    </row>
    <row r="8" spans="1:3" x14ac:dyDescent="0.2">
      <c r="A8" s="171" t="s">
        <v>94</v>
      </c>
      <c r="B8" s="323" t="s">
        <v>281</v>
      </c>
      <c r="C8" s="325">
        <v>0.38200000000000001</v>
      </c>
    </row>
    <row r="9" spans="1:3" x14ac:dyDescent="0.2">
      <c r="A9" s="171" t="s">
        <v>108</v>
      </c>
      <c r="B9" s="323" t="s">
        <v>280</v>
      </c>
      <c r="C9" s="325">
        <v>1150</v>
      </c>
    </row>
    <row r="10" spans="1:3" x14ac:dyDescent="0.2">
      <c r="A10" s="171" t="s">
        <v>92</v>
      </c>
      <c r="B10" s="323" t="s">
        <v>282</v>
      </c>
      <c r="C10" s="325">
        <v>1.4450000000000001</v>
      </c>
    </row>
    <row r="11" spans="1:3" x14ac:dyDescent="0.2">
      <c r="A11" s="171" t="s">
        <v>88</v>
      </c>
      <c r="B11" s="323" t="s">
        <v>284</v>
      </c>
      <c r="C11" s="325">
        <v>32.340000000000003</v>
      </c>
    </row>
    <row r="12" spans="1:3" x14ac:dyDescent="0.2">
      <c r="A12" s="171" t="s">
        <v>90</v>
      </c>
      <c r="B12" s="323" t="s">
        <v>283</v>
      </c>
      <c r="C12" s="324" t="s">
        <v>214</v>
      </c>
    </row>
    <row r="13" spans="1:3" x14ac:dyDescent="0.2">
      <c r="A13" s="171" t="s">
        <v>109</v>
      </c>
      <c r="B13" s="323" t="s">
        <v>299</v>
      </c>
      <c r="C13" s="324" t="s">
        <v>270</v>
      </c>
    </row>
    <row r="14" spans="1:3" x14ac:dyDescent="0.2">
      <c r="A14" s="171" t="s">
        <v>110</v>
      </c>
      <c r="B14" s="323" t="s">
        <v>300</v>
      </c>
      <c r="C14" s="325">
        <v>2.633</v>
      </c>
    </row>
    <row r="15" spans="1:3" x14ac:dyDescent="0.2">
      <c r="A15" s="171" t="s">
        <v>148</v>
      </c>
      <c r="B15" s="323" t="s">
        <v>294</v>
      </c>
      <c r="C15" s="325">
        <v>215.6</v>
      </c>
    </row>
    <row r="16" spans="1:3" x14ac:dyDescent="0.2">
      <c r="A16" s="171" t="s">
        <v>111</v>
      </c>
      <c r="B16" s="323" t="s">
        <v>285</v>
      </c>
      <c r="C16" s="325">
        <v>666.9</v>
      </c>
    </row>
    <row r="17" spans="1:3" x14ac:dyDescent="0.2">
      <c r="A17" s="171" t="s">
        <v>112</v>
      </c>
      <c r="B17" s="323" t="s">
        <v>288</v>
      </c>
      <c r="C17" s="324" t="s">
        <v>271</v>
      </c>
    </row>
    <row r="18" spans="1:3" x14ac:dyDescent="0.2">
      <c r="A18" s="171" t="s">
        <v>113</v>
      </c>
      <c r="B18" s="323" t="s">
        <v>289</v>
      </c>
      <c r="C18" s="325">
        <v>150.6</v>
      </c>
    </row>
    <row r="19" spans="1:3" x14ac:dyDescent="0.2">
      <c r="A19" s="171" t="s">
        <v>86</v>
      </c>
      <c r="B19" s="323" t="s">
        <v>290</v>
      </c>
      <c r="C19" s="325">
        <v>123.5</v>
      </c>
    </row>
    <row r="20" spans="1:3" x14ac:dyDescent="0.2">
      <c r="A20" s="171" t="s">
        <v>69</v>
      </c>
      <c r="B20" s="323" t="s">
        <v>286</v>
      </c>
      <c r="C20" s="324" t="s">
        <v>252</v>
      </c>
    </row>
    <row r="21" spans="1:3" x14ac:dyDescent="0.2">
      <c r="A21" s="171" t="s">
        <v>84</v>
      </c>
      <c r="B21" s="323" t="s">
        <v>291</v>
      </c>
      <c r="C21" s="325">
        <v>1.3520000000000001</v>
      </c>
    </row>
    <row r="22" spans="1:3" x14ac:dyDescent="0.2">
      <c r="A22" s="171" t="s">
        <v>150</v>
      </c>
      <c r="B22" s="323" t="s">
        <v>293</v>
      </c>
      <c r="C22" s="325">
        <v>2.621</v>
      </c>
    </row>
    <row r="23" spans="1:3" x14ac:dyDescent="0.2">
      <c r="A23" s="171" t="s">
        <v>103</v>
      </c>
      <c r="B23" s="323" t="s">
        <v>273</v>
      </c>
      <c r="C23" s="325">
        <v>0.28689999999999999</v>
      </c>
    </row>
    <row r="24" spans="1:3" x14ac:dyDescent="0.2">
      <c r="A24" s="171" t="s">
        <v>81</v>
      </c>
      <c r="B24" s="323" t="s">
        <v>295</v>
      </c>
      <c r="C24" s="325">
        <v>42.71</v>
      </c>
    </row>
    <row r="25" spans="1:3" x14ac:dyDescent="0.2">
      <c r="A25" s="171" t="s">
        <v>114</v>
      </c>
      <c r="B25" s="323" t="s">
        <v>287</v>
      </c>
      <c r="C25" s="325">
        <v>50.6</v>
      </c>
    </row>
    <row r="26" spans="1:3" x14ac:dyDescent="0.2">
      <c r="A26" s="171" t="s">
        <v>77</v>
      </c>
      <c r="B26" s="323" t="s">
        <v>297</v>
      </c>
      <c r="C26" s="324" t="s">
        <v>269</v>
      </c>
    </row>
    <row r="27" spans="1:3" x14ac:dyDescent="0.2">
      <c r="A27" s="171" t="s">
        <v>115</v>
      </c>
      <c r="B27" s="323" t="s">
        <v>298</v>
      </c>
      <c r="C27" s="325">
        <v>71.7</v>
      </c>
    </row>
    <row r="28" spans="1:3" x14ac:dyDescent="0.2">
      <c r="A28" s="171" t="s">
        <v>116</v>
      </c>
      <c r="B28" s="323" t="s">
        <v>292</v>
      </c>
      <c r="C28" s="324" t="s">
        <v>268</v>
      </c>
    </row>
    <row r="29" spans="1:3" x14ac:dyDescent="0.2">
      <c r="A29" s="171" t="s">
        <v>75</v>
      </c>
      <c r="B29" s="323" t="s">
        <v>302</v>
      </c>
      <c r="C29" s="324" t="s">
        <v>253</v>
      </c>
    </row>
    <row r="30" spans="1:3" x14ac:dyDescent="0.2">
      <c r="A30" s="171" t="s">
        <v>117</v>
      </c>
      <c r="B30" s="323" t="s">
        <v>301</v>
      </c>
      <c r="C30" s="325">
        <v>0.77</v>
      </c>
    </row>
    <row r="31" spans="1:3" x14ac:dyDescent="0.2">
      <c r="A31" s="171" t="s">
        <v>194</v>
      </c>
      <c r="B31" s="323" t="s">
        <v>303</v>
      </c>
      <c r="C31" s="324" t="s">
        <v>254</v>
      </c>
    </row>
    <row r="32" spans="1:3" x14ac:dyDescent="0.2">
      <c r="A32" s="171" t="s">
        <v>73</v>
      </c>
      <c r="B32" s="323" t="s">
        <v>304</v>
      </c>
      <c r="C32" s="324" t="s">
        <v>272</v>
      </c>
    </row>
    <row r="33" spans="1:3" ht="13.5" thickBot="1" x14ac:dyDescent="0.25">
      <c r="A33" s="173" t="s">
        <v>71</v>
      </c>
      <c r="B33" s="323" t="s">
        <v>305</v>
      </c>
      <c r="C33" s="325">
        <v>92.06</v>
      </c>
    </row>
  </sheetData>
  <sortState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38" customWidth="1"/>
    <col min="10" max="10" width="5.140625" customWidth="1"/>
    <col min="11" max="15" width="9.7109375" customWidth="1"/>
  </cols>
  <sheetData>
    <row r="1" spans="4:9" ht="13.15" customHeight="1" x14ac:dyDescent="0.2">
      <c r="D1" s="135"/>
      <c r="E1" s="393" t="s">
        <v>216</v>
      </c>
      <c r="F1" s="393"/>
      <c r="G1" s="393"/>
      <c r="H1" s="394"/>
    </row>
    <row r="2" spans="4:9" ht="13.15" customHeight="1" x14ac:dyDescent="0.2">
      <c r="D2" s="136"/>
      <c r="E2" s="395"/>
      <c r="F2" s="395"/>
      <c r="G2" s="395"/>
      <c r="H2" s="396"/>
    </row>
    <row r="3" spans="4:9" ht="13.15" customHeight="1" x14ac:dyDescent="0.2">
      <c r="D3" s="136"/>
      <c r="E3" s="395"/>
      <c r="F3" s="395"/>
      <c r="G3" s="395"/>
      <c r="H3" s="396"/>
    </row>
    <row r="4" spans="4:9" ht="13.9" customHeight="1" thickBot="1" x14ac:dyDescent="0.25">
      <c r="D4" s="137"/>
      <c r="E4" s="397"/>
      <c r="F4" s="397"/>
      <c r="G4" s="397"/>
      <c r="H4" s="398"/>
    </row>
    <row r="5" spans="4:9" ht="13.9" customHeight="1" x14ac:dyDescent="0.2">
      <c r="D5" s="138"/>
      <c r="E5" s="138"/>
      <c r="F5" s="138"/>
      <c r="G5" s="138"/>
      <c r="H5" s="138"/>
    </row>
    <row r="6" spans="4:9" ht="36" customHeight="1" x14ac:dyDescent="0.2">
      <c r="D6" s="139" t="s">
        <v>188</v>
      </c>
      <c r="E6" s="400" t="s">
        <v>250</v>
      </c>
      <c r="F6" s="400"/>
      <c r="G6" s="400"/>
      <c r="H6" s="400"/>
    </row>
    <row r="7" spans="4:9" ht="9" customHeight="1" x14ac:dyDescent="0.2">
      <c r="D7" s="138"/>
      <c r="E7" s="138"/>
      <c r="F7" s="138"/>
      <c r="G7" s="138"/>
      <c r="H7" s="138"/>
    </row>
    <row r="8" spans="4:9" ht="15.6" customHeight="1" x14ac:dyDescent="0.2">
      <c r="D8" s="139" t="s">
        <v>146</v>
      </c>
      <c r="E8" s="150" t="s">
        <v>203</v>
      </c>
      <c r="F8" s="139" t="s">
        <v>189</v>
      </c>
      <c r="G8" s="150" t="s">
        <v>251</v>
      </c>
      <c r="H8" s="105"/>
      <c r="I8" s="160"/>
    </row>
    <row r="9" spans="4:9" ht="7.9" customHeight="1" x14ac:dyDescent="0.2">
      <c r="D9" s="138"/>
      <c r="E9" s="138"/>
      <c r="F9" s="138"/>
      <c r="G9" s="138"/>
      <c r="H9" s="138"/>
      <c r="I9" s="160"/>
    </row>
    <row r="10" spans="4:9" ht="15.6" customHeight="1" x14ac:dyDescent="0.2">
      <c r="D10" s="389" t="s">
        <v>217</v>
      </c>
      <c r="E10" s="389"/>
      <c r="F10" s="389"/>
      <c r="G10" s="389"/>
      <c r="H10" s="389"/>
      <c r="I10" s="160"/>
    </row>
    <row r="11" spans="4:9" ht="9" customHeight="1" x14ac:dyDescent="0.2">
      <c r="D11" s="138"/>
      <c r="E11" s="138"/>
      <c r="F11" s="138"/>
      <c r="G11" s="138"/>
      <c r="H11" s="138"/>
    </row>
    <row r="12" spans="4:9" ht="15.6" customHeight="1" x14ac:dyDescent="0.2">
      <c r="D12" s="139" t="s">
        <v>33</v>
      </c>
      <c r="E12" s="228" t="s">
        <v>191</v>
      </c>
      <c r="F12" s="106" t="s">
        <v>8</v>
      </c>
      <c r="G12" s="399" t="s">
        <v>192</v>
      </c>
      <c r="H12" s="399"/>
    </row>
    <row r="13" spans="4:9" ht="9" customHeight="1" x14ac:dyDescent="0.2">
      <c r="D13" s="138"/>
      <c r="E13" s="138"/>
      <c r="F13" s="140"/>
      <c r="G13" s="138"/>
      <c r="H13" s="138"/>
    </row>
    <row r="14" spans="4:9" ht="15.6" customHeight="1" x14ac:dyDescent="0.2">
      <c r="D14" s="106" t="s">
        <v>9</v>
      </c>
      <c r="E14" s="227" t="s">
        <v>193</v>
      </c>
      <c r="F14" s="106" t="s">
        <v>10</v>
      </c>
      <c r="G14" s="399" t="s">
        <v>204</v>
      </c>
      <c r="H14" s="399"/>
    </row>
    <row r="15" spans="4:9" ht="13.15" customHeight="1" x14ac:dyDescent="0.2">
      <c r="D15" s="138"/>
      <c r="E15" s="138"/>
      <c r="F15" s="138"/>
      <c r="G15" s="138"/>
      <c r="H15" s="138"/>
    </row>
    <row r="16" spans="4:9" ht="13.15" customHeight="1" x14ac:dyDescent="0.2">
      <c r="D16" s="392" t="s">
        <v>163</v>
      </c>
      <c r="E16" s="392"/>
      <c r="F16" s="392"/>
      <c r="G16" s="392"/>
      <c r="H16" s="392"/>
    </row>
    <row r="17" spans="1:15" ht="33.75" x14ac:dyDescent="0.2">
      <c r="A17" s="141" t="s">
        <v>151</v>
      </c>
      <c r="B17" s="141" t="s">
        <v>152</v>
      </c>
      <c r="D17" s="141" t="s">
        <v>218</v>
      </c>
      <c r="E17" s="142" t="s">
        <v>181</v>
      </c>
      <c r="F17" s="142" t="s">
        <v>182</v>
      </c>
      <c r="G17" s="141" t="s">
        <v>153</v>
      </c>
      <c r="H17" s="141" t="s">
        <v>154</v>
      </c>
      <c r="L17" s="218" t="s">
        <v>120</v>
      </c>
      <c r="M17" s="218" t="s">
        <v>227</v>
      </c>
      <c r="N17" s="218" t="s">
        <v>228</v>
      </c>
      <c r="O17" s="218" t="s">
        <v>229</v>
      </c>
    </row>
    <row r="18" spans="1:15" ht="13.9" customHeight="1" x14ac:dyDescent="0.2">
      <c r="A18" s="143">
        <v>43881</v>
      </c>
      <c r="B18" s="144">
        <v>0.45833333333333331</v>
      </c>
      <c r="D18" s="229"/>
      <c r="E18" s="145"/>
      <c r="F18" s="146"/>
      <c r="G18" s="147"/>
      <c r="H18" s="146"/>
      <c r="K18" s="218" t="s">
        <v>207</v>
      </c>
      <c r="L18" s="219">
        <f>MIN(E18:E41,E46:E69,E74:E97,E102:E125,E130:E153)</f>
        <v>0</v>
      </c>
      <c r="M18" s="219">
        <f>MIN(F18:F41,F46:F69,F74:F97,F102:F125,F130:F153)</f>
        <v>0</v>
      </c>
      <c r="N18" s="219">
        <f>MIN(G18:G41,G46:G69,G74:G97,G102:G125,G130:G153)</f>
        <v>0</v>
      </c>
      <c r="O18" s="219">
        <f>MIN(H18:H41,H46:H69,H74:H97,H102:H125,H130:H153)</f>
        <v>0</v>
      </c>
    </row>
    <row r="19" spans="1:15" x14ac:dyDescent="0.2">
      <c r="A19" s="143">
        <f>A18</f>
        <v>43881</v>
      </c>
      <c r="B19" s="144">
        <v>0.5</v>
      </c>
      <c r="D19" s="229"/>
      <c r="E19" s="145"/>
      <c r="F19" s="146"/>
      <c r="G19" s="147"/>
      <c r="H19" s="146"/>
      <c r="K19" s="218" t="s">
        <v>208</v>
      </c>
      <c r="L19" s="219">
        <f>MAX(E18:E41,E46:E69,E74:E97,E102:E125,E130:E153)</f>
        <v>0</v>
      </c>
      <c r="M19" s="219">
        <f>MAX(F18:F41,F46:F69,F74:F97,F102:F125,F130:F153)</f>
        <v>0</v>
      </c>
      <c r="N19" s="219">
        <f>MAX(G18:G41,G46:G69,G74:G97,G102:G125,G130:G153)</f>
        <v>0</v>
      </c>
      <c r="O19" s="219">
        <f>MAX(H18:H41,H46:H69,H74:H97,H102:H125,H130:H153)</f>
        <v>0</v>
      </c>
    </row>
    <row r="20" spans="1:15" x14ac:dyDescent="0.2">
      <c r="A20" s="143">
        <f t="shared" ref="A20:A41" si="0">A19</f>
        <v>43881</v>
      </c>
      <c r="B20" s="144">
        <v>0.54166666666666696</v>
      </c>
      <c r="D20" s="229"/>
      <c r="E20" s="145"/>
      <c r="F20" s="146"/>
      <c r="G20" s="147"/>
      <c r="H20" s="146"/>
      <c r="K20" s="218" t="s">
        <v>209</v>
      </c>
      <c r="L20" s="219" t="e">
        <f>AVERAGE(E18:E41,E46:E69,E74:E97,E102:E125,E130:E153)</f>
        <v>#DIV/0!</v>
      </c>
      <c r="M20" s="219" t="e">
        <f>AVERAGE(F18:F41,F46:F69,F74:F97,F102:F125,F130:F153)</f>
        <v>#DIV/0!</v>
      </c>
      <c r="N20" s="219" t="e">
        <f>AVERAGE(G18:G41,G46:G69,G74:G97,G102:G125,G130:G153)</f>
        <v>#DIV/0!</v>
      </c>
      <c r="O20" s="219" t="e">
        <f>AVERAGE(H18:H41,H46:H69,H74:H97,H102:H125,H130:H153)</f>
        <v>#DIV/0!</v>
      </c>
    </row>
    <row r="21" spans="1:15" x14ac:dyDescent="0.2">
      <c r="A21" s="143">
        <f t="shared" si="0"/>
        <v>43881</v>
      </c>
      <c r="B21" s="144">
        <v>0.58333333333333304</v>
      </c>
      <c r="D21" s="229"/>
      <c r="E21" s="145"/>
      <c r="F21" s="146"/>
      <c r="G21" s="147"/>
      <c r="H21" s="146"/>
      <c r="K21" s="218" t="s">
        <v>210</v>
      </c>
      <c r="L21" s="220" t="e">
        <f>STDEV(E18:E41,E46:E69,E74:E97,E102:E125,E130:E153)</f>
        <v>#DIV/0!</v>
      </c>
      <c r="M21" s="220" t="e">
        <f>STDEV(F18:F41,F46:F69,F74:F97,F102:F125,F130:F153)</f>
        <v>#DIV/0!</v>
      </c>
      <c r="N21" s="220" t="e">
        <f>STDEV(G18:G41,G46:G69,G74:G97,G102:G125,G130:G153)</f>
        <v>#DIV/0!</v>
      </c>
      <c r="O21" s="220" t="e">
        <f>STDEV(H18:H41,H46:H69,H74:H97,H102:H125,H130:H153)</f>
        <v>#DIV/0!</v>
      </c>
    </row>
    <row r="22" spans="1:15" x14ac:dyDescent="0.2">
      <c r="A22" s="143">
        <f t="shared" si="0"/>
        <v>43881</v>
      </c>
      <c r="B22" s="144">
        <v>0.625</v>
      </c>
      <c r="D22" s="229"/>
      <c r="E22" s="145"/>
      <c r="F22" s="146"/>
      <c r="G22" s="147"/>
      <c r="H22" s="146"/>
      <c r="K22" s="218" t="s">
        <v>211</v>
      </c>
      <c r="L22" s="221">
        <f>COUNT(E18:E41,E46:E69,E74:E97,E102:E125,E130:E153)</f>
        <v>0</v>
      </c>
      <c r="M22" s="221">
        <f>COUNT(F18:F41,F46:F69,F74:F97,F102:F125,F130:F153)</f>
        <v>0</v>
      </c>
      <c r="N22" s="221">
        <f>COUNT(G18:G41,G46:G69,G74:G97,G102:G125,G130:G153)</f>
        <v>0</v>
      </c>
      <c r="O22" s="221">
        <f>COUNT(H18:H41,H46:H69,H74:H97,H102:H125,H130:H153)</f>
        <v>0</v>
      </c>
    </row>
    <row r="23" spans="1:15" x14ac:dyDescent="0.2">
      <c r="A23" s="143">
        <f t="shared" si="0"/>
        <v>43881</v>
      </c>
      <c r="B23" s="144">
        <v>0.66666666666666596</v>
      </c>
      <c r="D23" s="229"/>
      <c r="E23" s="145"/>
      <c r="F23" s="146"/>
      <c r="G23" s="147"/>
      <c r="H23" s="146"/>
      <c r="K23" s="218" t="s">
        <v>212</v>
      </c>
      <c r="L23" s="222" t="e">
        <f>L21/SQRT(L22)</f>
        <v>#DIV/0!</v>
      </c>
      <c r="M23" s="222" t="e">
        <f t="shared" ref="M23:O23" si="1">M21/SQRT(M22)</f>
        <v>#DIV/0!</v>
      </c>
      <c r="N23" s="222" t="e">
        <f t="shared" si="1"/>
        <v>#DIV/0!</v>
      </c>
      <c r="O23" s="222" t="e">
        <f t="shared" si="1"/>
        <v>#DIV/0!</v>
      </c>
    </row>
    <row r="24" spans="1:15" x14ac:dyDescent="0.2">
      <c r="A24" s="143">
        <f t="shared" si="0"/>
        <v>43881</v>
      </c>
      <c r="B24" s="144">
        <v>0.70833333333333304</v>
      </c>
      <c r="D24" s="229"/>
      <c r="E24" s="145"/>
      <c r="F24" s="146"/>
      <c r="G24" s="147"/>
      <c r="H24" s="146"/>
    </row>
    <row r="25" spans="1:15" x14ac:dyDescent="0.2">
      <c r="A25" s="143">
        <f t="shared" si="0"/>
        <v>43881</v>
      </c>
      <c r="B25" s="144">
        <v>0.75</v>
      </c>
      <c r="D25" s="229"/>
      <c r="E25" s="145"/>
      <c r="F25" s="146"/>
      <c r="G25" s="147"/>
      <c r="H25" s="146"/>
    </row>
    <row r="26" spans="1:15" x14ac:dyDescent="0.2">
      <c r="A26" s="143">
        <f t="shared" si="0"/>
        <v>43881</v>
      </c>
      <c r="B26" s="144">
        <v>0.79166666666666596</v>
      </c>
      <c r="D26" s="229"/>
      <c r="E26" s="145"/>
      <c r="F26" s="146"/>
      <c r="G26" s="147"/>
      <c r="H26" s="146"/>
    </row>
    <row r="27" spans="1:15" x14ac:dyDescent="0.2">
      <c r="A27" s="143">
        <f t="shared" si="0"/>
        <v>43881</v>
      </c>
      <c r="B27" s="144">
        <v>0.83333333333333304</v>
      </c>
      <c r="D27" s="229"/>
      <c r="E27" s="145"/>
      <c r="F27" s="146"/>
      <c r="G27" s="147"/>
      <c r="H27" s="146"/>
    </row>
    <row r="28" spans="1:15" x14ac:dyDescent="0.2">
      <c r="A28" s="143">
        <f t="shared" si="0"/>
        <v>43881</v>
      </c>
      <c r="B28" s="144">
        <v>0.875</v>
      </c>
      <c r="D28" s="229"/>
      <c r="E28" s="145"/>
      <c r="F28" s="146"/>
      <c r="G28" s="147"/>
      <c r="H28" s="146"/>
    </row>
    <row r="29" spans="1:15" x14ac:dyDescent="0.2">
      <c r="A29" s="143">
        <f t="shared" si="0"/>
        <v>43881</v>
      </c>
      <c r="B29" s="144">
        <v>0.91666666666666696</v>
      </c>
      <c r="D29" s="229"/>
      <c r="E29" s="145"/>
      <c r="F29" s="146"/>
      <c r="G29" s="147"/>
      <c r="H29" s="146"/>
    </row>
    <row r="30" spans="1:15" x14ac:dyDescent="0.2">
      <c r="A30" s="143">
        <f t="shared" si="0"/>
        <v>43881</v>
      </c>
      <c r="B30" s="144">
        <v>0.95833333333333304</v>
      </c>
      <c r="D30" s="229"/>
      <c r="E30" s="145"/>
      <c r="F30" s="146"/>
      <c r="G30" s="147"/>
      <c r="H30" s="146"/>
    </row>
    <row r="31" spans="1:15" x14ac:dyDescent="0.2">
      <c r="A31" s="143">
        <f>A30</f>
        <v>43881</v>
      </c>
      <c r="B31" s="144">
        <v>1</v>
      </c>
      <c r="D31" s="229"/>
      <c r="E31" s="145"/>
      <c r="F31" s="146"/>
      <c r="G31" s="147"/>
      <c r="H31" s="146"/>
    </row>
    <row r="32" spans="1:15" x14ac:dyDescent="0.2">
      <c r="A32" s="143">
        <f t="shared" si="0"/>
        <v>43881</v>
      </c>
      <c r="B32" s="144">
        <v>1.0416666666666701</v>
      </c>
      <c r="D32" s="229"/>
      <c r="E32" s="145"/>
      <c r="F32" s="146"/>
      <c r="G32" s="147"/>
      <c r="H32" s="146"/>
    </row>
    <row r="33" spans="1:8" x14ac:dyDescent="0.2">
      <c r="A33" s="143">
        <f t="shared" si="0"/>
        <v>43881</v>
      </c>
      <c r="B33" s="144">
        <v>1.0833333333333299</v>
      </c>
      <c r="D33" s="229"/>
      <c r="E33" s="145"/>
      <c r="F33" s="146"/>
      <c r="G33" s="147"/>
      <c r="H33" s="146"/>
    </row>
    <row r="34" spans="1:8" x14ac:dyDescent="0.2">
      <c r="A34" s="143">
        <f t="shared" si="0"/>
        <v>43881</v>
      </c>
      <c r="B34" s="144">
        <v>1.125</v>
      </c>
      <c r="D34" s="229"/>
      <c r="E34" s="145"/>
      <c r="F34" s="146"/>
      <c r="G34" s="147"/>
      <c r="H34" s="146"/>
    </row>
    <row r="35" spans="1:8" x14ac:dyDescent="0.2">
      <c r="A35" s="143">
        <f t="shared" si="0"/>
        <v>43881</v>
      </c>
      <c r="B35" s="144">
        <v>1.1666666666666701</v>
      </c>
      <c r="D35" s="229"/>
      <c r="E35" s="145"/>
      <c r="F35" s="146"/>
      <c r="G35" s="147"/>
      <c r="H35" s="146"/>
    </row>
    <row r="36" spans="1:8" x14ac:dyDescent="0.2">
      <c r="A36" s="143">
        <f t="shared" si="0"/>
        <v>43881</v>
      </c>
      <c r="B36" s="144">
        <v>1.2083333333333299</v>
      </c>
      <c r="D36" s="229"/>
      <c r="E36" s="145"/>
      <c r="F36" s="146"/>
      <c r="G36" s="147"/>
      <c r="H36" s="146"/>
    </row>
    <row r="37" spans="1:8" x14ac:dyDescent="0.2">
      <c r="A37" s="143">
        <f t="shared" si="0"/>
        <v>43881</v>
      </c>
      <c r="B37" s="144">
        <v>1.25</v>
      </c>
      <c r="D37" s="229"/>
      <c r="E37" s="145"/>
      <c r="F37" s="146"/>
      <c r="G37" s="147"/>
      <c r="H37" s="146"/>
    </row>
    <row r="38" spans="1:8" x14ac:dyDescent="0.2">
      <c r="A38" s="143">
        <f t="shared" si="0"/>
        <v>43881</v>
      </c>
      <c r="B38" s="144">
        <v>1.2916666666666701</v>
      </c>
      <c r="D38" s="229"/>
      <c r="E38" s="145"/>
      <c r="F38" s="146"/>
      <c r="G38" s="147"/>
      <c r="H38" s="146"/>
    </row>
    <row r="39" spans="1:8" x14ac:dyDescent="0.2">
      <c r="A39" s="143">
        <f t="shared" si="0"/>
        <v>43881</v>
      </c>
      <c r="B39" s="144">
        <v>1.3333333333333299</v>
      </c>
      <c r="D39" s="229"/>
      <c r="E39" s="145"/>
      <c r="F39" s="146"/>
      <c r="G39" s="147"/>
      <c r="H39" s="146"/>
    </row>
    <row r="40" spans="1:8" x14ac:dyDescent="0.2">
      <c r="A40" s="143">
        <f t="shared" si="0"/>
        <v>43881</v>
      </c>
      <c r="B40" s="144">
        <v>1.375</v>
      </c>
      <c r="D40" s="229"/>
      <c r="E40" s="145"/>
      <c r="F40" s="146"/>
      <c r="G40" s="147"/>
      <c r="H40" s="146"/>
    </row>
    <row r="41" spans="1:8" x14ac:dyDescent="0.2">
      <c r="A41" s="143">
        <f t="shared" si="0"/>
        <v>43881</v>
      </c>
      <c r="B41" s="144">
        <v>1.4166666666666701</v>
      </c>
      <c r="D41" s="229"/>
      <c r="E41" s="145"/>
      <c r="F41" s="146"/>
      <c r="G41" s="147"/>
      <c r="H41" s="146"/>
    </row>
    <row r="42" spans="1:8" x14ac:dyDescent="0.2">
      <c r="D42" s="226" t="s">
        <v>172</v>
      </c>
      <c r="E42" s="149" t="e">
        <f>AVERAGE(E18:E41)</f>
        <v>#DIV/0!</v>
      </c>
      <c r="F42" s="149" t="e">
        <f>AVERAGE(F18:F41)</f>
        <v>#DIV/0!</v>
      </c>
      <c r="G42" s="149" t="e">
        <f>AVERAGE(G18:G41)</f>
        <v>#DIV/0!</v>
      </c>
      <c r="H42" s="149" t="e">
        <f>AVERAGE(H18:H41)</f>
        <v>#DIV/0!</v>
      </c>
    </row>
    <row r="43" spans="1:8" ht="13.9" customHeight="1" x14ac:dyDescent="0.2">
      <c r="D43" s="138"/>
      <c r="E43" s="138"/>
      <c r="F43" s="138"/>
      <c r="G43" s="138"/>
      <c r="H43" s="138"/>
    </row>
    <row r="44" spans="1:8" ht="13.15" customHeight="1" x14ac:dyDescent="0.2">
      <c r="D44" s="392" t="s">
        <v>164</v>
      </c>
      <c r="E44" s="392"/>
      <c r="F44" s="392"/>
      <c r="G44" s="392"/>
      <c r="H44" s="392"/>
    </row>
    <row r="45" spans="1:8" ht="33.75" x14ac:dyDescent="0.2">
      <c r="A45" s="142" t="s">
        <v>151</v>
      </c>
      <c r="B45" s="142" t="s">
        <v>152</v>
      </c>
      <c r="D45" s="142" t="s">
        <v>151</v>
      </c>
      <c r="E45" s="142" t="s">
        <v>181</v>
      </c>
      <c r="F45" s="142" t="s">
        <v>182</v>
      </c>
      <c r="G45" s="142" t="s">
        <v>153</v>
      </c>
      <c r="H45" s="142" t="s">
        <v>154</v>
      </c>
    </row>
    <row r="46" spans="1:8" ht="13.9" customHeight="1" x14ac:dyDescent="0.2">
      <c r="A46" s="143" t="e">
        <f>#REF!+4</f>
        <v>#REF!</v>
      </c>
      <c r="B46" s="148">
        <v>0.45833333333333331</v>
      </c>
      <c r="D46" s="229"/>
      <c r="E46" s="145"/>
      <c r="F46" s="146"/>
      <c r="G46" s="147"/>
      <c r="H46" s="146"/>
    </row>
    <row r="47" spans="1:8" x14ac:dyDescent="0.2">
      <c r="A47" s="143" t="e">
        <f>A46</f>
        <v>#REF!</v>
      </c>
      <c r="B47" s="144">
        <v>0.5</v>
      </c>
      <c r="D47" s="229"/>
      <c r="E47" s="145"/>
      <c r="F47" s="146"/>
      <c r="G47" s="147"/>
      <c r="H47" s="146"/>
    </row>
    <row r="48" spans="1:8" x14ac:dyDescent="0.2">
      <c r="A48" s="143" t="e">
        <f t="shared" ref="A48:A69" si="2">A47</f>
        <v>#REF!</v>
      </c>
      <c r="B48" s="148">
        <v>0.54166666666666696</v>
      </c>
      <c r="D48" s="229"/>
      <c r="E48" s="145"/>
      <c r="F48" s="146"/>
      <c r="G48" s="147"/>
      <c r="H48" s="146"/>
    </row>
    <row r="49" spans="1:8" x14ac:dyDescent="0.2">
      <c r="A49" s="143" t="e">
        <f t="shared" si="2"/>
        <v>#REF!</v>
      </c>
      <c r="B49" s="144">
        <v>0.58333333333333304</v>
      </c>
      <c r="D49" s="229"/>
      <c r="E49" s="145"/>
      <c r="F49" s="146"/>
      <c r="G49" s="147"/>
      <c r="H49" s="146"/>
    </row>
    <row r="50" spans="1:8" x14ac:dyDescent="0.2">
      <c r="A50" s="143" t="e">
        <f t="shared" si="2"/>
        <v>#REF!</v>
      </c>
      <c r="B50" s="148">
        <v>0.625</v>
      </c>
      <c r="D50" s="229"/>
      <c r="E50" s="145"/>
      <c r="F50" s="146"/>
      <c r="G50" s="147"/>
      <c r="H50" s="146"/>
    </row>
    <row r="51" spans="1:8" x14ac:dyDescent="0.2">
      <c r="A51" s="143" t="e">
        <f t="shared" si="2"/>
        <v>#REF!</v>
      </c>
      <c r="B51" s="144">
        <v>0.66666666666666596</v>
      </c>
      <c r="D51" s="229"/>
      <c r="E51" s="145"/>
      <c r="F51" s="146"/>
      <c r="G51" s="147"/>
      <c r="H51" s="146"/>
    </row>
    <row r="52" spans="1:8" x14ac:dyDescent="0.2">
      <c r="A52" s="143" t="e">
        <f t="shared" si="2"/>
        <v>#REF!</v>
      </c>
      <c r="B52" s="148">
        <v>0.70833333333333304</v>
      </c>
      <c r="D52" s="229"/>
      <c r="E52" s="145"/>
      <c r="F52" s="146"/>
      <c r="G52" s="147"/>
      <c r="H52" s="146"/>
    </row>
    <row r="53" spans="1:8" x14ac:dyDescent="0.2">
      <c r="A53" s="143" t="e">
        <f t="shared" si="2"/>
        <v>#REF!</v>
      </c>
      <c r="B53" s="144">
        <v>0.75</v>
      </c>
      <c r="D53" s="229"/>
      <c r="E53" s="145"/>
      <c r="F53" s="146"/>
      <c r="G53" s="147"/>
      <c r="H53" s="146"/>
    </row>
    <row r="54" spans="1:8" x14ac:dyDescent="0.2">
      <c r="A54" s="143" t="e">
        <f t="shared" si="2"/>
        <v>#REF!</v>
      </c>
      <c r="B54" s="148">
        <v>0.79166666666666596</v>
      </c>
      <c r="D54" s="229"/>
      <c r="E54" s="145"/>
      <c r="F54" s="146"/>
      <c r="G54" s="147"/>
      <c r="H54" s="146"/>
    </row>
    <row r="55" spans="1:8" x14ac:dyDescent="0.2">
      <c r="A55" s="143" t="e">
        <f t="shared" si="2"/>
        <v>#REF!</v>
      </c>
      <c r="B55" s="144">
        <v>0.83333333333333304</v>
      </c>
      <c r="D55" s="229"/>
      <c r="E55" s="145"/>
      <c r="F55" s="146"/>
      <c r="G55" s="147"/>
      <c r="H55" s="146"/>
    </row>
    <row r="56" spans="1:8" x14ac:dyDescent="0.2">
      <c r="A56" s="143" t="e">
        <f t="shared" si="2"/>
        <v>#REF!</v>
      </c>
      <c r="B56" s="148">
        <v>0.875</v>
      </c>
      <c r="D56" s="229"/>
      <c r="E56" s="145"/>
      <c r="F56" s="146"/>
      <c r="G56" s="147"/>
      <c r="H56" s="146"/>
    </row>
    <row r="57" spans="1:8" x14ac:dyDescent="0.2">
      <c r="A57" s="143" t="e">
        <f t="shared" si="2"/>
        <v>#REF!</v>
      </c>
      <c r="B57" s="144">
        <v>0.91666666666666696</v>
      </c>
      <c r="D57" s="229"/>
      <c r="E57" s="145"/>
      <c r="F57" s="146"/>
      <c r="G57" s="147"/>
      <c r="H57" s="146"/>
    </row>
    <row r="58" spans="1:8" x14ac:dyDescent="0.2">
      <c r="A58" s="143" t="e">
        <f t="shared" si="2"/>
        <v>#REF!</v>
      </c>
      <c r="B58" s="148">
        <v>0.95833333333333304</v>
      </c>
      <c r="D58" s="229"/>
      <c r="E58" s="145"/>
      <c r="F58" s="146"/>
      <c r="G58" s="147"/>
      <c r="H58" s="146"/>
    </row>
    <row r="59" spans="1:8" x14ac:dyDescent="0.2">
      <c r="A59" s="143" t="e">
        <f>A58</f>
        <v>#REF!</v>
      </c>
      <c r="B59" s="144">
        <v>1</v>
      </c>
      <c r="D59" s="229"/>
      <c r="E59" s="145"/>
      <c r="F59" s="146"/>
      <c r="G59" s="147"/>
      <c r="H59" s="146"/>
    </row>
    <row r="60" spans="1:8" x14ac:dyDescent="0.2">
      <c r="A60" s="143" t="e">
        <f t="shared" si="2"/>
        <v>#REF!</v>
      </c>
      <c r="B60" s="148">
        <v>1.0416666666666701</v>
      </c>
      <c r="D60" s="229"/>
      <c r="E60" s="145"/>
      <c r="F60" s="146"/>
      <c r="G60" s="147"/>
      <c r="H60" s="146"/>
    </row>
    <row r="61" spans="1:8" x14ac:dyDescent="0.2">
      <c r="A61" s="143" t="e">
        <f t="shared" si="2"/>
        <v>#REF!</v>
      </c>
      <c r="B61" s="144">
        <v>1.0833333333333299</v>
      </c>
      <c r="D61" s="229"/>
      <c r="E61" s="145"/>
      <c r="F61" s="146"/>
      <c r="G61" s="147"/>
      <c r="H61" s="146"/>
    </row>
    <row r="62" spans="1:8" x14ac:dyDescent="0.2">
      <c r="A62" s="143" t="e">
        <f t="shared" si="2"/>
        <v>#REF!</v>
      </c>
      <c r="B62" s="148">
        <v>1.125</v>
      </c>
      <c r="D62" s="229"/>
      <c r="E62" s="145"/>
      <c r="F62" s="146"/>
      <c r="G62" s="147"/>
      <c r="H62" s="146"/>
    </row>
    <row r="63" spans="1:8" x14ac:dyDescent="0.2">
      <c r="A63" s="143" t="e">
        <f t="shared" si="2"/>
        <v>#REF!</v>
      </c>
      <c r="B63" s="144">
        <v>1.1666666666666701</v>
      </c>
      <c r="D63" s="229"/>
      <c r="E63" s="145"/>
      <c r="F63" s="146"/>
      <c r="G63" s="147"/>
      <c r="H63" s="146"/>
    </row>
    <row r="64" spans="1:8" x14ac:dyDescent="0.2">
      <c r="A64" s="143" t="e">
        <f t="shared" si="2"/>
        <v>#REF!</v>
      </c>
      <c r="B64" s="148">
        <v>1.2083333333333299</v>
      </c>
      <c r="D64" s="229"/>
      <c r="E64" s="145"/>
      <c r="F64" s="146"/>
      <c r="G64" s="147"/>
      <c r="H64" s="146"/>
    </row>
    <row r="65" spans="1:8" x14ac:dyDescent="0.2">
      <c r="A65" s="143" t="e">
        <f t="shared" si="2"/>
        <v>#REF!</v>
      </c>
      <c r="B65" s="144">
        <v>1.25</v>
      </c>
      <c r="D65" s="229"/>
      <c r="E65" s="145"/>
      <c r="F65" s="146"/>
      <c r="G65" s="147"/>
      <c r="H65" s="146"/>
    </row>
    <row r="66" spans="1:8" x14ac:dyDescent="0.2">
      <c r="A66" s="143" t="e">
        <f t="shared" si="2"/>
        <v>#REF!</v>
      </c>
      <c r="B66" s="148">
        <v>1.2916666666666701</v>
      </c>
      <c r="D66" s="229"/>
      <c r="E66" s="145"/>
      <c r="F66" s="146"/>
      <c r="G66" s="147"/>
      <c r="H66" s="146"/>
    </row>
    <row r="67" spans="1:8" x14ac:dyDescent="0.2">
      <c r="A67" s="143" t="e">
        <f t="shared" si="2"/>
        <v>#REF!</v>
      </c>
      <c r="B67" s="144">
        <v>1.3333333333333299</v>
      </c>
      <c r="D67" s="229"/>
      <c r="E67" s="145"/>
      <c r="F67" s="146"/>
      <c r="G67" s="147"/>
      <c r="H67" s="146"/>
    </row>
    <row r="68" spans="1:8" x14ac:dyDescent="0.2">
      <c r="A68" s="143" t="e">
        <f t="shared" si="2"/>
        <v>#REF!</v>
      </c>
      <c r="B68" s="148">
        <v>1.375</v>
      </c>
      <c r="D68" s="229"/>
      <c r="E68" s="145"/>
      <c r="F68" s="146"/>
      <c r="G68" s="147"/>
      <c r="H68" s="146"/>
    </row>
    <row r="69" spans="1:8" x14ac:dyDescent="0.2">
      <c r="A69" s="143" t="e">
        <f t="shared" si="2"/>
        <v>#REF!</v>
      </c>
      <c r="B69" s="144">
        <v>1.4166666666666701</v>
      </c>
      <c r="D69" s="229"/>
      <c r="E69" s="145"/>
      <c r="F69" s="146"/>
      <c r="G69" s="147"/>
      <c r="H69" s="146"/>
    </row>
    <row r="70" spans="1:8" x14ac:dyDescent="0.2">
      <c r="D70" s="226" t="s">
        <v>165</v>
      </c>
      <c r="E70" s="149" t="e">
        <f>AVERAGE(E46:E69)</f>
        <v>#DIV/0!</v>
      </c>
      <c r="F70" s="149" t="e">
        <f>AVERAGE(F46:F69)</f>
        <v>#DIV/0!</v>
      </c>
      <c r="G70" s="149" t="e">
        <f>AVERAGE(G46:G69)</f>
        <v>#DIV/0!</v>
      </c>
      <c r="H70" s="149" t="e">
        <f>AVERAGE(H46:H69)</f>
        <v>#DIV/0!</v>
      </c>
    </row>
    <row r="71" spans="1:8" x14ac:dyDescent="0.2">
      <c r="D71" s="138"/>
      <c r="E71" s="138"/>
      <c r="F71" s="138"/>
      <c r="G71" s="138"/>
      <c r="H71" s="138"/>
    </row>
    <row r="72" spans="1:8" ht="13.15" customHeight="1" x14ac:dyDescent="0.2">
      <c r="D72" s="392" t="s">
        <v>167</v>
      </c>
      <c r="E72" s="392"/>
      <c r="F72" s="392"/>
      <c r="G72" s="392"/>
      <c r="H72" s="392"/>
    </row>
    <row r="73" spans="1:8" ht="33.75" x14ac:dyDescent="0.2">
      <c r="A73" s="142" t="s">
        <v>151</v>
      </c>
      <c r="B73" s="142" t="s">
        <v>152</v>
      </c>
      <c r="D73" s="142" t="s">
        <v>151</v>
      </c>
      <c r="E73" s="142" t="s">
        <v>181</v>
      </c>
      <c r="F73" s="142" t="s">
        <v>182</v>
      </c>
      <c r="G73" s="142" t="s">
        <v>153</v>
      </c>
      <c r="H73" s="142" t="s">
        <v>154</v>
      </c>
    </row>
    <row r="74" spans="1:8" ht="13.9" customHeight="1" x14ac:dyDescent="0.2">
      <c r="A74" s="143" t="e">
        <f>#REF!+1</f>
        <v>#REF!</v>
      </c>
      <c r="B74" s="148">
        <v>0.45833333333333331</v>
      </c>
      <c r="D74" s="229"/>
      <c r="E74" s="145"/>
      <c r="F74" s="146"/>
      <c r="G74" s="147"/>
      <c r="H74" s="146"/>
    </row>
    <row r="75" spans="1:8" x14ac:dyDescent="0.2">
      <c r="A75" s="143" t="e">
        <f>A74</f>
        <v>#REF!</v>
      </c>
      <c r="B75" s="144">
        <v>0.5</v>
      </c>
      <c r="D75" s="229"/>
      <c r="E75" s="145"/>
      <c r="F75" s="146"/>
      <c r="G75" s="147"/>
      <c r="H75" s="146"/>
    </row>
    <row r="76" spans="1:8" x14ac:dyDescent="0.2">
      <c r="A76" s="143" t="e">
        <f t="shared" ref="A76:A97" si="3">A75</f>
        <v>#REF!</v>
      </c>
      <c r="B76" s="148">
        <v>0.54166666666666696</v>
      </c>
      <c r="D76" s="229"/>
      <c r="E76" s="145"/>
      <c r="F76" s="146"/>
      <c r="G76" s="147"/>
      <c r="H76" s="146"/>
    </row>
    <row r="77" spans="1:8" x14ac:dyDescent="0.2">
      <c r="A77" s="143" t="e">
        <f t="shared" si="3"/>
        <v>#REF!</v>
      </c>
      <c r="B77" s="144">
        <v>0.58333333333333304</v>
      </c>
      <c r="D77" s="229"/>
      <c r="E77" s="145"/>
      <c r="F77" s="146"/>
      <c r="G77" s="147"/>
      <c r="H77" s="146"/>
    </row>
    <row r="78" spans="1:8" x14ac:dyDescent="0.2">
      <c r="A78" s="143" t="e">
        <f t="shared" si="3"/>
        <v>#REF!</v>
      </c>
      <c r="B78" s="148">
        <v>0.625</v>
      </c>
      <c r="D78" s="229"/>
      <c r="E78" s="145"/>
      <c r="F78" s="146"/>
      <c r="G78" s="147"/>
      <c r="H78" s="146"/>
    </row>
    <row r="79" spans="1:8" x14ac:dyDescent="0.2">
      <c r="A79" s="143" t="e">
        <f t="shared" si="3"/>
        <v>#REF!</v>
      </c>
      <c r="B79" s="144">
        <v>0.66666666666666596</v>
      </c>
      <c r="D79" s="229"/>
      <c r="E79" s="145"/>
      <c r="F79" s="146"/>
      <c r="G79" s="147"/>
      <c r="H79" s="146"/>
    </row>
    <row r="80" spans="1:8" x14ac:dyDescent="0.2">
      <c r="A80" s="143" t="e">
        <f t="shared" si="3"/>
        <v>#REF!</v>
      </c>
      <c r="B80" s="148">
        <v>0.70833333333333304</v>
      </c>
      <c r="D80" s="229"/>
      <c r="E80" s="145"/>
      <c r="F80" s="146"/>
      <c r="G80" s="147"/>
      <c r="H80" s="146"/>
    </row>
    <row r="81" spans="1:8" x14ac:dyDescent="0.2">
      <c r="A81" s="143" t="e">
        <f t="shared" si="3"/>
        <v>#REF!</v>
      </c>
      <c r="B81" s="144">
        <v>0.75</v>
      </c>
      <c r="D81" s="229"/>
      <c r="E81" s="145"/>
      <c r="F81" s="146"/>
      <c r="G81" s="147"/>
      <c r="H81" s="146"/>
    </row>
    <row r="82" spans="1:8" x14ac:dyDescent="0.2">
      <c r="A82" s="143" t="e">
        <f t="shared" si="3"/>
        <v>#REF!</v>
      </c>
      <c r="B82" s="148">
        <v>0.79166666666666596</v>
      </c>
      <c r="D82" s="229"/>
      <c r="E82" s="145"/>
      <c r="F82" s="146"/>
      <c r="G82" s="147"/>
      <c r="H82" s="146"/>
    </row>
    <row r="83" spans="1:8" x14ac:dyDescent="0.2">
      <c r="A83" s="143" t="e">
        <f t="shared" si="3"/>
        <v>#REF!</v>
      </c>
      <c r="B83" s="144">
        <v>0.83333333333333304</v>
      </c>
      <c r="D83" s="229"/>
      <c r="E83" s="145"/>
      <c r="F83" s="146"/>
      <c r="G83" s="147"/>
      <c r="H83" s="146"/>
    </row>
    <row r="84" spans="1:8" x14ac:dyDescent="0.2">
      <c r="A84" s="143" t="e">
        <f t="shared" si="3"/>
        <v>#REF!</v>
      </c>
      <c r="B84" s="148">
        <v>0.875</v>
      </c>
      <c r="D84" s="229"/>
      <c r="E84" s="145"/>
      <c r="F84" s="146"/>
      <c r="G84" s="147"/>
      <c r="H84" s="146"/>
    </row>
    <row r="85" spans="1:8" x14ac:dyDescent="0.2">
      <c r="A85" s="143" t="e">
        <f t="shared" si="3"/>
        <v>#REF!</v>
      </c>
      <c r="B85" s="144">
        <v>0.91666666666666696</v>
      </c>
      <c r="D85" s="229"/>
      <c r="E85" s="145"/>
      <c r="F85" s="146"/>
      <c r="G85" s="147"/>
      <c r="H85" s="146"/>
    </row>
    <row r="86" spans="1:8" x14ac:dyDescent="0.2">
      <c r="A86" s="143" t="e">
        <f t="shared" si="3"/>
        <v>#REF!</v>
      </c>
      <c r="B86" s="148">
        <v>0.95833333333333304</v>
      </c>
      <c r="D86" s="229"/>
      <c r="E86" s="145"/>
      <c r="F86" s="146"/>
      <c r="G86" s="147"/>
      <c r="H86" s="146"/>
    </row>
    <row r="87" spans="1:8" x14ac:dyDescent="0.2">
      <c r="A87" s="143" t="e">
        <f>A86</f>
        <v>#REF!</v>
      </c>
      <c r="B87" s="144">
        <v>1</v>
      </c>
      <c r="D87" s="229"/>
      <c r="E87" s="145"/>
      <c r="F87" s="146"/>
      <c r="G87" s="147"/>
      <c r="H87" s="146"/>
    </row>
    <row r="88" spans="1:8" x14ac:dyDescent="0.2">
      <c r="A88" s="143" t="e">
        <f t="shared" si="3"/>
        <v>#REF!</v>
      </c>
      <c r="B88" s="148">
        <v>1.0416666666666701</v>
      </c>
      <c r="D88" s="229"/>
      <c r="E88" s="145"/>
      <c r="F88" s="146"/>
      <c r="G88" s="147"/>
      <c r="H88" s="146"/>
    </row>
    <row r="89" spans="1:8" x14ac:dyDescent="0.2">
      <c r="A89" s="143" t="e">
        <f t="shared" si="3"/>
        <v>#REF!</v>
      </c>
      <c r="B89" s="144">
        <v>1.0833333333333299</v>
      </c>
      <c r="D89" s="229"/>
      <c r="E89" s="145"/>
      <c r="F89" s="146"/>
      <c r="G89" s="147"/>
      <c r="H89" s="146"/>
    </row>
    <row r="90" spans="1:8" x14ac:dyDescent="0.2">
      <c r="A90" s="143" t="e">
        <f>A89</f>
        <v>#REF!</v>
      </c>
      <c r="B90" s="148">
        <v>1.125</v>
      </c>
      <c r="D90" s="229"/>
      <c r="E90" s="145"/>
      <c r="F90" s="146"/>
      <c r="G90" s="147"/>
      <c r="H90" s="146"/>
    </row>
    <row r="91" spans="1:8" x14ac:dyDescent="0.2">
      <c r="A91" s="143" t="e">
        <f t="shared" si="3"/>
        <v>#REF!</v>
      </c>
      <c r="B91" s="144">
        <v>1.1666666666666701</v>
      </c>
      <c r="D91" s="229"/>
      <c r="E91" s="145"/>
      <c r="F91" s="146"/>
      <c r="G91" s="147"/>
      <c r="H91" s="146"/>
    </row>
    <row r="92" spans="1:8" x14ac:dyDescent="0.2">
      <c r="A92" s="143" t="e">
        <f t="shared" si="3"/>
        <v>#REF!</v>
      </c>
      <c r="B92" s="148">
        <v>1.2083333333333299</v>
      </c>
      <c r="D92" s="229"/>
      <c r="E92" s="145"/>
      <c r="F92" s="146"/>
      <c r="G92" s="147"/>
      <c r="H92" s="146"/>
    </row>
    <row r="93" spans="1:8" x14ac:dyDescent="0.2">
      <c r="A93" s="143" t="e">
        <f t="shared" si="3"/>
        <v>#REF!</v>
      </c>
      <c r="B93" s="144">
        <v>1.25</v>
      </c>
      <c r="D93" s="229"/>
      <c r="E93" s="145"/>
      <c r="F93" s="146"/>
      <c r="G93" s="147"/>
      <c r="H93" s="146"/>
    </row>
    <row r="94" spans="1:8" x14ac:dyDescent="0.2">
      <c r="A94" s="143" t="e">
        <f t="shared" si="3"/>
        <v>#REF!</v>
      </c>
      <c r="B94" s="148">
        <v>1.2916666666666701</v>
      </c>
      <c r="D94" s="229"/>
      <c r="E94" s="145"/>
      <c r="F94" s="146"/>
      <c r="G94" s="147"/>
      <c r="H94" s="146"/>
    </row>
    <row r="95" spans="1:8" x14ac:dyDescent="0.2">
      <c r="A95" s="143" t="e">
        <f t="shared" si="3"/>
        <v>#REF!</v>
      </c>
      <c r="B95" s="144">
        <v>1.3333333333333299</v>
      </c>
      <c r="D95" s="229"/>
      <c r="E95" s="145"/>
      <c r="F95" s="146"/>
      <c r="G95" s="147"/>
      <c r="H95" s="146"/>
    </row>
    <row r="96" spans="1:8" x14ac:dyDescent="0.2">
      <c r="A96" s="143" t="e">
        <f t="shared" si="3"/>
        <v>#REF!</v>
      </c>
      <c r="B96" s="148">
        <v>1.375</v>
      </c>
      <c r="D96" s="229"/>
      <c r="E96" s="145"/>
      <c r="F96" s="146"/>
      <c r="G96" s="147"/>
      <c r="H96" s="146"/>
    </row>
    <row r="97" spans="1:8" x14ac:dyDescent="0.2">
      <c r="A97" s="143" t="e">
        <f t="shared" si="3"/>
        <v>#REF!</v>
      </c>
      <c r="B97" s="144">
        <v>1.4166666666666701</v>
      </c>
      <c r="D97" s="229"/>
      <c r="E97" s="145"/>
      <c r="F97" s="146"/>
      <c r="G97" s="147"/>
      <c r="H97" s="146"/>
    </row>
    <row r="98" spans="1:8" x14ac:dyDescent="0.2">
      <c r="D98" s="226" t="s">
        <v>166</v>
      </c>
      <c r="E98" s="149" t="e">
        <f>AVERAGE(E74:E97)</f>
        <v>#DIV/0!</v>
      </c>
      <c r="F98" s="149" t="e">
        <f>AVERAGE(F74:F97)</f>
        <v>#DIV/0!</v>
      </c>
      <c r="G98" s="149" t="e">
        <f>AVERAGE(G74:G97)</f>
        <v>#DIV/0!</v>
      </c>
      <c r="H98" s="149" t="e">
        <f>AVERAGE(H74:H97)</f>
        <v>#DIV/0!</v>
      </c>
    </row>
    <row r="99" spans="1:8" x14ac:dyDescent="0.2">
      <c r="D99" s="138"/>
      <c r="E99" s="138"/>
      <c r="F99" s="138"/>
      <c r="G99" s="138"/>
      <c r="H99" s="138"/>
    </row>
    <row r="100" spans="1:8" ht="13.15" customHeight="1" x14ac:dyDescent="0.2">
      <c r="D100" s="392" t="s">
        <v>168</v>
      </c>
      <c r="E100" s="392"/>
      <c r="F100" s="392"/>
      <c r="G100" s="392"/>
      <c r="H100" s="392"/>
    </row>
    <row r="101" spans="1:8" ht="33.75" x14ac:dyDescent="0.2">
      <c r="A101" s="142" t="s">
        <v>151</v>
      </c>
      <c r="B101" s="142" t="s">
        <v>152</v>
      </c>
      <c r="D101" s="142" t="s">
        <v>151</v>
      </c>
      <c r="E101" s="142" t="s">
        <v>181</v>
      </c>
      <c r="F101" s="142" t="s">
        <v>182</v>
      </c>
      <c r="G101" s="142" t="s">
        <v>153</v>
      </c>
      <c r="H101" s="142" t="s">
        <v>154</v>
      </c>
    </row>
    <row r="102" spans="1:8" ht="13.9" customHeight="1" x14ac:dyDescent="0.2">
      <c r="A102" s="143" t="e">
        <f>#REF!+1</f>
        <v>#REF!</v>
      </c>
      <c r="B102" s="144">
        <v>0.45833333333333331</v>
      </c>
      <c r="D102" s="229"/>
      <c r="E102" s="145"/>
      <c r="F102" s="146"/>
      <c r="G102" s="147"/>
      <c r="H102" s="146"/>
    </row>
    <row r="103" spans="1:8" x14ac:dyDescent="0.2">
      <c r="A103" s="143" t="e">
        <f>A102</f>
        <v>#REF!</v>
      </c>
      <c r="B103" s="144">
        <v>0.5</v>
      </c>
      <c r="D103" s="229"/>
      <c r="E103" s="145"/>
      <c r="F103" s="146"/>
      <c r="G103" s="147"/>
      <c r="H103" s="146"/>
    </row>
    <row r="104" spans="1:8" x14ac:dyDescent="0.2">
      <c r="A104" s="143" t="e">
        <f t="shared" ref="A104:A125" si="4">A103</f>
        <v>#REF!</v>
      </c>
      <c r="B104" s="144">
        <v>0.54166666666666696</v>
      </c>
      <c r="D104" s="229"/>
      <c r="E104" s="145"/>
      <c r="F104" s="146"/>
      <c r="G104" s="147"/>
      <c r="H104" s="146"/>
    </row>
    <row r="105" spans="1:8" x14ac:dyDescent="0.2">
      <c r="A105" s="143" t="e">
        <f t="shared" si="4"/>
        <v>#REF!</v>
      </c>
      <c r="B105" s="144">
        <v>0.58333333333333304</v>
      </c>
      <c r="D105" s="229"/>
      <c r="E105" s="145"/>
      <c r="F105" s="146"/>
      <c r="G105" s="147"/>
      <c r="H105" s="146"/>
    </row>
    <row r="106" spans="1:8" x14ac:dyDescent="0.2">
      <c r="A106" s="143" t="e">
        <f t="shared" si="4"/>
        <v>#REF!</v>
      </c>
      <c r="B106" s="144">
        <v>0.625</v>
      </c>
      <c r="D106" s="229"/>
      <c r="E106" s="145"/>
      <c r="F106" s="146"/>
      <c r="G106" s="147"/>
      <c r="H106" s="146"/>
    </row>
    <row r="107" spans="1:8" x14ac:dyDescent="0.2">
      <c r="A107" s="143" t="e">
        <f t="shared" si="4"/>
        <v>#REF!</v>
      </c>
      <c r="B107" s="144">
        <v>0.66666666666666596</v>
      </c>
      <c r="D107" s="229"/>
      <c r="E107" s="145"/>
      <c r="F107" s="146"/>
      <c r="G107" s="147"/>
      <c r="H107" s="146"/>
    </row>
    <row r="108" spans="1:8" x14ac:dyDescent="0.2">
      <c r="A108" s="143" t="e">
        <f t="shared" si="4"/>
        <v>#REF!</v>
      </c>
      <c r="B108" s="144">
        <v>0.70833333333333304</v>
      </c>
      <c r="D108" s="229"/>
      <c r="E108" s="145"/>
      <c r="F108" s="146"/>
      <c r="G108" s="147"/>
      <c r="H108" s="146"/>
    </row>
    <row r="109" spans="1:8" x14ac:dyDescent="0.2">
      <c r="A109" s="143" t="e">
        <f t="shared" si="4"/>
        <v>#REF!</v>
      </c>
      <c r="B109" s="144">
        <v>0.75</v>
      </c>
      <c r="D109" s="229"/>
      <c r="E109" s="145"/>
      <c r="F109" s="146"/>
      <c r="G109" s="147"/>
      <c r="H109" s="146"/>
    </row>
    <row r="110" spans="1:8" x14ac:dyDescent="0.2">
      <c r="A110" s="143" t="e">
        <f t="shared" si="4"/>
        <v>#REF!</v>
      </c>
      <c r="B110" s="144">
        <v>0.79166666666666596</v>
      </c>
      <c r="D110" s="229"/>
      <c r="E110" s="145"/>
      <c r="F110" s="146"/>
      <c r="G110" s="147"/>
      <c r="H110" s="146"/>
    </row>
    <row r="111" spans="1:8" x14ac:dyDescent="0.2">
      <c r="A111" s="143" t="e">
        <f t="shared" si="4"/>
        <v>#REF!</v>
      </c>
      <c r="B111" s="144">
        <v>0.83333333333333304</v>
      </c>
      <c r="D111" s="229"/>
      <c r="E111" s="145"/>
      <c r="F111" s="146"/>
      <c r="G111" s="147"/>
      <c r="H111" s="146"/>
    </row>
    <row r="112" spans="1:8" x14ac:dyDescent="0.2">
      <c r="A112" s="143" t="e">
        <f t="shared" si="4"/>
        <v>#REF!</v>
      </c>
      <c r="B112" s="144">
        <v>0.875</v>
      </c>
      <c r="D112" s="229"/>
      <c r="E112" s="145"/>
      <c r="F112" s="146"/>
      <c r="G112" s="147"/>
      <c r="H112" s="146"/>
    </row>
    <row r="113" spans="1:8" x14ac:dyDescent="0.2">
      <c r="A113" s="143" t="e">
        <f t="shared" si="4"/>
        <v>#REF!</v>
      </c>
      <c r="B113" s="144">
        <v>0.91666666666666696</v>
      </c>
      <c r="D113" s="229"/>
      <c r="E113" s="145"/>
      <c r="F113" s="146"/>
      <c r="G113" s="147"/>
      <c r="H113" s="146"/>
    </row>
    <row r="114" spans="1:8" x14ac:dyDescent="0.2">
      <c r="A114" s="143" t="e">
        <f t="shared" si="4"/>
        <v>#REF!</v>
      </c>
      <c r="B114" s="144">
        <v>0.95833333333333304</v>
      </c>
      <c r="D114" s="229"/>
      <c r="E114" s="145"/>
      <c r="F114" s="146"/>
      <c r="G114" s="147"/>
      <c r="H114" s="146"/>
    </row>
    <row r="115" spans="1:8" x14ac:dyDescent="0.2">
      <c r="A115" s="143" t="e">
        <f t="shared" si="4"/>
        <v>#REF!</v>
      </c>
      <c r="B115" s="144">
        <v>1</v>
      </c>
      <c r="D115" s="229"/>
      <c r="E115" s="145"/>
      <c r="F115" s="146"/>
      <c r="G115" s="147"/>
      <c r="H115" s="146"/>
    </row>
    <row r="116" spans="1:8" x14ac:dyDescent="0.2">
      <c r="A116" s="143" t="e">
        <f t="shared" si="4"/>
        <v>#REF!</v>
      </c>
      <c r="B116" s="144">
        <v>1.0416666666666701</v>
      </c>
      <c r="D116" s="229"/>
      <c r="E116" s="145"/>
      <c r="F116" s="146"/>
      <c r="G116" s="147"/>
      <c r="H116" s="146"/>
    </row>
    <row r="117" spans="1:8" x14ac:dyDescent="0.2">
      <c r="A117" s="143" t="e">
        <f t="shared" si="4"/>
        <v>#REF!</v>
      </c>
      <c r="B117" s="144">
        <v>1.0833333333333299</v>
      </c>
      <c r="D117" s="229"/>
      <c r="E117" s="145"/>
      <c r="F117" s="146"/>
      <c r="G117" s="147"/>
      <c r="H117" s="146"/>
    </row>
    <row r="118" spans="1:8" x14ac:dyDescent="0.2">
      <c r="A118" s="143" t="e">
        <f t="shared" si="4"/>
        <v>#REF!</v>
      </c>
      <c r="B118" s="144">
        <v>1.125</v>
      </c>
      <c r="D118" s="229"/>
      <c r="E118" s="145"/>
      <c r="F118" s="146"/>
      <c r="G118" s="147"/>
      <c r="H118" s="146"/>
    </row>
    <row r="119" spans="1:8" x14ac:dyDescent="0.2">
      <c r="A119" s="143" t="e">
        <f t="shared" si="4"/>
        <v>#REF!</v>
      </c>
      <c r="B119" s="144">
        <v>1.1666666666666701</v>
      </c>
      <c r="D119" s="229"/>
      <c r="E119" s="145"/>
      <c r="F119" s="146"/>
      <c r="G119" s="147"/>
      <c r="H119" s="146"/>
    </row>
    <row r="120" spans="1:8" x14ac:dyDescent="0.2">
      <c r="A120" s="143" t="e">
        <f t="shared" si="4"/>
        <v>#REF!</v>
      </c>
      <c r="B120" s="144">
        <v>1.2083333333333299</v>
      </c>
      <c r="D120" s="229"/>
      <c r="E120" s="145"/>
      <c r="F120" s="146"/>
      <c r="G120" s="147"/>
      <c r="H120" s="146"/>
    </row>
    <row r="121" spans="1:8" x14ac:dyDescent="0.2">
      <c r="A121" s="143" t="e">
        <f t="shared" si="4"/>
        <v>#REF!</v>
      </c>
      <c r="B121" s="144">
        <v>1.25</v>
      </c>
      <c r="D121" s="229"/>
      <c r="E121" s="145"/>
      <c r="F121" s="146"/>
      <c r="G121" s="147"/>
      <c r="H121" s="146"/>
    </row>
    <row r="122" spans="1:8" x14ac:dyDescent="0.2">
      <c r="A122" s="143" t="e">
        <f t="shared" si="4"/>
        <v>#REF!</v>
      </c>
      <c r="B122" s="144">
        <v>1.2916666666666701</v>
      </c>
      <c r="D122" s="229"/>
      <c r="E122" s="145"/>
      <c r="F122" s="146"/>
      <c r="G122" s="147"/>
      <c r="H122" s="146"/>
    </row>
    <row r="123" spans="1:8" x14ac:dyDescent="0.2">
      <c r="A123" s="143" t="e">
        <f t="shared" si="4"/>
        <v>#REF!</v>
      </c>
      <c r="B123" s="144">
        <v>1.3333333333333299</v>
      </c>
      <c r="D123" s="229"/>
      <c r="E123" s="145"/>
      <c r="F123" s="146"/>
      <c r="G123" s="147"/>
      <c r="H123" s="146"/>
    </row>
    <row r="124" spans="1:8" x14ac:dyDescent="0.2">
      <c r="A124" s="143" t="e">
        <f t="shared" si="4"/>
        <v>#REF!</v>
      </c>
      <c r="B124" s="144">
        <v>1.375</v>
      </c>
      <c r="D124" s="229"/>
      <c r="E124" s="145"/>
      <c r="F124" s="146"/>
      <c r="G124" s="147"/>
      <c r="H124" s="146"/>
    </row>
    <row r="125" spans="1:8" x14ac:dyDescent="0.2">
      <c r="A125" s="143" t="e">
        <f t="shared" si="4"/>
        <v>#REF!</v>
      </c>
      <c r="B125" s="144">
        <v>1.4166666666666701</v>
      </c>
      <c r="D125" s="229"/>
      <c r="E125" s="145"/>
      <c r="F125" s="146"/>
      <c r="G125" s="147"/>
      <c r="H125" s="146"/>
    </row>
    <row r="126" spans="1:8" x14ac:dyDescent="0.2">
      <c r="D126" s="226" t="s">
        <v>169</v>
      </c>
      <c r="E126" s="149" t="e">
        <f>AVERAGE(E102:E125)</f>
        <v>#DIV/0!</v>
      </c>
      <c r="F126" s="149" t="e">
        <f>AVERAGE(F102:F125)</f>
        <v>#DIV/0!</v>
      </c>
      <c r="G126" s="149" t="e">
        <f>AVERAGE(G102:G125)</f>
        <v>#DIV/0!</v>
      </c>
      <c r="H126" s="149" t="e">
        <f>AVERAGE(H102:H125)</f>
        <v>#DIV/0!</v>
      </c>
    </row>
    <row r="127" spans="1:8" x14ac:dyDescent="0.2">
      <c r="D127" s="138"/>
      <c r="E127" s="138"/>
      <c r="F127" s="138"/>
      <c r="G127" s="138"/>
      <c r="H127" s="138"/>
    </row>
    <row r="128" spans="1:8" ht="13.15" customHeight="1" x14ac:dyDescent="0.2">
      <c r="D128" s="392" t="s">
        <v>170</v>
      </c>
      <c r="E128" s="392"/>
      <c r="F128" s="392"/>
      <c r="G128" s="392"/>
      <c r="H128" s="392"/>
    </row>
    <row r="129" spans="1:8" ht="33.75" x14ac:dyDescent="0.2">
      <c r="A129" s="142" t="s">
        <v>151</v>
      </c>
      <c r="B129" s="142" t="s">
        <v>152</v>
      </c>
      <c r="D129" s="142" t="s">
        <v>151</v>
      </c>
      <c r="E129" s="142" t="s">
        <v>181</v>
      </c>
      <c r="F129" s="142" t="s">
        <v>182</v>
      </c>
      <c r="G129" s="142" t="s">
        <v>153</v>
      </c>
      <c r="H129" s="142" t="s">
        <v>154</v>
      </c>
    </row>
    <row r="130" spans="1:8" ht="13.9" customHeight="1" x14ac:dyDescent="0.2">
      <c r="A130" s="143" t="e">
        <f>#REF!+1</f>
        <v>#REF!</v>
      </c>
      <c r="B130" s="144">
        <v>0.45833333333333331</v>
      </c>
      <c r="D130" s="229"/>
      <c r="E130" s="145"/>
      <c r="F130" s="146"/>
      <c r="G130" s="147"/>
      <c r="H130" s="146"/>
    </row>
    <row r="131" spans="1:8" x14ac:dyDescent="0.2">
      <c r="A131" s="143" t="e">
        <f>A130</f>
        <v>#REF!</v>
      </c>
      <c r="B131" s="144">
        <v>0.5</v>
      </c>
      <c r="D131" s="229"/>
      <c r="E131" s="145"/>
      <c r="F131" s="146"/>
      <c r="G131" s="147"/>
      <c r="H131" s="146"/>
    </row>
    <row r="132" spans="1:8" x14ac:dyDescent="0.2">
      <c r="A132" s="143" t="e">
        <f t="shared" ref="A132:A153" si="5">A131</f>
        <v>#REF!</v>
      </c>
      <c r="B132" s="144">
        <v>0.54166666666666696</v>
      </c>
      <c r="D132" s="229"/>
      <c r="E132" s="145"/>
      <c r="F132" s="146"/>
      <c r="G132" s="147"/>
      <c r="H132" s="146"/>
    </row>
    <row r="133" spans="1:8" x14ac:dyDescent="0.2">
      <c r="A133" s="143" t="e">
        <f t="shared" si="5"/>
        <v>#REF!</v>
      </c>
      <c r="B133" s="144">
        <v>0.58333333333333304</v>
      </c>
      <c r="D133" s="229"/>
      <c r="E133" s="145"/>
      <c r="F133" s="146"/>
      <c r="G133" s="147"/>
      <c r="H133" s="146"/>
    </row>
    <row r="134" spans="1:8" x14ac:dyDescent="0.2">
      <c r="A134" s="143" t="e">
        <f t="shared" si="5"/>
        <v>#REF!</v>
      </c>
      <c r="B134" s="144">
        <v>0.625</v>
      </c>
      <c r="D134" s="229"/>
      <c r="E134" s="145"/>
      <c r="F134" s="146"/>
      <c r="G134" s="147"/>
      <c r="H134" s="146"/>
    </row>
    <row r="135" spans="1:8" x14ac:dyDescent="0.2">
      <c r="A135" s="143" t="e">
        <f t="shared" si="5"/>
        <v>#REF!</v>
      </c>
      <c r="B135" s="144">
        <v>0.66666666666666596</v>
      </c>
      <c r="D135" s="229"/>
      <c r="E135" s="145"/>
      <c r="F135" s="146"/>
      <c r="G135" s="147"/>
      <c r="H135" s="146"/>
    </row>
    <row r="136" spans="1:8" x14ac:dyDescent="0.2">
      <c r="A136" s="143" t="e">
        <f t="shared" si="5"/>
        <v>#REF!</v>
      </c>
      <c r="B136" s="144">
        <v>0.70833333333333304</v>
      </c>
      <c r="D136" s="229"/>
      <c r="E136" s="145"/>
      <c r="F136" s="146"/>
      <c r="G136" s="147"/>
      <c r="H136" s="146"/>
    </row>
    <row r="137" spans="1:8" x14ac:dyDescent="0.2">
      <c r="A137" s="143" t="e">
        <f t="shared" si="5"/>
        <v>#REF!</v>
      </c>
      <c r="B137" s="144">
        <v>0.75</v>
      </c>
      <c r="D137" s="229"/>
      <c r="E137" s="145"/>
      <c r="F137" s="146"/>
      <c r="G137" s="147"/>
      <c r="H137" s="146"/>
    </row>
    <row r="138" spans="1:8" x14ac:dyDescent="0.2">
      <c r="A138" s="143" t="e">
        <f t="shared" si="5"/>
        <v>#REF!</v>
      </c>
      <c r="B138" s="144">
        <v>0.79166666666666596</v>
      </c>
      <c r="D138" s="229"/>
      <c r="E138" s="145"/>
      <c r="F138" s="146"/>
      <c r="G138" s="147"/>
      <c r="H138" s="146"/>
    </row>
    <row r="139" spans="1:8" x14ac:dyDescent="0.2">
      <c r="A139" s="143" t="e">
        <f t="shared" si="5"/>
        <v>#REF!</v>
      </c>
      <c r="B139" s="144">
        <v>0.83333333333333304</v>
      </c>
      <c r="D139" s="229"/>
      <c r="E139" s="145"/>
      <c r="F139" s="146"/>
      <c r="G139" s="147"/>
      <c r="H139" s="146"/>
    </row>
    <row r="140" spans="1:8" x14ac:dyDescent="0.2">
      <c r="A140" s="143" t="e">
        <f t="shared" si="5"/>
        <v>#REF!</v>
      </c>
      <c r="B140" s="144">
        <v>0.875</v>
      </c>
      <c r="D140" s="229"/>
      <c r="E140" s="145"/>
      <c r="F140" s="146"/>
      <c r="G140" s="147"/>
      <c r="H140" s="146"/>
    </row>
    <row r="141" spans="1:8" x14ac:dyDescent="0.2">
      <c r="A141" s="143" t="e">
        <f t="shared" si="5"/>
        <v>#REF!</v>
      </c>
      <c r="B141" s="144">
        <v>0.91666666666666696</v>
      </c>
      <c r="D141" s="229"/>
      <c r="E141" s="145"/>
      <c r="F141" s="146"/>
      <c r="G141" s="147"/>
      <c r="H141" s="146"/>
    </row>
    <row r="142" spans="1:8" x14ac:dyDescent="0.2">
      <c r="A142" s="143" t="e">
        <f t="shared" si="5"/>
        <v>#REF!</v>
      </c>
      <c r="B142" s="144">
        <v>0.95833333333333304</v>
      </c>
      <c r="D142" s="229"/>
      <c r="E142" s="145"/>
      <c r="F142" s="146"/>
      <c r="G142" s="147"/>
      <c r="H142" s="146"/>
    </row>
    <row r="143" spans="1:8" x14ac:dyDescent="0.2">
      <c r="A143" s="143" t="e">
        <f t="shared" si="5"/>
        <v>#REF!</v>
      </c>
      <c r="B143" s="144">
        <v>1</v>
      </c>
      <c r="D143" s="229"/>
      <c r="E143" s="145"/>
      <c r="F143" s="146"/>
      <c r="G143" s="147"/>
      <c r="H143" s="146"/>
    </row>
    <row r="144" spans="1:8" x14ac:dyDescent="0.2">
      <c r="A144" s="143" t="e">
        <f t="shared" si="5"/>
        <v>#REF!</v>
      </c>
      <c r="B144" s="144">
        <v>1.0416666666666701</v>
      </c>
      <c r="D144" s="229"/>
      <c r="E144" s="145"/>
      <c r="F144" s="146"/>
      <c r="G144" s="147"/>
      <c r="H144" s="146"/>
    </row>
    <row r="145" spans="1:8" x14ac:dyDescent="0.2">
      <c r="A145" s="143" t="e">
        <f t="shared" si="5"/>
        <v>#REF!</v>
      </c>
      <c r="B145" s="144">
        <v>1.0833333333333299</v>
      </c>
      <c r="D145" s="229"/>
      <c r="E145" s="145"/>
      <c r="F145" s="146"/>
      <c r="G145" s="147"/>
      <c r="H145" s="146"/>
    </row>
    <row r="146" spans="1:8" x14ac:dyDescent="0.2">
      <c r="A146" s="143" t="e">
        <f t="shared" si="5"/>
        <v>#REF!</v>
      </c>
      <c r="B146" s="144">
        <v>1.125</v>
      </c>
      <c r="D146" s="229"/>
      <c r="E146" s="145"/>
      <c r="F146" s="146"/>
      <c r="G146" s="147"/>
      <c r="H146" s="146"/>
    </row>
    <row r="147" spans="1:8" x14ac:dyDescent="0.2">
      <c r="A147" s="143" t="e">
        <f t="shared" si="5"/>
        <v>#REF!</v>
      </c>
      <c r="B147" s="144">
        <v>1.1666666666666701</v>
      </c>
      <c r="D147" s="229"/>
      <c r="E147" s="145"/>
      <c r="F147" s="146"/>
      <c r="G147" s="147"/>
      <c r="H147" s="146"/>
    </row>
    <row r="148" spans="1:8" x14ac:dyDescent="0.2">
      <c r="A148" s="143" t="e">
        <f t="shared" si="5"/>
        <v>#REF!</v>
      </c>
      <c r="B148" s="144">
        <v>1.2083333333333299</v>
      </c>
      <c r="D148" s="229"/>
      <c r="E148" s="145"/>
      <c r="F148" s="146"/>
      <c r="G148" s="147"/>
      <c r="H148" s="146"/>
    </row>
    <row r="149" spans="1:8" x14ac:dyDescent="0.2">
      <c r="A149" s="143" t="e">
        <f t="shared" si="5"/>
        <v>#REF!</v>
      </c>
      <c r="B149" s="144">
        <v>1.25</v>
      </c>
      <c r="D149" s="229"/>
      <c r="E149" s="145"/>
      <c r="F149" s="146"/>
      <c r="G149" s="147"/>
      <c r="H149" s="146"/>
    </row>
    <row r="150" spans="1:8" x14ac:dyDescent="0.2">
      <c r="A150" s="143" t="e">
        <f t="shared" si="5"/>
        <v>#REF!</v>
      </c>
      <c r="B150" s="144">
        <v>1.2916666666666701</v>
      </c>
      <c r="D150" s="229"/>
      <c r="E150" s="145"/>
      <c r="F150" s="146"/>
      <c r="G150" s="147"/>
      <c r="H150" s="146"/>
    </row>
    <row r="151" spans="1:8" x14ac:dyDescent="0.2">
      <c r="A151" s="143" t="e">
        <f t="shared" si="5"/>
        <v>#REF!</v>
      </c>
      <c r="B151" s="144">
        <v>1.3333333333333299</v>
      </c>
      <c r="D151" s="229"/>
      <c r="E151" s="145"/>
      <c r="F151" s="146"/>
      <c r="G151" s="147"/>
      <c r="H151" s="146"/>
    </row>
    <row r="152" spans="1:8" x14ac:dyDescent="0.2">
      <c r="A152" s="143" t="e">
        <f t="shared" si="5"/>
        <v>#REF!</v>
      </c>
      <c r="B152" s="144">
        <v>1.375</v>
      </c>
      <c r="D152" s="229"/>
      <c r="E152" s="145"/>
      <c r="F152" s="146"/>
      <c r="G152" s="147"/>
      <c r="H152" s="146"/>
    </row>
    <row r="153" spans="1:8" x14ac:dyDescent="0.2">
      <c r="A153" s="143" t="e">
        <f t="shared" si="5"/>
        <v>#REF!</v>
      </c>
      <c r="B153" s="144">
        <v>1.4166666666666701</v>
      </c>
      <c r="D153" s="229"/>
      <c r="E153" s="145"/>
      <c r="F153" s="146"/>
      <c r="G153" s="147"/>
      <c r="H153" s="146"/>
    </row>
    <row r="154" spans="1:8" x14ac:dyDescent="0.2">
      <c r="D154" s="226" t="s">
        <v>171</v>
      </c>
      <c r="E154" s="149" t="e">
        <f>AVERAGE(E130:E153)</f>
        <v>#DIV/0!</v>
      </c>
      <c r="F154" s="149" t="e">
        <f>AVERAGE(F130:F153)</f>
        <v>#DIV/0!</v>
      </c>
      <c r="G154" s="149" t="e">
        <f>AVERAGE(G130:G153)</f>
        <v>#DIV/0!</v>
      </c>
      <c r="H154" s="149" t="e">
        <f>AVERAGE(H130:H153)</f>
        <v>#DIV/0!</v>
      </c>
    </row>
    <row r="155" spans="1:8" x14ac:dyDescent="0.2">
      <c r="D155" s="138"/>
      <c r="E155" s="138"/>
      <c r="F155" s="138"/>
      <c r="G155" s="138"/>
      <c r="H155" s="138"/>
    </row>
    <row r="156" spans="1:8" x14ac:dyDescent="0.2">
      <c r="D156" s="19"/>
      <c r="E156" s="19"/>
      <c r="F156" s="19"/>
      <c r="G156" s="19"/>
      <c r="H156" s="19"/>
    </row>
    <row r="157" spans="1:8" x14ac:dyDescent="0.2">
      <c r="D157" s="19"/>
      <c r="E157" s="19"/>
      <c r="F157" s="19"/>
      <c r="G157" s="19"/>
      <c r="H157" s="19"/>
    </row>
    <row r="158" spans="1:8" x14ac:dyDescent="0.2">
      <c r="D158" s="19"/>
      <c r="E158" s="19"/>
      <c r="F158" s="19"/>
      <c r="G158" s="19"/>
      <c r="H158" s="19"/>
    </row>
    <row r="159" spans="1:8" x14ac:dyDescent="0.2">
      <c r="D159" s="19"/>
      <c r="E159" s="19"/>
      <c r="F159" s="19"/>
      <c r="G159" s="19"/>
      <c r="H159" s="19"/>
    </row>
    <row r="160" spans="1:8" x14ac:dyDescent="0.2">
      <c r="D160" s="19"/>
      <c r="E160" s="19"/>
      <c r="F160" s="19"/>
      <c r="G160" s="19"/>
      <c r="H160" s="19"/>
    </row>
    <row r="161" spans="4:8" x14ac:dyDescent="0.2">
      <c r="D161" s="19"/>
      <c r="E161" s="19"/>
      <c r="F161" s="19"/>
      <c r="G161" s="19"/>
      <c r="H161" s="19"/>
    </row>
    <row r="162" spans="4:8" x14ac:dyDescent="0.2">
      <c r="D162" s="19"/>
      <c r="E162" s="19"/>
      <c r="F162" s="19"/>
      <c r="G162" s="19"/>
      <c r="H162" s="19"/>
    </row>
    <row r="163" spans="4:8" x14ac:dyDescent="0.2">
      <c r="D163" s="19"/>
      <c r="E163" s="19"/>
      <c r="F163" s="19"/>
      <c r="G163" s="19"/>
      <c r="H163" s="19"/>
    </row>
    <row r="164" spans="4:8" x14ac:dyDescent="0.2">
      <c r="D164" s="19"/>
      <c r="E164" s="19"/>
      <c r="F164" s="19"/>
      <c r="G164" s="19"/>
      <c r="H164" s="19"/>
    </row>
    <row r="165" spans="4:8" x14ac:dyDescent="0.2">
      <c r="D165" s="19"/>
      <c r="E165" s="19"/>
      <c r="F165" s="19"/>
      <c r="G165" s="19"/>
      <c r="H165" s="19"/>
    </row>
    <row r="166" spans="4:8" x14ac:dyDescent="0.2">
      <c r="D166" s="19"/>
      <c r="E166" s="19"/>
      <c r="F166" s="19"/>
      <c r="G166" s="19"/>
      <c r="H166" s="19"/>
    </row>
    <row r="167" spans="4:8" x14ac:dyDescent="0.2">
      <c r="D167" s="19"/>
      <c r="E167" s="19"/>
      <c r="F167" s="19"/>
      <c r="G167" s="19"/>
      <c r="H167" s="19"/>
    </row>
    <row r="168" spans="4:8" x14ac:dyDescent="0.2">
      <c r="D168" s="19"/>
      <c r="E168" s="19"/>
      <c r="F168" s="19"/>
      <c r="G168" s="19"/>
      <c r="H168" s="19"/>
    </row>
    <row r="169" spans="4:8" x14ac:dyDescent="0.2">
      <c r="D169" s="19"/>
      <c r="E169" s="19"/>
      <c r="F169" s="19"/>
      <c r="G169" s="19"/>
      <c r="H169" s="19"/>
    </row>
    <row r="170" spans="4:8" x14ac:dyDescent="0.2">
      <c r="D170" s="19"/>
      <c r="E170" s="19"/>
      <c r="F170" s="19"/>
      <c r="G170" s="19"/>
      <c r="H170" s="19"/>
    </row>
    <row r="171" spans="4:8" x14ac:dyDescent="0.2">
      <c r="D171" s="19"/>
      <c r="E171" s="19"/>
      <c r="F171" s="19"/>
      <c r="G171" s="19"/>
      <c r="H171" s="19"/>
    </row>
    <row r="172" spans="4:8" x14ac:dyDescent="0.2">
      <c r="D172" s="19"/>
      <c r="E172" s="19"/>
      <c r="F172" s="19"/>
      <c r="G172" s="19"/>
      <c r="H172" s="19"/>
    </row>
    <row r="173" spans="4:8" x14ac:dyDescent="0.2">
      <c r="D173" s="19"/>
      <c r="E173" s="19"/>
      <c r="F173" s="19"/>
      <c r="G173" s="19"/>
      <c r="H173" s="19"/>
    </row>
    <row r="174" spans="4:8" x14ac:dyDescent="0.2">
      <c r="D174" s="19"/>
      <c r="E174" s="19"/>
      <c r="F174" s="19"/>
      <c r="G174" s="19"/>
      <c r="H174" s="19"/>
    </row>
    <row r="175" spans="4:8" x14ac:dyDescent="0.2">
      <c r="D175" s="19"/>
      <c r="E175" s="19"/>
      <c r="F175" s="19"/>
      <c r="G175" s="19"/>
      <c r="H175" s="19"/>
    </row>
    <row r="176" spans="4:8" x14ac:dyDescent="0.2">
      <c r="D176" s="19"/>
      <c r="E176" s="19"/>
      <c r="F176" s="19"/>
      <c r="G176" s="19"/>
      <c r="H176" s="19"/>
    </row>
    <row r="177" spans="4:8" x14ac:dyDescent="0.2">
      <c r="D177" s="19"/>
      <c r="E177" s="19"/>
      <c r="F177" s="19"/>
      <c r="G177" s="19"/>
      <c r="H177" s="19"/>
    </row>
    <row r="178" spans="4:8" x14ac:dyDescent="0.2">
      <c r="D178" s="19"/>
      <c r="E178" s="19"/>
      <c r="F178" s="19"/>
      <c r="G178" s="19"/>
      <c r="H178" s="19"/>
    </row>
    <row r="179" spans="4:8" x14ac:dyDescent="0.2">
      <c r="D179" s="19"/>
      <c r="E179" s="19"/>
      <c r="F179" s="19"/>
      <c r="G179" s="19"/>
      <c r="H179" s="19"/>
    </row>
    <row r="180" spans="4:8" x14ac:dyDescent="0.2">
      <c r="D180" s="19"/>
      <c r="E180" s="19"/>
      <c r="F180" s="19"/>
      <c r="G180" s="19"/>
      <c r="H180" s="19"/>
    </row>
    <row r="181" spans="4:8" x14ac:dyDescent="0.2">
      <c r="D181" s="19"/>
      <c r="E181" s="19"/>
      <c r="F181" s="19"/>
      <c r="G181" s="19"/>
      <c r="H181" s="19"/>
    </row>
    <row r="182" spans="4:8" x14ac:dyDescent="0.2">
      <c r="D182" s="19"/>
      <c r="E182" s="19"/>
      <c r="F182" s="19"/>
      <c r="G182" s="19"/>
      <c r="H182" s="19"/>
    </row>
    <row r="183" spans="4:8" x14ac:dyDescent="0.2">
      <c r="D183" s="19"/>
      <c r="E183" s="19"/>
      <c r="F183" s="19"/>
      <c r="G183" s="19"/>
      <c r="H183" s="19"/>
    </row>
    <row r="184" spans="4:8" x14ac:dyDescent="0.2">
      <c r="D184" s="19"/>
      <c r="E184" s="19"/>
      <c r="F184" s="19"/>
      <c r="G184" s="19"/>
      <c r="H184" s="19"/>
    </row>
    <row r="185" spans="4:8" x14ac:dyDescent="0.2">
      <c r="D185" s="19"/>
      <c r="E185" s="19"/>
      <c r="F185" s="19"/>
      <c r="G185" s="19"/>
      <c r="H185" s="19"/>
    </row>
    <row r="186" spans="4:8" x14ac:dyDescent="0.2">
      <c r="D186" s="19"/>
      <c r="E186" s="19"/>
      <c r="F186" s="19"/>
      <c r="G186" s="19"/>
      <c r="H186" s="19"/>
    </row>
    <row r="187" spans="4:8" x14ac:dyDescent="0.2">
      <c r="D187" s="19"/>
      <c r="E187" s="19"/>
      <c r="F187" s="19"/>
      <c r="G187" s="19"/>
      <c r="H187" s="19"/>
    </row>
    <row r="188" spans="4:8" x14ac:dyDescent="0.2">
      <c r="D188" s="19"/>
      <c r="E188" s="19"/>
      <c r="F188" s="19"/>
      <c r="G188" s="19"/>
      <c r="H188" s="19"/>
    </row>
    <row r="189" spans="4:8" x14ac:dyDescent="0.2">
      <c r="D189" s="19"/>
      <c r="E189" s="19"/>
      <c r="F189" s="19"/>
      <c r="G189" s="19"/>
      <c r="H189" s="19"/>
    </row>
    <row r="190" spans="4:8" x14ac:dyDescent="0.2">
      <c r="D190" s="19"/>
      <c r="E190" s="19"/>
      <c r="F190" s="19"/>
      <c r="G190" s="19"/>
      <c r="H190" s="19"/>
    </row>
    <row r="191" spans="4:8" x14ac:dyDescent="0.2">
      <c r="D191" s="19"/>
      <c r="E191" s="19"/>
      <c r="F191" s="19"/>
      <c r="G191" s="19"/>
      <c r="H191" s="19"/>
    </row>
    <row r="192" spans="4:8" x14ac:dyDescent="0.2">
      <c r="D192" s="19"/>
      <c r="E192" s="19"/>
      <c r="F192" s="19"/>
      <c r="G192" s="19"/>
      <c r="H192" s="19"/>
    </row>
    <row r="193" spans="4:8" x14ac:dyDescent="0.2">
      <c r="D193" s="19"/>
      <c r="E193" s="19"/>
      <c r="F193" s="19"/>
      <c r="G193" s="19"/>
      <c r="H193" s="19"/>
    </row>
    <row r="194" spans="4:8" x14ac:dyDescent="0.2">
      <c r="D194" s="19"/>
      <c r="E194" s="19"/>
      <c r="F194" s="19"/>
      <c r="G194" s="19"/>
      <c r="H194" s="19"/>
    </row>
    <row r="195" spans="4:8" x14ac:dyDescent="0.2">
      <c r="D195" s="19"/>
      <c r="E195" s="19"/>
      <c r="F195" s="19"/>
      <c r="G195" s="19"/>
      <c r="H195" s="19"/>
    </row>
    <row r="196" spans="4:8" x14ac:dyDescent="0.2">
      <c r="D196" s="19"/>
      <c r="E196" s="19"/>
      <c r="F196" s="19"/>
      <c r="G196" s="19"/>
      <c r="H196" s="19"/>
    </row>
    <row r="197" spans="4:8" x14ac:dyDescent="0.2">
      <c r="D197" s="19"/>
      <c r="E197" s="19"/>
      <c r="F197" s="19"/>
      <c r="G197" s="19"/>
      <c r="H197" s="19"/>
    </row>
    <row r="198" spans="4:8" x14ac:dyDescent="0.2">
      <c r="D198" s="19"/>
      <c r="E198" s="19"/>
      <c r="F198" s="19"/>
      <c r="G198" s="19"/>
      <c r="H198" s="19"/>
    </row>
    <row r="199" spans="4:8" x14ac:dyDescent="0.2">
      <c r="D199" s="19"/>
      <c r="E199" s="19"/>
      <c r="F199" s="19"/>
      <c r="G199" s="19"/>
      <c r="H199" s="19"/>
    </row>
    <row r="200" spans="4:8" x14ac:dyDescent="0.2">
      <c r="D200" s="19"/>
      <c r="E200" s="19"/>
      <c r="F200" s="19"/>
      <c r="G200" s="19"/>
      <c r="H200" s="19"/>
    </row>
    <row r="201" spans="4:8" x14ac:dyDescent="0.2">
      <c r="D201" s="19"/>
      <c r="E201" s="19"/>
      <c r="F201" s="19"/>
      <c r="G201" s="19"/>
      <c r="H201" s="19"/>
    </row>
    <row r="202" spans="4:8" x14ac:dyDescent="0.2">
      <c r="D202" s="19"/>
      <c r="E202" s="19"/>
      <c r="F202" s="19"/>
      <c r="G202" s="19"/>
      <c r="H202" s="19"/>
    </row>
    <row r="203" spans="4:8" x14ac:dyDescent="0.2">
      <c r="D203" s="19"/>
      <c r="E203" s="19"/>
      <c r="F203" s="19"/>
      <c r="G203" s="19"/>
      <c r="H203" s="19"/>
    </row>
    <row r="204" spans="4:8" x14ac:dyDescent="0.2">
      <c r="D204" s="19"/>
      <c r="E204" s="19"/>
      <c r="F204" s="19"/>
      <c r="G204" s="19"/>
      <c r="H204" s="19"/>
    </row>
    <row r="205" spans="4:8" x14ac:dyDescent="0.2">
      <c r="D205" s="19"/>
      <c r="E205" s="19"/>
      <c r="F205" s="19"/>
      <c r="G205" s="19"/>
      <c r="H205" s="19"/>
    </row>
    <row r="206" spans="4:8" x14ac:dyDescent="0.2">
      <c r="D206" s="19"/>
      <c r="E206" s="19"/>
      <c r="F206" s="19"/>
      <c r="G206" s="19"/>
      <c r="H206" s="19"/>
    </row>
    <row r="207" spans="4:8" x14ac:dyDescent="0.2">
      <c r="D207" s="19"/>
      <c r="E207" s="19"/>
      <c r="F207" s="19"/>
      <c r="G207" s="19"/>
      <c r="H207" s="19"/>
    </row>
    <row r="208" spans="4:8" x14ac:dyDescent="0.2">
      <c r="D208" s="19"/>
      <c r="E208" s="19"/>
      <c r="F208" s="19"/>
      <c r="G208" s="19"/>
      <c r="H208" s="19"/>
    </row>
    <row r="209" spans="4:8" x14ac:dyDescent="0.2">
      <c r="D209" s="19"/>
      <c r="E209" s="19"/>
      <c r="F209" s="19"/>
      <c r="G209" s="19"/>
      <c r="H209" s="19"/>
    </row>
    <row r="210" spans="4:8" x14ac:dyDescent="0.2">
      <c r="D210" s="19"/>
      <c r="E210" s="19"/>
      <c r="F210" s="19"/>
      <c r="G210" s="19"/>
      <c r="H210" s="19"/>
    </row>
    <row r="211" spans="4:8" x14ac:dyDescent="0.2">
      <c r="D211" s="19"/>
      <c r="E211" s="19"/>
      <c r="F211" s="19"/>
      <c r="G211" s="19"/>
      <c r="H211" s="19"/>
    </row>
    <row r="212" spans="4:8" x14ac:dyDescent="0.2">
      <c r="D212" s="19"/>
      <c r="E212" s="19"/>
      <c r="F212" s="19"/>
      <c r="G212" s="19"/>
      <c r="H212" s="19"/>
    </row>
    <row r="213" spans="4:8" x14ac:dyDescent="0.2">
      <c r="D213" s="19"/>
      <c r="E213" s="19"/>
      <c r="F213" s="19"/>
      <c r="G213" s="19"/>
      <c r="H213" s="19"/>
    </row>
    <row r="214" spans="4:8" x14ac:dyDescent="0.2">
      <c r="D214" s="19"/>
      <c r="E214" s="19"/>
      <c r="F214" s="19"/>
      <c r="G214" s="19"/>
      <c r="H214" s="19"/>
    </row>
    <row r="215" spans="4:8" x14ac:dyDescent="0.2">
      <c r="D215" s="19"/>
      <c r="E215" s="19"/>
      <c r="F215" s="19"/>
      <c r="G215" s="19"/>
      <c r="H215" s="19"/>
    </row>
    <row r="216" spans="4:8" x14ac:dyDescent="0.2">
      <c r="D216" s="19"/>
      <c r="E216" s="19"/>
      <c r="F216" s="19"/>
      <c r="G216" s="19"/>
      <c r="H216" s="19"/>
    </row>
    <row r="217" spans="4:8" x14ac:dyDescent="0.2">
      <c r="D217" s="19"/>
      <c r="E217" s="19"/>
      <c r="F217" s="19"/>
      <c r="G217" s="19"/>
      <c r="H217" s="19"/>
    </row>
    <row r="218" spans="4:8" x14ac:dyDescent="0.2">
      <c r="D218" s="19"/>
      <c r="E218" s="19"/>
      <c r="F218" s="19"/>
      <c r="G218" s="19"/>
      <c r="H218" s="19"/>
    </row>
    <row r="219" spans="4:8" x14ac:dyDescent="0.2">
      <c r="D219" s="19"/>
      <c r="E219" s="19"/>
      <c r="F219" s="19"/>
      <c r="G219" s="19"/>
      <c r="H219" s="19"/>
    </row>
    <row r="220" spans="4:8" x14ac:dyDescent="0.2">
      <c r="D220" s="19"/>
      <c r="E220" s="19"/>
      <c r="F220" s="19"/>
      <c r="G220" s="19"/>
      <c r="H220" s="19"/>
    </row>
    <row r="221" spans="4:8" x14ac:dyDescent="0.2">
      <c r="D221" s="19"/>
      <c r="E221" s="19"/>
      <c r="F221" s="19"/>
      <c r="G221" s="19"/>
      <c r="H221" s="19"/>
    </row>
    <row r="222" spans="4:8" x14ac:dyDescent="0.2">
      <c r="D222" s="19"/>
      <c r="E222" s="19"/>
      <c r="F222" s="19"/>
      <c r="G222" s="19"/>
      <c r="H222" s="19"/>
    </row>
    <row r="223" spans="4:8" x14ac:dyDescent="0.2">
      <c r="D223" s="19"/>
      <c r="E223" s="19"/>
      <c r="F223" s="19"/>
      <c r="G223" s="19"/>
      <c r="H223" s="19"/>
    </row>
    <row r="224" spans="4:8" x14ac:dyDescent="0.2">
      <c r="D224" s="19"/>
      <c r="E224" s="19"/>
      <c r="F224" s="19"/>
      <c r="G224" s="19"/>
      <c r="H224" s="19"/>
    </row>
    <row r="225" spans="4:8" x14ac:dyDescent="0.2">
      <c r="D225" s="19"/>
      <c r="E225" s="19"/>
      <c r="F225" s="19"/>
      <c r="G225" s="19"/>
      <c r="H225" s="19"/>
    </row>
    <row r="226" spans="4:8" x14ac:dyDescent="0.2">
      <c r="D226" s="19"/>
      <c r="E226" s="19"/>
      <c r="F226" s="19"/>
      <c r="G226" s="19"/>
      <c r="H226" s="19"/>
    </row>
    <row r="227" spans="4:8" x14ac:dyDescent="0.2">
      <c r="D227" s="19"/>
      <c r="E227" s="19"/>
      <c r="F227" s="19"/>
      <c r="G227" s="19"/>
      <c r="H227" s="19"/>
    </row>
    <row r="228" spans="4:8" x14ac:dyDescent="0.2">
      <c r="D228" s="19"/>
      <c r="E228" s="19"/>
      <c r="F228" s="19"/>
      <c r="G228" s="19"/>
      <c r="H228" s="19"/>
    </row>
    <row r="229" spans="4:8" x14ac:dyDescent="0.2">
      <c r="D229" s="19"/>
      <c r="E229" s="19"/>
      <c r="F229" s="19"/>
      <c r="G229" s="19"/>
      <c r="H229" s="19"/>
    </row>
    <row r="230" spans="4:8" x14ac:dyDescent="0.2">
      <c r="D230" s="19"/>
      <c r="E230" s="19"/>
      <c r="F230" s="19"/>
      <c r="G230" s="19"/>
      <c r="H230" s="19"/>
    </row>
    <row r="231" spans="4:8" x14ac:dyDescent="0.2">
      <c r="D231" s="19"/>
      <c r="E231" s="19"/>
      <c r="F231" s="19"/>
      <c r="G231" s="19"/>
      <c r="H231" s="19"/>
    </row>
    <row r="232" spans="4:8" x14ac:dyDescent="0.2">
      <c r="D232" s="19"/>
      <c r="E232" s="19"/>
      <c r="F232" s="19"/>
      <c r="G232" s="19"/>
      <c r="H232" s="19"/>
    </row>
    <row r="233" spans="4:8" x14ac:dyDescent="0.2">
      <c r="D233" s="19"/>
      <c r="E233" s="19"/>
      <c r="F233" s="19"/>
      <c r="G233" s="19"/>
      <c r="H233" s="19"/>
    </row>
    <row r="234" spans="4:8" x14ac:dyDescent="0.2">
      <c r="D234" s="19"/>
      <c r="E234" s="19"/>
      <c r="F234" s="19"/>
      <c r="G234" s="19"/>
      <c r="H234" s="19"/>
    </row>
    <row r="235" spans="4:8" x14ac:dyDescent="0.2">
      <c r="D235" s="19"/>
      <c r="E235" s="19"/>
      <c r="F235" s="19"/>
      <c r="G235" s="19"/>
      <c r="H235" s="19"/>
    </row>
    <row r="236" spans="4:8" x14ac:dyDescent="0.2">
      <c r="D236" s="19"/>
      <c r="E236" s="19"/>
      <c r="F236" s="19"/>
      <c r="G236" s="19"/>
      <c r="H236" s="19"/>
    </row>
    <row r="237" spans="4:8" x14ac:dyDescent="0.2">
      <c r="D237" s="19"/>
      <c r="E237" s="19"/>
      <c r="F237" s="19"/>
      <c r="G237" s="19"/>
      <c r="H237" s="19"/>
    </row>
    <row r="238" spans="4:8" x14ac:dyDescent="0.2">
      <c r="D238" s="19"/>
      <c r="E238" s="19"/>
      <c r="F238" s="19"/>
      <c r="G238" s="19"/>
      <c r="H238" s="19"/>
    </row>
    <row r="239" spans="4:8" x14ac:dyDescent="0.2">
      <c r="D239" s="19"/>
      <c r="E239" s="19"/>
      <c r="F239" s="19"/>
      <c r="G239" s="19"/>
      <c r="H239" s="19"/>
    </row>
    <row r="240" spans="4:8" x14ac:dyDescent="0.2">
      <c r="D240" s="19"/>
      <c r="E240" s="19"/>
      <c r="F240" s="19"/>
      <c r="G240" s="19"/>
      <c r="H240" s="19"/>
    </row>
    <row r="241" spans="4:8" x14ac:dyDescent="0.2">
      <c r="D241" s="19"/>
      <c r="E241" s="19"/>
      <c r="F241" s="19"/>
      <c r="G241" s="19"/>
      <c r="H241" s="19"/>
    </row>
    <row r="242" spans="4:8" x14ac:dyDescent="0.2">
      <c r="D242" s="19"/>
      <c r="E242" s="19"/>
      <c r="F242" s="19"/>
      <c r="G242" s="19"/>
      <c r="H242" s="19"/>
    </row>
    <row r="243" spans="4:8" x14ac:dyDescent="0.2">
      <c r="D243" s="19"/>
      <c r="E243" s="19"/>
      <c r="F243" s="19"/>
      <c r="G243" s="19"/>
      <c r="H243" s="19"/>
    </row>
    <row r="244" spans="4:8" x14ac:dyDescent="0.2">
      <c r="D244" s="19"/>
      <c r="E244" s="19"/>
      <c r="F244" s="19"/>
      <c r="G244" s="19"/>
      <c r="H244" s="19"/>
    </row>
    <row r="245" spans="4:8" x14ac:dyDescent="0.2">
      <c r="D245" s="19"/>
      <c r="E245" s="19"/>
      <c r="F245" s="19"/>
      <c r="G245" s="19"/>
      <c r="H245" s="19"/>
    </row>
    <row r="246" spans="4:8" x14ac:dyDescent="0.2">
      <c r="D246" s="19"/>
      <c r="E246" s="19"/>
      <c r="F246" s="19"/>
      <c r="G246" s="19"/>
      <c r="H246" s="19"/>
    </row>
    <row r="247" spans="4:8" x14ac:dyDescent="0.2">
      <c r="D247" s="19"/>
      <c r="E247" s="19"/>
      <c r="F247" s="19"/>
      <c r="G247" s="19"/>
      <c r="H247" s="19"/>
    </row>
    <row r="248" spans="4:8" x14ac:dyDescent="0.2">
      <c r="D248" s="19"/>
      <c r="E248" s="19"/>
      <c r="F248" s="19"/>
      <c r="G248" s="19"/>
      <c r="H248" s="19"/>
    </row>
    <row r="249" spans="4:8" x14ac:dyDescent="0.2">
      <c r="D249" s="19"/>
      <c r="E249" s="19"/>
      <c r="F249" s="19"/>
      <c r="G249" s="19"/>
      <c r="H249" s="19"/>
    </row>
    <row r="250" spans="4:8" x14ac:dyDescent="0.2">
      <c r="D250" s="19"/>
      <c r="E250" s="19"/>
      <c r="F250" s="19"/>
      <c r="G250" s="19"/>
      <c r="H250" s="19"/>
    </row>
    <row r="251" spans="4:8" x14ac:dyDescent="0.2">
      <c r="D251" s="19"/>
      <c r="E251" s="19"/>
      <c r="F251" s="19"/>
      <c r="G251" s="19"/>
      <c r="H251" s="19"/>
    </row>
    <row r="252" spans="4:8" x14ac:dyDescent="0.2">
      <c r="D252" s="19"/>
      <c r="E252" s="19"/>
      <c r="F252" s="19"/>
      <c r="G252" s="19"/>
      <c r="H252" s="19"/>
    </row>
    <row r="253" spans="4:8" x14ac:dyDescent="0.2">
      <c r="D253" s="19"/>
      <c r="E253" s="19"/>
      <c r="F253" s="19"/>
      <c r="G253" s="19"/>
      <c r="H253" s="19"/>
    </row>
    <row r="254" spans="4:8" x14ac:dyDescent="0.2">
      <c r="D254" s="19"/>
      <c r="E254" s="19"/>
      <c r="F254" s="19"/>
      <c r="G254" s="19"/>
      <c r="H254" s="19"/>
    </row>
    <row r="255" spans="4:8" x14ac:dyDescent="0.2">
      <c r="D255" s="19"/>
      <c r="E255" s="19"/>
      <c r="F255" s="19"/>
      <c r="G255" s="19"/>
      <c r="H255" s="19"/>
    </row>
    <row r="256" spans="4:8" x14ac:dyDescent="0.2">
      <c r="D256" s="19"/>
      <c r="E256" s="19"/>
      <c r="F256" s="19"/>
      <c r="G256" s="19"/>
      <c r="H256" s="19"/>
    </row>
    <row r="257" spans="4:8" x14ac:dyDescent="0.2">
      <c r="D257" s="19"/>
      <c r="E257" s="19"/>
      <c r="F257" s="19"/>
      <c r="G257" s="19"/>
      <c r="H257" s="19"/>
    </row>
    <row r="258" spans="4:8" x14ac:dyDescent="0.2">
      <c r="D258" s="19"/>
      <c r="E258" s="19"/>
      <c r="F258" s="19"/>
      <c r="G258" s="19"/>
      <c r="H258" s="19"/>
    </row>
    <row r="259" spans="4:8" x14ac:dyDescent="0.2">
      <c r="D259" s="19"/>
      <c r="E259" s="19"/>
      <c r="F259" s="19"/>
      <c r="G259" s="19"/>
      <c r="H259" s="19"/>
    </row>
    <row r="260" spans="4:8" x14ac:dyDescent="0.2">
      <c r="D260" s="19"/>
      <c r="E260" s="19"/>
      <c r="F260" s="19"/>
      <c r="G260" s="19"/>
      <c r="H260" s="19"/>
    </row>
    <row r="261" spans="4:8" x14ac:dyDescent="0.2">
      <c r="D261" s="19"/>
      <c r="E261" s="19"/>
      <c r="F261" s="19"/>
      <c r="G261" s="19"/>
      <c r="H261" s="19"/>
    </row>
    <row r="262" spans="4:8" x14ac:dyDescent="0.2">
      <c r="D262" s="19"/>
      <c r="E262" s="19"/>
      <c r="F262" s="19"/>
      <c r="G262" s="19"/>
      <c r="H262" s="19"/>
    </row>
    <row r="263" spans="4:8" x14ac:dyDescent="0.2">
      <c r="D263" s="19"/>
      <c r="E263" s="19"/>
      <c r="F263" s="19"/>
      <c r="G263" s="19"/>
      <c r="H263" s="19"/>
    </row>
    <row r="264" spans="4:8" x14ac:dyDescent="0.2">
      <c r="D264" s="19"/>
      <c r="E264" s="19"/>
      <c r="F264" s="19"/>
      <c r="G264" s="19"/>
      <c r="H264" s="19"/>
    </row>
    <row r="265" spans="4:8" x14ac:dyDescent="0.2">
      <c r="D265" s="19"/>
      <c r="E265" s="19"/>
      <c r="F265" s="19"/>
      <c r="G265" s="19"/>
      <c r="H265" s="19"/>
    </row>
    <row r="266" spans="4:8" x14ac:dyDescent="0.2">
      <c r="D266" s="19"/>
      <c r="E266" s="19"/>
      <c r="F266" s="19"/>
      <c r="G266" s="19"/>
      <c r="H266" s="19"/>
    </row>
    <row r="267" spans="4:8" x14ac:dyDescent="0.2">
      <c r="D267" s="19"/>
      <c r="E267" s="19"/>
      <c r="F267" s="19"/>
      <c r="G267" s="19"/>
      <c r="H267" s="19"/>
    </row>
    <row r="268" spans="4:8" x14ac:dyDescent="0.2">
      <c r="D268" s="19"/>
      <c r="E268" s="19"/>
      <c r="F268" s="19"/>
      <c r="G268" s="19"/>
      <c r="H268" s="19"/>
    </row>
    <row r="269" spans="4:8" x14ac:dyDescent="0.2">
      <c r="D269" s="19"/>
      <c r="E269" s="19"/>
      <c r="F269" s="19"/>
      <c r="G269" s="19"/>
      <c r="H269" s="19"/>
    </row>
    <row r="270" spans="4:8" x14ac:dyDescent="0.2">
      <c r="D270" s="19"/>
      <c r="E270" s="19"/>
      <c r="F270" s="19"/>
      <c r="G270" s="19"/>
      <c r="H270" s="19"/>
    </row>
    <row r="271" spans="4:8" x14ac:dyDescent="0.2">
      <c r="D271" s="19"/>
      <c r="E271" s="19"/>
      <c r="F271" s="19"/>
      <c r="G271" s="19"/>
      <c r="H271" s="19"/>
    </row>
    <row r="272" spans="4:8" x14ac:dyDescent="0.2">
      <c r="D272" s="19"/>
      <c r="E272" s="19"/>
      <c r="F272" s="19"/>
      <c r="G272" s="19"/>
      <c r="H272" s="19"/>
    </row>
    <row r="273" spans="4:8" x14ac:dyDescent="0.2">
      <c r="D273" s="19"/>
      <c r="E273" s="19"/>
      <c r="F273" s="19"/>
      <c r="G273" s="19"/>
      <c r="H273" s="19"/>
    </row>
    <row r="274" spans="4:8" x14ac:dyDescent="0.2">
      <c r="D274" s="19"/>
      <c r="E274" s="19"/>
      <c r="F274" s="19"/>
      <c r="G274" s="19"/>
      <c r="H274" s="19"/>
    </row>
    <row r="275" spans="4:8" x14ac:dyDescent="0.2">
      <c r="D275" s="19"/>
      <c r="E275" s="19"/>
      <c r="F275" s="19"/>
      <c r="G275" s="19"/>
      <c r="H275" s="19"/>
    </row>
    <row r="276" spans="4:8" x14ac:dyDescent="0.2">
      <c r="D276" s="19"/>
      <c r="E276" s="19"/>
      <c r="F276" s="19"/>
      <c r="G276" s="19"/>
      <c r="H276" s="19"/>
    </row>
    <row r="277" spans="4:8" x14ac:dyDescent="0.2">
      <c r="D277" s="19"/>
      <c r="E277" s="19"/>
      <c r="F277" s="19"/>
      <c r="G277" s="19"/>
      <c r="H277" s="19"/>
    </row>
    <row r="278" spans="4:8" x14ac:dyDescent="0.2">
      <c r="D278" s="19"/>
      <c r="E278" s="19"/>
      <c r="F278" s="19"/>
      <c r="G278" s="19"/>
      <c r="H278" s="19"/>
    </row>
    <row r="279" spans="4:8" x14ac:dyDescent="0.2">
      <c r="D279" s="19"/>
      <c r="E279" s="19"/>
      <c r="F279" s="19"/>
      <c r="G279" s="19"/>
      <c r="H279" s="19"/>
    </row>
    <row r="280" spans="4:8" x14ac:dyDescent="0.2">
      <c r="D280" s="19"/>
      <c r="E280" s="19"/>
      <c r="F280" s="19"/>
      <c r="G280" s="19"/>
      <c r="H280" s="19"/>
    </row>
    <row r="281" spans="4:8" x14ac:dyDescent="0.2">
      <c r="D281" s="19"/>
      <c r="E281" s="19"/>
      <c r="F281" s="19"/>
      <c r="G281" s="19"/>
      <c r="H281" s="19"/>
    </row>
    <row r="282" spans="4:8" x14ac:dyDescent="0.2">
      <c r="D282" s="19"/>
      <c r="E282" s="19"/>
      <c r="F282" s="19"/>
      <c r="G282" s="19"/>
      <c r="H282" s="19"/>
    </row>
    <row r="283" spans="4:8" x14ac:dyDescent="0.2">
      <c r="D283" s="19"/>
      <c r="E283" s="19"/>
      <c r="F283" s="19"/>
      <c r="G283" s="19"/>
      <c r="H283" s="19"/>
    </row>
    <row r="284" spans="4:8" x14ac:dyDescent="0.2">
      <c r="D284" s="19"/>
      <c r="E284" s="19"/>
      <c r="F284" s="19"/>
      <c r="G284" s="19"/>
      <c r="H284" s="19"/>
    </row>
    <row r="285" spans="4:8" x14ac:dyDescent="0.2">
      <c r="D285" s="19"/>
      <c r="E285" s="19"/>
      <c r="F285" s="19"/>
      <c r="G285" s="19"/>
      <c r="H285" s="19"/>
    </row>
    <row r="286" spans="4:8" x14ac:dyDescent="0.2">
      <c r="D286" s="19"/>
      <c r="E286" s="19"/>
      <c r="F286" s="19"/>
      <c r="G286" s="19"/>
      <c r="H286" s="19"/>
    </row>
    <row r="287" spans="4:8" x14ac:dyDescent="0.2">
      <c r="D287" s="19"/>
      <c r="E287" s="19"/>
      <c r="F287" s="19"/>
      <c r="G287" s="19"/>
      <c r="H287" s="19"/>
    </row>
    <row r="288" spans="4:8" x14ac:dyDescent="0.2">
      <c r="D288" s="19"/>
      <c r="E288" s="19"/>
      <c r="F288" s="19"/>
      <c r="G288" s="19"/>
      <c r="H288" s="19"/>
    </row>
    <row r="289" spans="4:8" x14ac:dyDescent="0.2">
      <c r="D289" s="19"/>
      <c r="E289" s="19"/>
      <c r="F289" s="19"/>
      <c r="G289" s="19"/>
      <c r="H289" s="19"/>
    </row>
    <row r="290" spans="4:8" x14ac:dyDescent="0.2">
      <c r="D290" s="19"/>
      <c r="E290" s="19"/>
      <c r="F290" s="19"/>
      <c r="G290" s="19"/>
      <c r="H290" s="19"/>
    </row>
    <row r="291" spans="4:8" x14ac:dyDescent="0.2">
      <c r="D291" s="19"/>
      <c r="E291" s="19"/>
      <c r="F291" s="19"/>
      <c r="G291" s="19"/>
      <c r="H291" s="19"/>
    </row>
    <row r="292" spans="4:8" x14ac:dyDescent="0.2">
      <c r="D292" s="19"/>
      <c r="E292" s="19"/>
      <c r="F292" s="19"/>
      <c r="G292" s="19"/>
      <c r="H292" s="19"/>
    </row>
    <row r="293" spans="4:8" x14ac:dyDescent="0.2">
      <c r="D293" s="19"/>
      <c r="E293" s="19"/>
      <c r="F293" s="19"/>
      <c r="G293" s="19"/>
      <c r="H293" s="19"/>
    </row>
    <row r="294" spans="4:8" x14ac:dyDescent="0.2">
      <c r="D294" s="19"/>
      <c r="E294" s="19"/>
      <c r="F294" s="19"/>
      <c r="G294" s="19"/>
      <c r="H294" s="19"/>
    </row>
    <row r="295" spans="4:8" x14ac:dyDescent="0.2">
      <c r="D295" s="19"/>
      <c r="E295" s="19"/>
      <c r="F295" s="19"/>
      <c r="G295" s="19"/>
      <c r="H295" s="19"/>
    </row>
    <row r="296" spans="4:8" x14ac:dyDescent="0.2">
      <c r="D296" s="19"/>
      <c r="E296" s="19"/>
      <c r="F296" s="19"/>
      <c r="G296" s="19"/>
      <c r="H296" s="19"/>
    </row>
    <row r="297" spans="4:8" x14ac:dyDescent="0.2">
      <c r="D297" s="19"/>
      <c r="E297" s="19"/>
      <c r="F297" s="19"/>
      <c r="G297" s="19"/>
      <c r="H297" s="19"/>
    </row>
    <row r="298" spans="4:8" x14ac:dyDescent="0.2">
      <c r="D298" s="19"/>
      <c r="E298" s="19"/>
      <c r="F298" s="19"/>
      <c r="G298" s="19"/>
      <c r="H298" s="19"/>
    </row>
    <row r="299" spans="4:8" x14ac:dyDescent="0.2">
      <c r="D299" s="19"/>
      <c r="E299" s="19"/>
      <c r="F299" s="19"/>
      <c r="G299" s="19"/>
      <c r="H299" s="19"/>
    </row>
    <row r="300" spans="4:8" x14ac:dyDescent="0.2">
      <c r="D300" s="19"/>
      <c r="E300" s="19"/>
      <c r="F300" s="19"/>
      <c r="G300" s="19"/>
      <c r="H300" s="19"/>
    </row>
    <row r="301" spans="4:8" x14ac:dyDescent="0.2">
      <c r="D301" s="19"/>
      <c r="E301" s="19"/>
      <c r="F301" s="19"/>
      <c r="G301" s="19"/>
      <c r="H301" s="19"/>
    </row>
    <row r="302" spans="4:8" x14ac:dyDescent="0.2">
      <c r="D302" s="19"/>
      <c r="E302" s="19"/>
      <c r="F302" s="19"/>
      <c r="G302" s="19"/>
      <c r="H302" s="19"/>
    </row>
    <row r="303" spans="4:8" x14ac:dyDescent="0.2">
      <c r="D303" s="19"/>
      <c r="E303" s="19"/>
      <c r="F303" s="19"/>
      <c r="G303" s="19"/>
      <c r="H303" s="19"/>
    </row>
    <row r="304" spans="4:8" x14ac:dyDescent="0.2">
      <c r="D304" s="19"/>
      <c r="E304" s="19"/>
      <c r="F304" s="19"/>
      <c r="G304" s="19"/>
      <c r="H304" s="19"/>
    </row>
    <row r="305" spans="4:8" x14ac:dyDescent="0.2">
      <c r="D305" s="19"/>
      <c r="E305" s="19"/>
      <c r="F305" s="19"/>
      <c r="G305" s="19"/>
      <c r="H305" s="19"/>
    </row>
    <row r="306" spans="4:8" x14ac:dyDescent="0.2">
      <c r="D306" s="19"/>
      <c r="E306" s="19"/>
      <c r="F306" s="19"/>
      <c r="G306" s="19"/>
      <c r="H306" s="19"/>
    </row>
    <row r="307" spans="4:8" x14ac:dyDescent="0.2">
      <c r="D307" s="19"/>
      <c r="E307" s="19"/>
      <c r="F307" s="19"/>
      <c r="G307" s="19"/>
      <c r="H307" s="19"/>
    </row>
    <row r="308" spans="4:8" x14ac:dyDescent="0.2">
      <c r="D308" s="19"/>
      <c r="E308" s="19"/>
      <c r="F308" s="19"/>
      <c r="G308" s="19"/>
      <c r="H308" s="19"/>
    </row>
    <row r="309" spans="4:8" x14ac:dyDescent="0.2">
      <c r="D309" s="19"/>
      <c r="E309" s="19"/>
      <c r="F309" s="19"/>
      <c r="G309" s="19"/>
      <c r="H309" s="19"/>
    </row>
    <row r="310" spans="4:8" x14ac:dyDescent="0.2">
      <c r="D310" s="19"/>
      <c r="E310" s="19"/>
      <c r="F310" s="19"/>
      <c r="G310" s="19"/>
      <c r="H310" s="19"/>
    </row>
    <row r="311" spans="4:8" x14ac:dyDescent="0.2">
      <c r="D311" s="19"/>
      <c r="E311" s="19"/>
      <c r="F311" s="19"/>
      <c r="G311" s="19"/>
      <c r="H311" s="19"/>
    </row>
    <row r="312" spans="4:8" x14ac:dyDescent="0.2">
      <c r="D312" s="19"/>
      <c r="E312" s="19"/>
      <c r="F312" s="19"/>
      <c r="G312" s="19"/>
      <c r="H312" s="19"/>
    </row>
    <row r="313" spans="4:8" x14ac:dyDescent="0.2">
      <c r="D313" s="19"/>
      <c r="E313" s="19"/>
      <c r="F313" s="19"/>
      <c r="G313" s="19"/>
      <c r="H313" s="19"/>
    </row>
    <row r="314" spans="4:8" x14ac:dyDescent="0.2">
      <c r="D314" s="19"/>
      <c r="E314" s="19"/>
      <c r="F314" s="19"/>
      <c r="G314" s="19"/>
      <c r="H314" s="19"/>
    </row>
    <row r="315" spans="4:8" x14ac:dyDescent="0.2">
      <c r="D315" s="19"/>
      <c r="E315" s="19"/>
      <c r="F315" s="19"/>
      <c r="G315" s="19"/>
      <c r="H315" s="19"/>
    </row>
    <row r="316" spans="4:8" x14ac:dyDescent="0.2">
      <c r="D316" s="19"/>
      <c r="E316" s="19"/>
      <c r="F316" s="19"/>
      <c r="G316" s="19"/>
      <c r="H316" s="19"/>
    </row>
    <row r="317" spans="4:8" x14ac:dyDescent="0.2">
      <c r="D317" s="19"/>
      <c r="E317" s="19"/>
      <c r="F317" s="19"/>
      <c r="G317" s="19"/>
      <c r="H317" s="19"/>
    </row>
    <row r="318" spans="4:8" x14ac:dyDescent="0.2">
      <c r="D318" s="19"/>
      <c r="E318" s="19"/>
      <c r="F318" s="19"/>
      <c r="G318" s="19"/>
      <c r="H318" s="19"/>
    </row>
    <row r="319" spans="4:8" x14ac:dyDescent="0.2">
      <c r="D319" s="19"/>
      <c r="E319" s="19"/>
      <c r="F319" s="19"/>
      <c r="G319" s="19"/>
      <c r="H319" s="19"/>
    </row>
    <row r="320" spans="4:8" x14ac:dyDescent="0.2">
      <c r="D320" s="19"/>
      <c r="E320" s="19"/>
      <c r="F320" s="19"/>
      <c r="G320" s="19"/>
      <c r="H320" s="19"/>
    </row>
    <row r="321" spans="4:8" x14ac:dyDescent="0.2">
      <c r="D321" s="19"/>
      <c r="E321" s="19"/>
      <c r="F321" s="19"/>
      <c r="G321" s="19"/>
      <c r="H321" s="19"/>
    </row>
    <row r="322" spans="4:8" x14ac:dyDescent="0.2">
      <c r="D322" s="19"/>
      <c r="E322" s="19"/>
      <c r="F322" s="19"/>
      <c r="G322" s="19"/>
      <c r="H322" s="19"/>
    </row>
    <row r="323" spans="4:8" x14ac:dyDescent="0.2">
      <c r="D323" s="19"/>
      <c r="E323" s="19"/>
      <c r="F323" s="19"/>
      <c r="G323" s="19"/>
      <c r="H323" s="19"/>
    </row>
    <row r="324" spans="4:8" x14ac:dyDescent="0.2">
      <c r="D324" s="19"/>
      <c r="E324" s="19"/>
      <c r="F324" s="19"/>
      <c r="G324" s="19"/>
      <c r="H324" s="19"/>
    </row>
    <row r="325" spans="4:8" x14ac:dyDescent="0.2">
      <c r="D325" s="19"/>
      <c r="E325" s="19"/>
      <c r="F325" s="19"/>
      <c r="G325" s="19"/>
      <c r="H325" s="19"/>
    </row>
    <row r="326" spans="4:8" x14ac:dyDescent="0.2">
      <c r="D326" s="19"/>
      <c r="E326" s="19"/>
      <c r="F326" s="19"/>
      <c r="G326" s="19"/>
      <c r="H326" s="19"/>
    </row>
    <row r="327" spans="4:8" x14ac:dyDescent="0.2">
      <c r="D327" s="19"/>
      <c r="E327" s="19"/>
      <c r="F327" s="19"/>
      <c r="G327" s="19"/>
      <c r="H327" s="19"/>
    </row>
    <row r="328" spans="4:8" x14ac:dyDescent="0.2">
      <c r="D328" s="19"/>
      <c r="E328" s="19"/>
      <c r="F328" s="19"/>
      <c r="G328" s="19"/>
      <c r="H328" s="19"/>
    </row>
    <row r="329" spans="4:8" x14ac:dyDescent="0.2">
      <c r="D329" s="19"/>
      <c r="E329" s="19"/>
      <c r="F329" s="19"/>
      <c r="G329" s="19"/>
      <c r="H329" s="19"/>
    </row>
    <row r="330" spans="4:8" x14ac:dyDescent="0.2">
      <c r="D330" s="19"/>
      <c r="E330" s="19"/>
      <c r="F330" s="19"/>
      <c r="G330" s="19"/>
      <c r="H330" s="19"/>
    </row>
    <row r="331" spans="4:8" x14ac:dyDescent="0.2">
      <c r="D331" s="19"/>
      <c r="E331" s="19"/>
      <c r="F331" s="19"/>
      <c r="G331" s="19"/>
      <c r="H331" s="19"/>
    </row>
    <row r="332" spans="4:8" x14ac:dyDescent="0.2">
      <c r="D332" s="19"/>
      <c r="E332" s="19"/>
      <c r="F332" s="19"/>
      <c r="G332" s="19"/>
      <c r="H332" s="19"/>
    </row>
    <row r="333" spans="4:8" x14ac:dyDescent="0.2">
      <c r="D333" s="19"/>
      <c r="E333" s="19"/>
      <c r="F333" s="19"/>
      <c r="G333" s="19"/>
      <c r="H333" s="19"/>
    </row>
    <row r="334" spans="4:8" x14ac:dyDescent="0.2">
      <c r="D334" s="19"/>
      <c r="E334" s="19"/>
      <c r="F334" s="19"/>
      <c r="G334" s="19"/>
      <c r="H334" s="19"/>
    </row>
    <row r="335" spans="4:8" x14ac:dyDescent="0.2">
      <c r="D335" s="19"/>
      <c r="E335" s="19"/>
      <c r="F335" s="19"/>
      <c r="G335" s="19"/>
      <c r="H335" s="19"/>
    </row>
    <row r="336" spans="4:8" x14ac:dyDescent="0.2">
      <c r="D336" s="19"/>
      <c r="E336" s="19"/>
      <c r="F336" s="19"/>
      <c r="G336" s="19"/>
      <c r="H336" s="19"/>
    </row>
    <row r="337" spans="4:8" x14ac:dyDescent="0.2">
      <c r="D337" s="19"/>
      <c r="E337" s="19"/>
      <c r="F337" s="19"/>
      <c r="G337" s="19"/>
      <c r="H337" s="19"/>
    </row>
    <row r="338" spans="4:8" x14ac:dyDescent="0.2">
      <c r="D338" s="19"/>
      <c r="E338" s="19"/>
      <c r="F338" s="19"/>
      <c r="G338" s="19"/>
      <c r="H338" s="19"/>
    </row>
    <row r="339" spans="4:8" x14ac:dyDescent="0.2">
      <c r="D339" s="19"/>
      <c r="E339" s="19"/>
      <c r="F339" s="19"/>
      <c r="G339" s="19"/>
      <c r="H339" s="19"/>
    </row>
    <row r="340" spans="4:8" x14ac:dyDescent="0.2">
      <c r="D340" s="19"/>
      <c r="E340" s="19"/>
      <c r="F340" s="19"/>
      <c r="G340" s="19"/>
      <c r="H340" s="19"/>
    </row>
    <row r="341" spans="4:8" x14ac:dyDescent="0.2">
      <c r="D341" s="19"/>
      <c r="E341" s="19"/>
      <c r="F341" s="19"/>
      <c r="G341" s="19"/>
      <c r="H341" s="19"/>
    </row>
    <row r="342" spans="4:8" x14ac:dyDescent="0.2">
      <c r="D342" s="19"/>
      <c r="E342" s="19"/>
      <c r="F342" s="19"/>
      <c r="G342" s="19"/>
      <c r="H342" s="19"/>
    </row>
    <row r="343" spans="4:8" x14ac:dyDescent="0.2">
      <c r="D343" s="19"/>
      <c r="E343" s="19"/>
      <c r="F343" s="19"/>
      <c r="G343" s="19"/>
      <c r="H343" s="19"/>
    </row>
    <row r="344" spans="4:8" x14ac:dyDescent="0.2">
      <c r="D344" s="19"/>
      <c r="E344" s="19"/>
      <c r="F344" s="19"/>
      <c r="G344" s="19"/>
      <c r="H344" s="19"/>
    </row>
    <row r="345" spans="4:8" x14ac:dyDescent="0.2">
      <c r="D345" s="19"/>
      <c r="E345" s="19"/>
      <c r="F345" s="19"/>
      <c r="G345" s="19"/>
      <c r="H345" s="19"/>
    </row>
    <row r="346" spans="4:8" x14ac:dyDescent="0.2">
      <c r="D346" s="19"/>
      <c r="E346" s="19"/>
      <c r="F346" s="19"/>
      <c r="G346" s="19"/>
      <c r="H346" s="19"/>
    </row>
    <row r="347" spans="4:8" x14ac:dyDescent="0.2">
      <c r="D347" s="19"/>
      <c r="E347" s="19"/>
      <c r="F347" s="19"/>
      <c r="G347" s="19"/>
      <c r="H347" s="19"/>
    </row>
    <row r="348" spans="4:8" x14ac:dyDescent="0.2">
      <c r="D348" s="19"/>
      <c r="E348" s="19"/>
      <c r="F348" s="19"/>
      <c r="G348" s="19"/>
      <c r="H348" s="19"/>
    </row>
    <row r="349" spans="4:8" x14ac:dyDescent="0.2">
      <c r="D349" s="19"/>
      <c r="E349" s="19"/>
      <c r="F349" s="19"/>
      <c r="G349" s="19"/>
      <c r="H349" s="19"/>
    </row>
    <row r="350" spans="4:8" x14ac:dyDescent="0.2">
      <c r="D350" s="19"/>
      <c r="E350" s="19"/>
      <c r="F350" s="19"/>
      <c r="G350" s="19"/>
      <c r="H350" s="19"/>
    </row>
    <row r="351" spans="4:8" x14ac:dyDescent="0.2">
      <c r="D351" s="19"/>
      <c r="E351" s="19"/>
      <c r="F351" s="19"/>
      <c r="G351" s="19"/>
      <c r="H351" s="19"/>
    </row>
    <row r="352" spans="4:8" x14ac:dyDescent="0.2">
      <c r="D352" s="19"/>
      <c r="E352" s="19"/>
      <c r="F352" s="19"/>
      <c r="G352" s="19"/>
      <c r="H352" s="19"/>
    </row>
    <row r="353" spans="4:8" x14ac:dyDescent="0.2">
      <c r="D353" s="19"/>
      <c r="E353" s="19"/>
      <c r="F353" s="19"/>
      <c r="G353" s="19"/>
      <c r="H353" s="19"/>
    </row>
    <row r="354" spans="4:8" x14ac:dyDescent="0.2">
      <c r="D354" s="19"/>
      <c r="E354" s="19"/>
      <c r="F354" s="19"/>
      <c r="G354" s="19"/>
      <c r="H354" s="19"/>
    </row>
    <row r="355" spans="4:8" x14ac:dyDescent="0.2">
      <c r="D355" s="19"/>
      <c r="E355" s="19"/>
      <c r="F355" s="19"/>
      <c r="G355" s="19"/>
      <c r="H355" s="19"/>
    </row>
    <row r="356" spans="4:8" x14ac:dyDescent="0.2">
      <c r="D356" s="19"/>
      <c r="E356" s="19"/>
      <c r="F356" s="19"/>
      <c r="G356" s="19"/>
      <c r="H356" s="19"/>
    </row>
    <row r="357" spans="4:8" x14ac:dyDescent="0.2">
      <c r="D357" s="19"/>
      <c r="E357" s="19"/>
      <c r="F357" s="19"/>
      <c r="G357" s="19"/>
      <c r="H357" s="19"/>
    </row>
    <row r="358" spans="4:8" x14ac:dyDescent="0.2">
      <c r="D358" s="19"/>
      <c r="E358" s="19"/>
      <c r="F358" s="19"/>
      <c r="G358" s="19"/>
      <c r="H358" s="19"/>
    </row>
    <row r="359" spans="4:8" x14ac:dyDescent="0.2">
      <c r="D359" s="19"/>
      <c r="E359" s="19"/>
      <c r="F359" s="19"/>
      <c r="G359" s="19"/>
      <c r="H359" s="19"/>
    </row>
    <row r="360" spans="4:8" x14ac:dyDescent="0.2">
      <c r="D360" s="19"/>
      <c r="E360" s="19"/>
      <c r="F360" s="19"/>
      <c r="G360" s="19"/>
      <c r="H360" s="19"/>
    </row>
    <row r="361" spans="4:8" x14ac:dyDescent="0.2">
      <c r="D361" s="19"/>
      <c r="E361" s="19"/>
      <c r="F361" s="19"/>
      <c r="G361" s="19"/>
      <c r="H361" s="19"/>
    </row>
    <row r="362" spans="4:8" x14ac:dyDescent="0.2">
      <c r="D362" s="19"/>
      <c r="E362" s="19"/>
      <c r="F362" s="19"/>
      <c r="G362" s="19"/>
      <c r="H362" s="19"/>
    </row>
    <row r="363" spans="4:8" x14ac:dyDescent="0.2">
      <c r="D363" s="19"/>
      <c r="E363" s="19"/>
      <c r="F363" s="19"/>
      <c r="G363" s="19"/>
      <c r="H363" s="19"/>
    </row>
    <row r="364" spans="4:8" x14ac:dyDescent="0.2">
      <c r="D364" s="19"/>
      <c r="E364" s="19"/>
      <c r="F364" s="19"/>
      <c r="G364" s="19"/>
      <c r="H364" s="19"/>
    </row>
    <row r="365" spans="4:8" x14ac:dyDescent="0.2">
      <c r="D365" s="19"/>
      <c r="E365" s="19"/>
      <c r="F365" s="19"/>
      <c r="G365" s="19"/>
      <c r="H365" s="19"/>
    </row>
    <row r="366" spans="4:8" x14ac:dyDescent="0.2">
      <c r="D366" s="19"/>
      <c r="E366" s="19"/>
      <c r="F366" s="19"/>
      <c r="G366" s="19"/>
      <c r="H366" s="19"/>
    </row>
    <row r="367" spans="4:8" x14ac:dyDescent="0.2">
      <c r="D367" s="19"/>
      <c r="E367" s="19"/>
      <c r="F367" s="19"/>
      <c r="G367" s="19"/>
      <c r="H367" s="19"/>
    </row>
    <row r="368" spans="4:8" x14ac:dyDescent="0.2">
      <c r="D368" s="19"/>
      <c r="E368" s="19"/>
      <c r="F368" s="19"/>
      <c r="G368" s="19"/>
      <c r="H368" s="19"/>
    </row>
    <row r="369" spans="4:8" x14ac:dyDescent="0.2">
      <c r="D369" s="19"/>
      <c r="E369" s="19"/>
      <c r="F369" s="19"/>
      <c r="G369" s="19"/>
      <c r="H369" s="19"/>
    </row>
    <row r="370" spans="4:8" x14ac:dyDescent="0.2">
      <c r="D370" s="19"/>
      <c r="E370" s="19"/>
      <c r="F370" s="19"/>
      <c r="G370" s="19"/>
      <c r="H370" s="19"/>
    </row>
    <row r="371" spans="4:8" x14ac:dyDescent="0.2">
      <c r="D371" s="19"/>
      <c r="E371" s="19"/>
      <c r="F371" s="19"/>
      <c r="G371" s="19"/>
      <c r="H371" s="19"/>
    </row>
    <row r="372" spans="4:8" x14ac:dyDescent="0.2">
      <c r="D372" s="19"/>
      <c r="E372" s="19"/>
      <c r="F372" s="19"/>
      <c r="G372" s="19"/>
      <c r="H372" s="19"/>
    </row>
    <row r="373" spans="4:8" x14ac:dyDescent="0.2">
      <c r="D373" s="19"/>
      <c r="E373" s="19"/>
      <c r="F373" s="19"/>
      <c r="G373" s="19"/>
      <c r="H373" s="19"/>
    </row>
    <row r="374" spans="4:8" x14ac:dyDescent="0.2">
      <c r="D374" s="19"/>
      <c r="E374" s="19"/>
      <c r="F374" s="19"/>
      <c r="G374" s="19"/>
      <c r="H374" s="19"/>
    </row>
    <row r="375" spans="4:8" x14ac:dyDescent="0.2">
      <c r="D375" s="19"/>
      <c r="E375" s="19"/>
      <c r="F375" s="19"/>
      <c r="G375" s="19"/>
      <c r="H375" s="19"/>
    </row>
    <row r="376" spans="4:8" x14ac:dyDescent="0.2">
      <c r="D376" s="19"/>
      <c r="E376" s="19"/>
      <c r="F376" s="19"/>
      <c r="G376" s="19"/>
      <c r="H376" s="19"/>
    </row>
    <row r="377" spans="4:8" x14ac:dyDescent="0.2">
      <c r="D377" s="19"/>
      <c r="E377" s="19"/>
      <c r="F377" s="19"/>
      <c r="G377" s="19"/>
      <c r="H377" s="19"/>
    </row>
    <row r="378" spans="4:8" x14ac:dyDescent="0.2">
      <c r="D378" s="19"/>
      <c r="E378" s="19"/>
      <c r="F378" s="19"/>
      <c r="G378" s="19"/>
      <c r="H378" s="19"/>
    </row>
    <row r="379" spans="4:8" x14ac:dyDescent="0.2">
      <c r="D379" s="19"/>
      <c r="E379" s="19"/>
      <c r="F379" s="19"/>
      <c r="G379" s="19"/>
      <c r="H379" s="19"/>
    </row>
    <row r="380" spans="4:8" x14ac:dyDescent="0.2">
      <c r="D380" s="19"/>
      <c r="E380" s="19"/>
      <c r="F380" s="19"/>
      <c r="G380" s="19"/>
      <c r="H380" s="19"/>
    </row>
    <row r="381" spans="4:8" x14ac:dyDescent="0.2">
      <c r="D381" s="19"/>
      <c r="E381" s="19"/>
      <c r="F381" s="19"/>
      <c r="G381" s="19"/>
      <c r="H381" s="19"/>
    </row>
    <row r="382" spans="4:8" x14ac:dyDescent="0.2">
      <c r="D382" s="19"/>
      <c r="E382" s="19"/>
      <c r="F382" s="19"/>
      <c r="G382" s="19"/>
      <c r="H382" s="19"/>
    </row>
    <row r="383" spans="4:8" x14ac:dyDescent="0.2">
      <c r="D383" s="19"/>
      <c r="E383" s="19"/>
      <c r="F383" s="19"/>
      <c r="G383" s="19"/>
      <c r="H383" s="19"/>
    </row>
    <row r="384" spans="4:8" x14ac:dyDescent="0.2">
      <c r="D384" s="19"/>
      <c r="E384" s="19"/>
      <c r="F384" s="19"/>
      <c r="G384" s="19"/>
      <c r="H384" s="19"/>
    </row>
    <row r="385" spans="4:8" x14ac:dyDescent="0.2">
      <c r="D385" s="19"/>
      <c r="E385" s="19"/>
      <c r="F385" s="19"/>
      <c r="G385" s="19"/>
      <c r="H385" s="19"/>
    </row>
    <row r="386" spans="4:8" x14ac:dyDescent="0.2">
      <c r="D386" s="19"/>
      <c r="E386" s="19"/>
      <c r="F386" s="19"/>
      <c r="G386" s="19"/>
      <c r="H386" s="19"/>
    </row>
    <row r="387" spans="4:8" x14ac:dyDescent="0.2">
      <c r="D387" s="19"/>
      <c r="E387" s="19"/>
      <c r="F387" s="19"/>
      <c r="G387" s="19"/>
      <c r="H387" s="19"/>
    </row>
    <row r="388" spans="4:8" x14ac:dyDescent="0.2">
      <c r="D388" s="19"/>
      <c r="E388" s="19"/>
      <c r="F388" s="19"/>
      <c r="G388" s="19"/>
      <c r="H388" s="19"/>
    </row>
    <row r="389" spans="4:8" x14ac:dyDescent="0.2">
      <c r="D389" s="19"/>
      <c r="E389" s="19"/>
      <c r="F389" s="19"/>
      <c r="G389" s="19"/>
      <c r="H389" s="19"/>
    </row>
    <row r="390" spans="4:8" x14ac:dyDescent="0.2">
      <c r="D390" s="19"/>
      <c r="E390" s="19"/>
      <c r="F390" s="19"/>
      <c r="G390" s="19"/>
      <c r="H390" s="19"/>
    </row>
    <row r="391" spans="4:8" x14ac:dyDescent="0.2">
      <c r="D391" s="19"/>
      <c r="E391" s="19"/>
      <c r="F391" s="19"/>
      <c r="G391" s="19"/>
      <c r="H391" s="19"/>
    </row>
    <row r="392" spans="4:8" x14ac:dyDescent="0.2">
      <c r="D392" s="19"/>
      <c r="E392" s="19"/>
      <c r="F392" s="19"/>
      <c r="G392" s="19"/>
      <c r="H392" s="19"/>
    </row>
    <row r="393" spans="4:8" x14ac:dyDescent="0.2">
      <c r="D393" s="19"/>
      <c r="E393" s="19"/>
      <c r="F393" s="19"/>
      <c r="G393" s="19"/>
      <c r="H393" s="19"/>
    </row>
    <row r="394" spans="4:8" x14ac:dyDescent="0.2">
      <c r="D394" s="19"/>
      <c r="E394" s="19"/>
      <c r="F394" s="19"/>
      <c r="G394" s="19"/>
      <c r="H394" s="19"/>
    </row>
    <row r="395" spans="4:8" x14ac:dyDescent="0.2">
      <c r="D395" s="19"/>
      <c r="E395" s="19"/>
      <c r="F395" s="19"/>
      <c r="G395" s="19"/>
      <c r="H395" s="19"/>
    </row>
    <row r="396" spans="4:8" x14ac:dyDescent="0.2">
      <c r="D396" s="19"/>
      <c r="E396" s="19"/>
      <c r="F396" s="19"/>
      <c r="G396" s="19"/>
      <c r="H396" s="19"/>
    </row>
    <row r="397" spans="4:8" x14ac:dyDescent="0.2">
      <c r="D397" s="19"/>
      <c r="E397" s="19"/>
      <c r="F397" s="19"/>
      <c r="G397" s="19"/>
      <c r="H397" s="19"/>
    </row>
    <row r="398" spans="4:8" x14ac:dyDescent="0.2">
      <c r="D398" s="19"/>
      <c r="E398" s="19"/>
      <c r="F398" s="19"/>
      <c r="G398" s="19"/>
      <c r="H398" s="19"/>
    </row>
    <row r="399" spans="4:8" x14ac:dyDescent="0.2">
      <c r="D399" s="19"/>
      <c r="E399" s="19"/>
      <c r="F399" s="19"/>
      <c r="G399" s="19"/>
      <c r="H399" s="19"/>
    </row>
    <row r="400" spans="4:8" x14ac:dyDescent="0.2">
      <c r="D400" s="19"/>
      <c r="E400" s="19"/>
      <c r="F400" s="19"/>
      <c r="G400" s="19"/>
      <c r="H400" s="19"/>
    </row>
    <row r="401" spans="4:8" x14ac:dyDescent="0.2">
      <c r="D401" s="19"/>
      <c r="E401" s="19"/>
      <c r="F401" s="19"/>
      <c r="G401" s="19"/>
      <c r="H401" s="19"/>
    </row>
    <row r="402" spans="4:8" x14ac:dyDescent="0.2">
      <c r="D402" s="19"/>
      <c r="E402" s="19"/>
      <c r="F402" s="19"/>
      <c r="G402" s="19"/>
      <c r="H402" s="19"/>
    </row>
    <row r="403" spans="4:8" x14ac:dyDescent="0.2">
      <c r="D403" s="19"/>
      <c r="E403" s="19"/>
      <c r="F403" s="19"/>
      <c r="G403" s="19"/>
      <c r="H403" s="19"/>
    </row>
    <row r="404" spans="4:8" x14ac:dyDescent="0.2">
      <c r="D404" s="19"/>
      <c r="E404" s="19"/>
      <c r="F404" s="19"/>
      <c r="G404" s="19"/>
      <c r="H404" s="19"/>
    </row>
    <row r="405" spans="4:8" x14ac:dyDescent="0.2">
      <c r="D405" s="19"/>
      <c r="E405" s="19"/>
      <c r="F405" s="19"/>
      <c r="G405" s="19"/>
      <c r="H405" s="19"/>
    </row>
    <row r="406" spans="4:8" x14ac:dyDescent="0.2">
      <c r="D406" s="19"/>
      <c r="E406" s="19"/>
      <c r="F406" s="19"/>
      <c r="G406" s="19"/>
      <c r="H406" s="19"/>
    </row>
    <row r="407" spans="4:8" x14ac:dyDescent="0.2">
      <c r="D407" s="19"/>
      <c r="E407" s="19"/>
      <c r="F407" s="19"/>
      <c r="G407" s="19"/>
      <c r="H407" s="19"/>
    </row>
    <row r="408" spans="4:8" x14ac:dyDescent="0.2">
      <c r="D408" s="19"/>
      <c r="E408" s="19"/>
      <c r="F408" s="19"/>
      <c r="G408" s="19"/>
      <c r="H408" s="19"/>
    </row>
    <row r="409" spans="4:8" x14ac:dyDescent="0.2">
      <c r="D409" s="19"/>
      <c r="E409" s="19"/>
      <c r="F409" s="19"/>
      <c r="G409" s="19"/>
      <c r="H409" s="19"/>
    </row>
    <row r="410" spans="4:8" x14ac:dyDescent="0.2">
      <c r="D410" s="19"/>
      <c r="E410" s="19"/>
      <c r="F410" s="19"/>
      <c r="G410" s="19"/>
      <c r="H410" s="19"/>
    </row>
    <row r="411" spans="4:8" x14ac:dyDescent="0.2">
      <c r="D411" s="19"/>
      <c r="E411" s="19"/>
      <c r="F411" s="19"/>
      <c r="G411" s="19"/>
      <c r="H411" s="19"/>
    </row>
    <row r="412" spans="4:8" x14ac:dyDescent="0.2">
      <c r="D412" s="19"/>
      <c r="E412" s="19"/>
      <c r="F412" s="19"/>
      <c r="G412" s="19"/>
      <c r="H412" s="19"/>
    </row>
    <row r="413" spans="4:8" x14ac:dyDescent="0.2">
      <c r="D413" s="19"/>
      <c r="E413" s="19"/>
      <c r="F413" s="19"/>
      <c r="G413" s="19"/>
      <c r="H413" s="19"/>
    </row>
    <row r="414" spans="4:8" x14ac:dyDescent="0.2">
      <c r="D414" s="19"/>
      <c r="E414" s="19"/>
      <c r="F414" s="19"/>
      <c r="G414" s="19"/>
      <c r="H414" s="19"/>
    </row>
    <row r="415" spans="4:8" x14ac:dyDescent="0.2">
      <c r="D415" s="19"/>
      <c r="E415" s="19"/>
      <c r="F415" s="19"/>
      <c r="G415" s="19"/>
      <c r="H415" s="19"/>
    </row>
    <row r="416" spans="4:8" x14ac:dyDescent="0.2">
      <c r="D416" s="19"/>
      <c r="E416" s="19"/>
      <c r="F416" s="19"/>
      <c r="G416" s="19"/>
      <c r="H416" s="19"/>
    </row>
    <row r="417" spans="4:8" x14ac:dyDescent="0.2">
      <c r="D417" s="19"/>
      <c r="E417" s="19"/>
      <c r="F417" s="19"/>
      <c r="G417" s="19"/>
      <c r="H417" s="19"/>
    </row>
    <row r="418" spans="4:8" x14ac:dyDescent="0.2">
      <c r="D418" s="19"/>
      <c r="E418" s="19"/>
      <c r="F418" s="19"/>
      <c r="G418" s="19"/>
      <c r="H418" s="19"/>
    </row>
    <row r="419" spans="4:8" x14ac:dyDescent="0.2">
      <c r="D419" s="19"/>
      <c r="E419" s="19"/>
      <c r="F419" s="19"/>
      <c r="G419" s="19"/>
      <c r="H419" s="19"/>
    </row>
    <row r="420" spans="4:8" x14ac:dyDescent="0.2">
      <c r="D420" s="19"/>
      <c r="E420" s="19"/>
      <c r="F420" s="19"/>
      <c r="G420" s="19"/>
      <c r="H420" s="19"/>
    </row>
    <row r="421" spans="4:8" x14ac:dyDescent="0.2">
      <c r="D421" s="19"/>
      <c r="E421" s="19"/>
      <c r="F421" s="19"/>
      <c r="G421" s="19"/>
      <c r="H421" s="19"/>
    </row>
    <row r="422" spans="4:8" x14ac:dyDescent="0.2">
      <c r="D422" s="19"/>
      <c r="E422" s="19"/>
      <c r="F422" s="19"/>
      <c r="G422" s="19"/>
      <c r="H422" s="19"/>
    </row>
    <row r="423" spans="4:8" x14ac:dyDescent="0.2">
      <c r="D423" s="19"/>
      <c r="E423" s="19"/>
      <c r="F423" s="19"/>
      <c r="G423" s="19"/>
      <c r="H423" s="19"/>
    </row>
    <row r="424" spans="4:8" x14ac:dyDescent="0.2">
      <c r="D424" s="19"/>
      <c r="E424" s="19"/>
      <c r="F424" s="19"/>
      <c r="G424" s="19"/>
      <c r="H424" s="19"/>
    </row>
    <row r="425" spans="4:8" x14ac:dyDescent="0.2">
      <c r="D425" s="19"/>
      <c r="E425" s="19"/>
      <c r="F425" s="19"/>
      <c r="G425" s="19"/>
      <c r="H425" s="19"/>
    </row>
    <row r="426" spans="4:8" x14ac:dyDescent="0.2">
      <c r="D426" s="19"/>
      <c r="E426" s="19"/>
      <c r="F426" s="19"/>
      <c r="G426" s="19"/>
      <c r="H426" s="19"/>
    </row>
    <row r="427" spans="4:8" x14ac:dyDescent="0.2">
      <c r="D427" s="19"/>
      <c r="E427" s="19"/>
      <c r="F427" s="19"/>
      <c r="G427" s="19"/>
      <c r="H427" s="19"/>
    </row>
    <row r="428" spans="4:8" x14ac:dyDescent="0.2">
      <c r="D428" s="19"/>
      <c r="E428" s="19"/>
      <c r="F428" s="19"/>
      <c r="G428" s="19"/>
      <c r="H428" s="19"/>
    </row>
    <row r="429" spans="4:8" x14ac:dyDescent="0.2">
      <c r="D429" s="19"/>
      <c r="E429" s="19"/>
      <c r="F429" s="19"/>
      <c r="G429" s="19"/>
      <c r="H429" s="19"/>
    </row>
    <row r="430" spans="4:8" x14ac:dyDescent="0.2">
      <c r="D430" s="19"/>
      <c r="E430" s="19"/>
      <c r="F430" s="19"/>
      <c r="G430" s="19"/>
      <c r="H430" s="19"/>
    </row>
    <row r="431" spans="4:8" x14ac:dyDescent="0.2">
      <c r="D431" s="19"/>
      <c r="E431" s="19"/>
      <c r="F431" s="19"/>
      <c r="G431" s="19"/>
      <c r="H431" s="19"/>
    </row>
    <row r="432" spans="4:8" x14ac:dyDescent="0.2">
      <c r="D432" s="19"/>
      <c r="E432" s="19"/>
      <c r="F432" s="19"/>
      <c r="G432" s="19"/>
      <c r="H432" s="19"/>
    </row>
    <row r="433" spans="4:8" x14ac:dyDescent="0.2">
      <c r="D433" s="19"/>
      <c r="E433" s="19"/>
      <c r="F433" s="19"/>
      <c r="G433" s="19"/>
      <c r="H433" s="19"/>
    </row>
    <row r="434" spans="4:8" x14ac:dyDescent="0.2">
      <c r="D434" s="19"/>
      <c r="E434" s="19"/>
      <c r="F434" s="19"/>
      <c r="G434" s="19"/>
      <c r="H434" s="19"/>
    </row>
    <row r="435" spans="4:8" x14ac:dyDescent="0.2">
      <c r="D435" s="19"/>
      <c r="E435" s="19"/>
      <c r="F435" s="19"/>
      <c r="G435" s="19"/>
      <c r="H435" s="19"/>
    </row>
    <row r="436" spans="4:8" x14ac:dyDescent="0.2">
      <c r="D436" s="19"/>
      <c r="E436" s="19"/>
      <c r="F436" s="19"/>
      <c r="G436" s="19"/>
      <c r="H436" s="19"/>
    </row>
    <row r="437" spans="4:8" x14ac:dyDescent="0.2">
      <c r="D437" s="19"/>
      <c r="E437" s="19"/>
      <c r="F437" s="19"/>
      <c r="G437" s="19"/>
      <c r="H437" s="19"/>
    </row>
    <row r="438" spans="4:8" x14ac:dyDescent="0.2">
      <c r="D438" s="19"/>
      <c r="E438" s="19"/>
      <c r="F438" s="19"/>
      <c r="G438" s="19"/>
      <c r="H438" s="19"/>
    </row>
    <row r="439" spans="4:8" x14ac:dyDescent="0.2">
      <c r="D439" s="19"/>
      <c r="E439" s="19"/>
      <c r="F439" s="19"/>
      <c r="G439" s="19"/>
      <c r="H439" s="19"/>
    </row>
    <row r="440" spans="4:8" x14ac:dyDescent="0.2">
      <c r="D440" s="19"/>
      <c r="E440" s="19"/>
      <c r="F440" s="19"/>
      <c r="G440" s="19"/>
      <c r="H440" s="19"/>
    </row>
    <row r="441" spans="4:8" x14ac:dyDescent="0.2">
      <c r="D441" s="19"/>
      <c r="E441" s="19"/>
      <c r="F441" s="19"/>
      <c r="G441" s="19"/>
      <c r="H441" s="19"/>
    </row>
    <row r="442" spans="4:8" x14ac:dyDescent="0.2">
      <c r="D442" s="19"/>
      <c r="E442" s="19"/>
      <c r="F442" s="19"/>
      <c r="G442" s="19"/>
      <c r="H442" s="19"/>
    </row>
    <row r="443" spans="4:8" x14ac:dyDescent="0.2">
      <c r="D443" s="19"/>
      <c r="E443" s="19"/>
      <c r="F443" s="19"/>
      <c r="G443" s="19"/>
      <c r="H443" s="19"/>
    </row>
    <row r="444" spans="4:8" x14ac:dyDescent="0.2">
      <c r="D444" s="19"/>
      <c r="E444" s="19"/>
      <c r="F444" s="19"/>
      <c r="G444" s="19"/>
      <c r="H444" s="19"/>
    </row>
    <row r="445" spans="4:8" x14ac:dyDescent="0.2">
      <c r="D445" s="19"/>
      <c r="E445" s="19"/>
      <c r="F445" s="19"/>
      <c r="G445" s="19"/>
      <c r="H445" s="19"/>
    </row>
    <row r="446" spans="4:8" x14ac:dyDescent="0.2">
      <c r="D446" s="19"/>
      <c r="E446" s="19"/>
      <c r="F446" s="19"/>
      <c r="G446" s="19"/>
      <c r="H446" s="19"/>
    </row>
    <row r="447" spans="4:8" x14ac:dyDescent="0.2">
      <c r="D447" s="19"/>
      <c r="E447" s="19"/>
      <c r="F447" s="19"/>
      <c r="G447" s="19"/>
      <c r="H447" s="19"/>
    </row>
    <row r="448" spans="4:8" x14ac:dyDescent="0.2">
      <c r="D448" s="19"/>
      <c r="E448" s="19"/>
      <c r="F448" s="19"/>
      <c r="G448" s="19"/>
      <c r="H448" s="19"/>
    </row>
    <row r="449" spans="4:8" x14ac:dyDescent="0.2">
      <c r="D449" s="19"/>
      <c r="E449" s="19"/>
      <c r="F449" s="19"/>
      <c r="G449" s="19"/>
      <c r="H449" s="19"/>
    </row>
    <row r="450" spans="4:8" x14ac:dyDescent="0.2">
      <c r="D450" s="19"/>
      <c r="E450" s="19"/>
      <c r="F450" s="19"/>
      <c r="G450" s="19"/>
      <c r="H450" s="19"/>
    </row>
    <row r="451" spans="4:8" x14ac:dyDescent="0.2">
      <c r="D451" s="19"/>
      <c r="E451" s="19"/>
      <c r="F451" s="19"/>
      <c r="G451" s="19"/>
      <c r="H451" s="19"/>
    </row>
    <row r="452" spans="4:8" x14ac:dyDescent="0.2">
      <c r="D452" s="19"/>
      <c r="E452" s="19"/>
      <c r="F452" s="19"/>
      <c r="G452" s="19"/>
      <c r="H452" s="19"/>
    </row>
    <row r="453" spans="4:8" x14ac:dyDescent="0.2">
      <c r="D453" s="19"/>
      <c r="E453" s="19"/>
      <c r="F453" s="19"/>
      <c r="G453" s="19"/>
      <c r="H453" s="19"/>
    </row>
    <row r="454" spans="4:8" x14ac:dyDescent="0.2">
      <c r="D454" s="19"/>
      <c r="E454" s="19"/>
      <c r="F454" s="19"/>
      <c r="G454" s="19"/>
      <c r="H454" s="19"/>
    </row>
    <row r="455" spans="4:8" x14ac:dyDescent="0.2">
      <c r="D455" s="19"/>
      <c r="E455" s="19"/>
      <c r="F455" s="19"/>
      <c r="G455" s="19"/>
      <c r="H455" s="19"/>
    </row>
    <row r="456" spans="4:8" x14ac:dyDescent="0.2">
      <c r="D456" s="19"/>
      <c r="E456" s="19"/>
      <c r="F456" s="19"/>
      <c r="G456" s="19"/>
      <c r="H456" s="19"/>
    </row>
    <row r="457" spans="4:8" x14ac:dyDescent="0.2">
      <c r="D457" s="19"/>
      <c r="E457" s="19"/>
      <c r="F457" s="19"/>
      <c r="G457" s="19"/>
      <c r="H457" s="19"/>
    </row>
    <row r="458" spans="4:8" x14ac:dyDescent="0.2">
      <c r="D458" s="19"/>
      <c r="E458" s="19"/>
      <c r="F458" s="19"/>
      <c r="G458" s="19"/>
      <c r="H458" s="19"/>
    </row>
    <row r="459" spans="4:8" x14ac:dyDescent="0.2">
      <c r="D459" s="19"/>
      <c r="E459" s="19"/>
      <c r="F459" s="19"/>
      <c r="G459" s="19"/>
      <c r="H459" s="19"/>
    </row>
    <row r="460" spans="4:8" x14ac:dyDescent="0.2">
      <c r="D460" s="19"/>
      <c r="E460" s="19"/>
      <c r="F460" s="19"/>
      <c r="G460" s="19"/>
      <c r="H460" s="19"/>
    </row>
    <row r="461" spans="4:8" x14ac:dyDescent="0.2">
      <c r="D461" s="19"/>
      <c r="E461" s="19"/>
      <c r="F461" s="19"/>
      <c r="G461" s="19"/>
      <c r="H461" s="19"/>
    </row>
    <row r="462" spans="4:8" x14ac:dyDescent="0.2">
      <c r="D462" s="19"/>
      <c r="E462" s="19"/>
      <c r="F462" s="19"/>
      <c r="G462" s="19"/>
      <c r="H462" s="19"/>
    </row>
    <row r="463" spans="4:8" x14ac:dyDescent="0.2">
      <c r="D463" s="19"/>
      <c r="E463" s="19"/>
      <c r="F463" s="19"/>
      <c r="G463" s="19"/>
      <c r="H463" s="19"/>
    </row>
    <row r="464" spans="4:8" x14ac:dyDescent="0.2">
      <c r="D464" s="19"/>
      <c r="E464" s="19"/>
      <c r="F464" s="19"/>
      <c r="G464" s="19"/>
      <c r="H464" s="19"/>
    </row>
    <row r="465" spans="4:8" x14ac:dyDescent="0.2">
      <c r="D465" s="19"/>
      <c r="E465" s="19"/>
      <c r="F465" s="19"/>
      <c r="G465" s="19"/>
      <c r="H465" s="19"/>
    </row>
    <row r="466" spans="4:8" x14ac:dyDescent="0.2">
      <c r="D466" s="19"/>
      <c r="E466" s="19"/>
      <c r="F466" s="19"/>
      <c r="G466" s="19"/>
      <c r="H466" s="19"/>
    </row>
    <row r="467" spans="4:8" x14ac:dyDescent="0.2">
      <c r="D467" s="19"/>
      <c r="E467" s="19"/>
      <c r="F467" s="19"/>
      <c r="G467" s="19"/>
      <c r="H467" s="19"/>
    </row>
    <row r="468" spans="4:8" x14ac:dyDescent="0.2">
      <c r="D468" s="19"/>
      <c r="E468" s="19"/>
      <c r="F468" s="19"/>
      <c r="G468" s="19"/>
      <c r="H468" s="19"/>
    </row>
    <row r="469" spans="4:8" x14ac:dyDescent="0.2">
      <c r="D469" s="19"/>
      <c r="E469" s="19"/>
      <c r="F469" s="19"/>
      <c r="G469" s="19"/>
      <c r="H469" s="19"/>
    </row>
    <row r="470" spans="4:8" x14ac:dyDescent="0.2">
      <c r="D470" s="19"/>
      <c r="E470" s="19"/>
      <c r="F470" s="19"/>
      <c r="G470" s="19"/>
      <c r="H470" s="19"/>
    </row>
    <row r="471" spans="4:8" x14ac:dyDescent="0.2">
      <c r="D471" s="19"/>
      <c r="E471" s="19"/>
      <c r="F471" s="19"/>
      <c r="G471" s="19"/>
      <c r="H471" s="19"/>
    </row>
    <row r="472" spans="4:8" x14ac:dyDescent="0.2">
      <c r="D472" s="19"/>
      <c r="E472" s="19"/>
      <c r="F472" s="19"/>
      <c r="G472" s="19"/>
      <c r="H472" s="19"/>
    </row>
    <row r="473" spans="4:8" x14ac:dyDescent="0.2">
      <c r="D473" s="19"/>
      <c r="E473" s="19"/>
      <c r="F473" s="19"/>
      <c r="G473" s="19"/>
      <c r="H473" s="19"/>
    </row>
    <row r="474" spans="4:8" x14ac:dyDescent="0.2">
      <c r="D474" s="19"/>
      <c r="E474" s="19"/>
      <c r="F474" s="19"/>
      <c r="G474" s="19"/>
      <c r="H474" s="19"/>
    </row>
    <row r="475" spans="4:8" x14ac:dyDescent="0.2">
      <c r="D475" s="19"/>
      <c r="E475" s="19"/>
      <c r="F475" s="19"/>
      <c r="G475" s="19"/>
      <c r="H475" s="19"/>
    </row>
    <row r="476" spans="4:8" x14ac:dyDescent="0.2">
      <c r="D476" s="19"/>
      <c r="E476" s="19"/>
      <c r="F476" s="19"/>
      <c r="G476" s="19"/>
      <c r="H476" s="19"/>
    </row>
    <row r="477" spans="4:8" x14ac:dyDescent="0.2">
      <c r="D477" s="19"/>
      <c r="E477" s="19"/>
      <c r="F477" s="19"/>
      <c r="G477" s="19"/>
      <c r="H477" s="19"/>
    </row>
    <row r="478" spans="4:8" x14ac:dyDescent="0.2">
      <c r="D478" s="19"/>
      <c r="E478" s="19"/>
      <c r="F478" s="19"/>
      <c r="G478" s="19"/>
      <c r="H478" s="19"/>
    </row>
    <row r="479" spans="4:8" x14ac:dyDescent="0.2">
      <c r="D479" s="19"/>
      <c r="E479" s="19"/>
      <c r="F479" s="19"/>
      <c r="G479" s="19"/>
      <c r="H479" s="19"/>
    </row>
    <row r="480" spans="4:8" x14ac:dyDescent="0.2">
      <c r="D480" s="19"/>
      <c r="E480" s="19"/>
      <c r="F480" s="19"/>
      <c r="G480" s="19"/>
      <c r="H480" s="19"/>
    </row>
    <row r="481" spans="4:8" x14ac:dyDescent="0.2">
      <c r="D481" s="19"/>
      <c r="E481" s="19"/>
      <c r="F481" s="19"/>
      <c r="G481" s="19"/>
      <c r="H481" s="19"/>
    </row>
    <row r="482" spans="4:8" x14ac:dyDescent="0.2">
      <c r="D482" s="19"/>
      <c r="E482" s="19"/>
      <c r="F482" s="19"/>
      <c r="G482" s="19"/>
      <c r="H482" s="19"/>
    </row>
    <row r="483" spans="4:8" x14ac:dyDescent="0.2">
      <c r="D483" s="19"/>
      <c r="E483" s="19"/>
      <c r="F483" s="19"/>
      <c r="G483" s="19"/>
      <c r="H483" s="19"/>
    </row>
    <row r="484" spans="4:8" x14ac:dyDescent="0.2">
      <c r="D484" s="19"/>
      <c r="E484" s="19"/>
      <c r="F484" s="19"/>
      <c r="G484" s="19"/>
      <c r="H484" s="19"/>
    </row>
    <row r="485" spans="4:8" x14ac:dyDescent="0.2">
      <c r="D485" s="19"/>
      <c r="E485" s="19"/>
      <c r="F485" s="19"/>
      <c r="G485" s="19"/>
      <c r="H485" s="19"/>
    </row>
    <row r="486" spans="4:8" x14ac:dyDescent="0.2">
      <c r="D486" s="19"/>
      <c r="E486" s="19"/>
      <c r="F486" s="19"/>
      <c r="G486" s="19"/>
      <c r="H486" s="19"/>
    </row>
    <row r="487" spans="4:8" x14ac:dyDescent="0.2">
      <c r="D487" s="19"/>
      <c r="E487" s="19"/>
      <c r="F487" s="19"/>
      <c r="G487" s="19"/>
      <c r="H487" s="19"/>
    </row>
    <row r="488" spans="4:8" x14ac:dyDescent="0.2">
      <c r="D488" s="19"/>
      <c r="E488" s="19"/>
      <c r="F488" s="19"/>
      <c r="G488" s="19"/>
      <c r="H488" s="19"/>
    </row>
    <row r="489" spans="4:8" x14ac:dyDescent="0.2">
      <c r="D489" s="19"/>
      <c r="E489" s="19"/>
      <c r="F489" s="19"/>
      <c r="G489" s="19"/>
      <c r="H489" s="19"/>
    </row>
    <row r="490" spans="4:8" x14ac:dyDescent="0.2">
      <c r="D490" s="19"/>
      <c r="E490" s="19"/>
      <c r="F490" s="19"/>
      <c r="G490" s="19"/>
      <c r="H490" s="19"/>
    </row>
    <row r="491" spans="4:8" x14ac:dyDescent="0.2">
      <c r="D491" s="19"/>
      <c r="E491" s="19"/>
      <c r="F491" s="19"/>
      <c r="G491" s="19"/>
      <c r="H491" s="19"/>
    </row>
    <row r="492" spans="4:8" x14ac:dyDescent="0.2">
      <c r="D492" s="19"/>
      <c r="E492" s="19"/>
      <c r="F492" s="19"/>
      <c r="G492" s="19"/>
      <c r="H492" s="19"/>
    </row>
    <row r="493" spans="4:8" x14ac:dyDescent="0.2">
      <c r="D493" s="19"/>
      <c r="E493" s="19"/>
      <c r="F493" s="19"/>
      <c r="G493" s="19"/>
      <c r="H493" s="19"/>
    </row>
    <row r="494" spans="4:8" x14ac:dyDescent="0.2">
      <c r="D494" s="19"/>
      <c r="E494" s="19"/>
      <c r="F494" s="19"/>
      <c r="G494" s="19"/>
      <c r="H494" s="19"/>
    </row>
    <row r="495" spans="4:8" x14ac:dyDescent="0.2">
      <c r="D495" s="19"/>
      <c r="E495" s="19"/>
      <c r="F495" s="19"/>
      <c r="G495" s="19"/>
      <c r="H495" s="19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3" customWidth="1"/>
    <col min="3" max="3" width="9.5703125" style="3" customWidth="1"/>
    <col min="4" max="4" width="16.42578125" style="3" customWidth="1"/>
    <col min="5" max="5" width="6.7109375" style="3" customWidth="1"/>
    <col min="6" max="6" width="10" style="3" customWidth="1"/>
    <col min="7" max="7" width="15" style="3" customWidth="1"/>
    <col min="8" max="8" width="6.7109375" style="3" customWidth="1"/>
    <col min="9" max="9" width="10.42578125" style="3" customWidth="1"/>
    <col min="10" max="10" width="3.85546875" style="3" customWidth="1"/>
    <col min="11" max="11" width="3.5703125" style="3" customWidth="1"/>
    <col min="12" max="12" width="6.7109375" style="3" customWidth="1"/>
    <col min="13" max="13" width="7" style="3" customWidth="1"/>
    <col min="14" max="14" width="5.28515625" style="3" customWidth="1"/>
    <col min="15" max="15" width="4.42578125" style="3" customWidth="1"/>
    <col min="16" max="16" width="2.140625" style="54" customWidth="1"/>
    <col min="17" max="16384" width="11.42578125" style="3"/>
  </cols>
  <sheetData>
    <row r="1" spans="1:18" ht="12" customHeight="1" thickBo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ht="16.5" customHeight="1" x14ac:dyDescent="0.2">
      <c r="A2" s="52"/>
      <c r="B2" s="406"/>
      <c r="C2" s="406"/>
      <c r="D2" s="406"/>
      <c r="E2" s="406"/>
      <c r="F2" s="393" t="s">
        <v>180</v>
      </c>
      <c r="G2" s="393"/>
      <c r="H2" s="393"/>
      <c r="I2" s="393"/>
      <c r="J2" s="393"/>
      <c r="K2" s="393"/>
      <c r="L2" s="393"/>
      <c r="M2" s="393"/>
      <c r="N2" s="393"/>
      <c r="O2" s="394"/>
    </row>
    <row r="3" spans="1:18" ht="16.5" customHeight="1" x14ac:dyDescent="0.2">
      <c r="A3" s="52"/>
      <c r="B3" s="407"/>
      <c r="C3" s="407"/>
      <c r="D3" s="407"/>
      <c r="E3" s="407"/>
      <c r="F3" s="395"/>
      <c r="G3" s="395"/>
      <c r="H3" s="395"/>
      <c r="I3" s="395"/>
      <c r="J3" s="395"/>
      <c r="K3" s="395"/>
      <c r="L3" s="395"/>
      <c r="M3" s="395"/>
      <c r="N3" s="395"/>
      <c r="O3" s="396"/>
    </row>
    <row r="4" spans="1:18" ht="16.5" customHeight="1" x14ac:dyDescent="0.2">
      <c r="A4" s="52"/>
      <c r="B4" s="407"/>
      <c r="C4" s="407"/>
      <c r="D4" s="407"/>
      <c r="E4" s="407"/>
      <c r="F4" s="395"/>
      <c r="G4" s="395"/>
      <c r="H4" s="395"/>
      <c r="I4" s="395"/>
      <c r="J4" s="395"/>
      <c r="K4" s="395"/>
      <c r="L4" s="395"/>
      <c r="M4" s="395"/>
      <c r="N4" s="395"/>
      <c r="O4" s="396"/>
    </row>
    <row r="5" spans="1:18" ht="16.5" customHeight="1" thickBot="1" x14ac:dyDescent="0.25">
      <c r="A5" s="52"/>
      <c r="B5" s="408"/>
      <c r="C5" s="408"/>
      <c r="D5" s="408"/>
      <c r="E5" s="408"/>
      <c r="F5" s="397"/>
      <c r="G5" s="397"/>
      <c r="H5" s="397"/>
      <c r="I5" s="397"/>
      <c r="J5" s="397"/>
      <c r="K5" s="397"/>
      <c r="L5" s="397"/>
      <c r="M5" s="397"/>
      <c r="N5" s="397"/>
      <c r="O5" s="398"/>
    </row>
    <row r="6" spans="1:18" ht="13.15" customHeight="1" x14ac:dyDescent="0.2">
      <c r="A6" s="5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1:18" ht="30.6" customHeight="1" x14ac:dyDescent="0.2">
      <c r="A7" s="52"/>
      <c r="B7" s="410" t="s">
        <v>188</v>
      </c>
      <c r="C7" s="410"/>
      <c r="D7" s="400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</row>
    <row r="8" spans="1:18" ht="9.6" customHeight="1" x14ac:dyDescent="0.2">
      <c r="A8" s="5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</row>
    <row r="9" spans="1:18" ht="15" customHeight="1" x14ac:dyDescent="0.2">
      <c r="A9" s="52"/>
      <c r="B9" s="410" t="s">
        <v>146</v>
      </c>
      <c r="C9" s="410"/>
      <c r="D9" s="412" t="str">
        <f>+'A.2.1. Promedio meteorologia'!E8</f>
        <v>CA-VMP-6</v>
      </c>
      <c r="E9" s="412"/>
      <c r="F9" s="410" t="s">
        <v>189</v>
      </c>
      <c r="G9" s="410"/>
      <c r="H9" s="411" t="str">
        <f>+'A.2.1. Promedio meteorologia'!G8</f>
        <v>0001-7-2020-411</v>
      </c>
      <c r="I9" s="411"/>
      <c r="J9" s="413" t="s">
        <v>176</v>
      </c>
      <c r="K9" s="413"/>
      <c r="L9" s="413"/>
      <c r="M9" s="413"/>
      <c r="N9" s="105">
        <v>5</v>
      </c>
      <c r="O9" s="105"/>
    </row>
    <row r="10" spans="1:18" ht="13.15" customHeight="1" x14ac:dyDescent="0.2">
      <c r="A10" s="52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</row>
    <row r="11" spans="1:18" ht="19.5" customHeight="1" x14ac:dyDescent="0.2">
      <c r="A11" s="52"/>
      <c r="B11" s="409" t="s">
        <v>136</v>
      </c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</row>
    <row r="12" spans="1:18" ht="11.25" customHeight="1" thickBot="1" x14ac:dyDescent="0.25">
      <c r="A12" s="5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</row>
    <row r="13" spans="1:18" s="2" customFormat="1" ht="21" customHeight="1" thickBot="1" x14ac:dyDescent="0.25">
      <c r="A13" s="52"/>
      <c r="B13" s="108" t="s">
        <v>137</v>
      </c>
      <c r="C13" s="109" t="s">
        <v>66</v>
      </c>
      <c r="D13" s="110"/>
      <c r="E13" s="111"/>
      <c r="F13" s="109" t="s">
        <v>4</v>
      </c>
      <c r="G13" s="110"/>
      <c r="H13" s="112"/>
      <c r="I13" s="109" t="s">
        <v>5</v>
      </c>
      <c r="J13" s="404">
        <f>G13-D13</f>
        <v>0</v>
      </c>
      <c r="K13" s="404"/>
      <c r="L13" s="113" t="s">
        <v>6</v>
      </c>
      <c r="M13" s="114">
        <f>$J13*60*24</f>
        <v>0</v>
      </c>
      <c r="N13" s="115" t="s">
        <v>7</v>
      </c>
      <c r="O13" s="116"/>
      <c r="P13" s="161"/>
      <c r="R13" s="5"/>
    </row>
    <row r="14" spans="1:18" s="6" customFormat="1" ht="9.75" customHeight="1" x14ac:dyDescent="0.2">
      <c r="A14" s="54"/>
      <c r="B14" s="108"/>
      <c r="C14" s="117"/>
      <c r="D14" s="118"/>
      <c r="E14" s="118"/>
      <c r="F14" s="117"/>
      <c r="G14" s="118"/>
      <c r="H14" s="112"/>
      <c r="I14" s="117"/>
      <c r="J14" s="119"/>
      <c r="K14" s="119"/>
      <c r="L14" s="120"/>
      <c r="M14" s="121"/>
      <c r="N14" s="121"/>
      <c r="O14" s="122"/>
      <c r="P14" s="161"/>
      <c r="R14" s="5"/>
    </row>
    <row r="15" spans="1:18" s="2" customFormat="1" ht="18.75" customHeight="1" x14ac:dyDescent="0.2">
      <c r="A15" s="52"/>
      <c r="B15" s="405" t="s">
        <v>12</v>
      </c>
      <c r="C15" s="405"/>
      <c r="D15" s="405"/>
      <c r="E15" s="123">
        <f>J13</f>
        <v>0</v>
      </c>
      <c r="F15" s="124" t="s">
        <v>6</v>
      </c>
      <c r="G15" s="116"/>
      <c r="H15" s="125"/>
      <c r="I15" s="125"/>
      <c r="J15" s="126"/>
      <c r="K15" s="125"/>
      <c r="L15" s="125"/>
      <c r="M15" s="108"/>
      <c r="N15" s="108"/>
      <c r="O15" s="108"/>
      <c r="P15" s="52"/>
    </row>
    <row r="16" spans="1:18" s="6" customFormat="1" ht="9.75" customHeight="1" x14ac:dyDescent="0.2">
      <c r="A16" s="54"/>
      <c r="B16" s="117"/>
      <c r="C16" s="117"/>
      <c r="D16" s="117"/>
      <c r="E16" s="127"/>
      <c r="F16" s="128"/>
      <c r="G16" s="127"/>
      <c r="H16" s="125"/>
      <c r="I16" s="125"/>
      <c r="J16" s="125"/>
      <c r="K16" s="125"/>
      <c r="L16" s="125"/>
      <c r="M16" s="108"/>
      <c r="N16" s="108"/>
      <c r="O16" s="108"/>
      <c r="P16" s="54"/>
    </row>
    <row r="17" spans="1:18" ht="19.5" customHeight="1" x14ac:dyDescent="0.2">
      <c r="A17" s="52"/>
      <c r="B17" s="403" t="s">
        <v>11</v>
      </c>
      <c r="C17" s="403"/>
      <c r="D17" s="403"/>
      <c r="E17" s="129" t="e">
        <f>'A.2.1. Promedio meteorologia'!F42</f>
        <v>#DIV/0!</v>
      </c>
      <c r="F17" s="403" t="s">
        <v>65</v>
      </c>
      <c r="G17" s="403"/>
      <c r="H17" s="129" t="e">
        <f>'A.2.1. Promedio meteorologia'!E42</f>
        <v>#DIV/0!</v>
      </c>
      <c r="I17" s="130"/>
      <c r="J17" s="131"/>
      <c r="K17" s="131"/>
      <c r="L17" s="131"/>
      <c r="M17" s="131"/>
      <c r="N17" s="131"/>
      <c r="O17" s="131"/>
      <c r="P17" s="131"/>
    </row>
    <row r="18" spans="1:18" ht="13.5" thickBot="1" x14ac:dyDescent="0.25">
      <c r="A18" s="5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spans="1:18" ht="11.25" customHeight="1" thickTop="1" thickBot="1" x14ac:dyDescent="0.25">
      <c r="A19" s="52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8" s="2" customFormat="1" ht="21" customHeight="1" thickBot="1" x14ac:dyDescent="0.25">
      <c r="A20" s="52"/>
      <c r="B20" s="108" t="s">
        <v>138</v>
      </c>
      <c r="C20" s="109" t="s">
        <v>66</v>
      </c>
      <c r="D20" s="110"/>
      <c r="E20" s="111"/>
      <c r="F20" s="109" t="s">
        <v>4</v>
      </c>
      <c r="G20" s="110"/>
      <c r="H20" s="112"/>
      <c r="I20" s="109" t="s">
        <v>5</v>
      </c>
      <c r="J20" s="404">
        <f>G20-D20</f>
        <v>0</v>
      </c>
      <c r="K20" s="404"/>
      <c r="L20" s="113" t="s">
        <v>6</v>
      </c>
      <c r="M20" s="114">
        <f>$J20*60*24</f>
        <v>0</v>
      </c>
      <c r="N20" s="115" t="s">
        <v>7</v>
      </c>
      <c r="O20" s="116"/>
      <c r="P20" s="161"/>
      <c r="R20" s="5"/>
    </row>
    <row r="21" spans="1:18" s="6" customFormat="1" ht="9.75" customHeight="1" x14ac:dyDescent="0.2">
      <c r="A21" s="54"/>
      <c r="B21" s="108"/>
      <c r="C21" s="117"/>
      <c r="D21" s="118"/>
      <c r="E21" s="118"/>
      <c r="F21" s="117"/>
      <c r="G21" s="118"/>
      <c r="H21" s="112"/>
      <c r="I21" s="117"/>
      <c r="J21" s="119"/>
      <c r="K21" s="119"/>
      <c r="L21" s="120"/>
      <c r="M21" s="121"/>
      <c r="N21" s="121"/>
      <c r="O21" s="122"/>
      <c r="P21" s="161"/>
      <c r="R21" s="5"/>
    </row>
    <row r="22" spans="1:18" s="2" customFormat="1" ht="18.75" customHeight="1" x14ac:dyDescent="0.2">
      <c r="A22" s="52"/>
      <c r="B22" s="405" t="s">
        <v>12</v>
      </c>
      <c r="C22" s="405"/>
      <c r="D22" s="405"/>
      <c r="E22" s="123">
        <f>J20</f>
        <v>0</v>
      </c>
      <c r="F22" s="124" t="s">
        <v>6</v>
      </c>
      <c r="G22" s="116"/>
      <c r="H22" s="125"/>
      <c r="I22" s="125"/>
      <c r="J22" s="125"/>
      <c r="K22" s="125"/>
      <c r="L22" s="125"/>
      <c r="M22" s="108"/>
      <c r="N22" s="108"/>
      <c r="O22" s="108"/>
      <c r="P22" s="52"/>
    </row>
    <row r="23" spans="1:18" s="6" customFormat="1" ht="9.75" customHeight="1" x14ac:dyDescent="0.2">
      <c r="A23" s="54"/>
      <c r="B23" s="117"/>
      <c r="C23" s="117"/>
      <c r="D23" s="117"/>
      <c r="E23" s="127"/>
      <c r="F23" s="128"/>
      <c r="G23" s="127"/>
      <c r="H23" s="125"/>
      <c r="I23" s="125"/>
      <c r="J23" s="125"/>
      <c r="K23" s="125"/>
      <c r="L23" s="125"/>
      <c r="M23" s="108"/>
      <c r="N23" s="108"/>
      <c r="O23" s="108"/>
      <c r="P23" s="54"/>
    </row>
    <row r="24" spans="1:18" ht="19.5" customHeight="1" x14ac:dyDescent="0.2">
      <c r="A24" s="52"/>
      <c r="B24" s="403" t="s">
        <v>11</v>
      </c>
      <c r="C24" s="403"/>
      <c r="D24" s="403"/>
      <c r="E24" s="129" t="e">
        <f>'A.2.1. Promedio meteorologia'!F70</f>
        <v>#DIV/0!</v>
      </c>
      <c r="F24" s="403" t="s">
        <v>65</v>
      </c>
      <c r="G24" s="403"/>
      <c r="H24" s="129" t="e">
        <f>'A.2.1. Promedio meteorologia'!E70</f>
        <v>#DIV/0!</v>
      </c>
      <c r="I24" s="130"/>
      <c r="J24" s="131"/>
      <c r="K24" s="131"/>
      <c r="L24" s="131"/>
      <c r="M24" s="131"/>
      <c r="N24" s="131"/>
      <c r="O24" s="131"/>
      <c r="P24" s="131"/>
    </row>
    <row r="25" spans="1:18" ht="13.5" thickBot="1" x14ac:dyDescent="0.25">
      <c r="A25" s="5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spans="1:18" ht="11.25" customHeight="1" thickTop="1" thickBot="1" x14ac:dyDescent="0.25">
      <c r="A26" s="5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</row>
    <row r="27" spans="1:18" s="2" customFormat="1" ht="21" customHeight="1" thickBot="1" x14ac:dyDescent="0.25">
      <c r="A27" s="52"/>
      <c r="B27" s="108" t="s">
        <v>139</v>
      </c>
      <c r="C27" s="109" t="s">
        <v>66</v>
      </c>
      <c r="D27" s="110"/>
      <c r="E27" s="111"/>
      <c r="F27" s="109" t="s">
        <v>4</v>
      </c>
      <c r="G27" s="110"/>
      <c r="H27" s="112"/>
      <c r="I27" s="109" t="s">
        <v>5</v>
      </c>
      <c r="J27" s="404">
        <f>G27-D27</f>
        <v>0</v>
      </c>
      <c r="K27" s="404"/>
      <c r="L27" s="113" t="s">
        <v>6</v>
      </c>
      <c r="M27" s="114">
        <f>$J27*60*24</f>
        <v>0</v>
      </c>
      <c r="N27" s="115" t="s">
        <v>7</v>
      </c>
      <c r="O27" s="116"/>
      <c r="P27" s="161"/>
      <c r="R27" s="5"/>
    </row>
    <row r="28" spans="1:18" s="6" customFormat="1" ht="9.75" customHeight="1" x14ac:dyDescent="0.2">
      <c r="A28" s="54"/>
      <c r="B28" s="108"/>
      <c r="C28" s="117"/>
      <c r="D28" s="118"/>
      <c r="E28" s="118"/>
      <c r="F28" s="117"/>
      <c r="G28" s="118"/>
      <c r="H28" s="112"/>
      <c r="I28" s="117"/>
      <c r="J28" s="119"/>
      <c r="K28" s="119"/>
      <c r="L28" s="120"/>
      <c r="M28" s="121"/>
      <c r="N28" s="121"/>
      <c r="O28" s="122"/>
      <c r="P28" s="161"/>
      <c r="R28" s="5"/>
    </row>
    <row r="29" spans="1:18" s="2" customFormat="1" ht="18.75" customHeight="1" x14ac:dyDescent="0.2">
      <c r="A29" s="52"/>
      <c r="B29" s="405" t="s">
        <v>12</v>
      </c>
      <c r="C29" s="405"/>
      <c r="D29" s="405"/>
      <c r="E29" s="123">
        <f>J27</f>
        <v>0</v>
      </c>
      <c r="F29" s="124" t="s">
        <v>6</v>
      </c>
      <c r="G29" s="116"/>
      <c r="H29" s="125"/>
      <c r="I29" s="125"/>
      <c r="J29" s="125"/>
      <c r="K29" s="125"/>
      <c r="L29" s="125"/>
      <c r="M29" s="108"/>
      <c r="N29" s="108"/>
      <c r="O29" s="108"/>
      <c r="P29" s="52"/>
    </row>
    <row r="30" spans="1:18" s="6" customFormat="1" ht="9.75" customHeight="1" x14ac:dyDescent="0.2">
      <c r="A30" s="54"/>
      <c r="B30" s="117"/>
      <c r="C30" s="117"/>
      <c r="D30" s="117"/>
      <c r="E30" s="127"/>
      <c r="F30" s="128"/>
      <c r="G30" s="127"/>
      <c r="H30" s="125"/>
      <c r="I30" s="125"/>
      <c r="J30" s="125"/>
      <c r="K30" s="125"/>
      <c r="L30" s="125"/>
      <c r="M30" s="108"/>
      <c r="N30" s="108"/>
      <c r="O30" s="108"/>
      <c r="P30" s="54"/>
    </row>
    <row r="31" spans="1:18" ht="19.5" customHeight="1" x14ac:dyDescent="0.2">
      <c r="A31" s="52"/>
      <c r="B31" s="403" t="s">
        <v>11</v>
      </c>
      <c r="C31" s="403"/>
      <c r="D31" s="403"/>
      <c r="E31" s="129" t="e">
        <f>'A.2.1. Promedio meteorologia'!F98</f>
        <v>#DIV/0!</v>
      </c>
      <c r="F31" s="403" t="s">
        <v>65</v>
      </c>
      <c r="G31" s="403"/>
      <c r="H31" s="129" t="e">
        <f>'A.2.1. Promedio meteorologia'!E98</f>
        <v>#DIV/0!</v>
      </c>
      <c r="I31" s="134"/>
      <c r="J31" s="54"/>
      <c r="K31" s="54"/>
      <c r="L31" s="54"/>
      <c r="M31" s="54"/>
      <c r="N31" s="54"/>
      <c r="O31" s="54"/>
      <c r="P31" s="131"/>
    </row>
    <row r="32" spans="1:18" ht="13.5" thickBot="1" x14ac:dyDescent="0.25">
      <c r="A32" s="52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</row>
    <row r="33" spans="1:18" ht="11.25" customHeight="1" thickTop="1" thickBot="1" x14ac:dyDescent="0.25">
      <c r="A33" s="5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8" s="2" customFormat="1" ht="21" customHeight="1" thickBot="1" x14ac:dyDescent="0.25">
      <c r="A34" s="52"/>
      <c r="B34" s="108" t="s">
        <v>140</v>
      </c>
      <c r="C34" s="109" t="s">
        <v>66</v>
      </c>
      <c r="D34" s="110"/>
      <c r="E34" s="111"/>
      <c r="F34" s="109" t="s">
        <v>4</v>
      </c>
      <c r="G34" s="110"/>
      <c r="H34" s="112"/>
      <c r="I34" s="109" t="s">
        <v>5</v>
      </c>
      <c r="J34" s="404">
        <f>G34-D34</f>
        <v>0</v>
      </c>
      <c r="K34" s="404"/>
      <c r="L34" s="113" t="s">
        <v>6</v>
      </c>
      <c r="M34" s="114">
        <f>$J34*60*24</f>
        <v>0</v>
      </c>
      <c r="N34" s="115" t="s">
        <v>7</v>
      </c>
      <c r="O34" s="116"/>
      <c r="P34" s="161"/>
      <c r="R34" s="5"/>
    </row>
    <row r="35" spans="1:18" s="6" customFormat="1" ht="9.75" customHeight="1" x14ac:dyDescent="0.2">
      <c r="A35" s="54"/>
      <c r="B35" s="108"/>
      <c r="C35" s="117"/>
      <c r="D35" s="118"/>
      <c r="E35" s="118"/>
      <c r="F35" s="117"/>
      <c r="G35" s="118"/>
      <c r="H35" s="112"/>
      <c r="I35" s="117"/>
      <c r="J35" s="119"/>
      <c r="K35" s="119"/>
      <c r="L35" s="120"/>
      <c r="M35" s="121"/>
      <c r="N35" s="121"/>
      <c r="O35" s="122"/>
      <c r="P35" s="161"/>
      <c r="R35" s="5"/>
    </row>
    <row r="36" spans="1:18" s="2" customFormat="1" ht="18.75" customHeight="1" x14ac:dyDescent="0.2">
      <c r="A36" s="52"/>
      <c r="B36" s="405" t="s">
        <v>12</v>
      </c>
      <c r="C36" s="405"/>
      <c r="D36" s="405"/>
      <c r="E36" s="123">
        <f>J34</f>
        <v>0</v>
      </c>
      <c r="F36" s="124" t="s">
        <v>6</v>
      </c>
      <c r="G36" s="116"/>
      <c r="H36" s="125"/>
      <c r="I36" s="125"/>
      <c r="J36" s="125"/>
      <c r="K36" s="125"/>
      <c r="L36" s="125"/>
      <c r="M36" s="108"/>
      <c r="N36" s="108"/>
      <c r="O36" s="108"/>
      <c r="P36" s="52"/>
    </row>
    <row r="37" spans="1:18" s="6" customFormat="1" ht="9.75" customHeight="1" x14ac:dyDescent="0.2">
      <c r="A37" s="54"/>
      <c r="B37" s="117"/>
      <c r="C37" s="117"/>
      <c r="D37" s="117"/>
      <c r="E37" s="127"/>
      <c r="F37" s="128"/>
      <c r="G37" s="127"/>
      <c r="H37" s="125"/>
      <c r="I37" s="125"/>
      <c r="J37" s="125"/>
      <c r="K37" s="125"/>
      <c r="L37" s="125"/>
      <c r="M37" s="108"/>
      <c r="N37" s="108"/>
      <c r="O37" s="108"/>
      <c r="P37" s="54"/>
    </row>
    <row r="38" spans="1:18" ht="19.5" customHeight="1" x14ac:dyDescent="0.2">
      <c r="A38" s="52"/>
      <c r="B38" s="403" t="s">
        <v>11</v>
      </c>
      <c r="C38" s="403"/>
      <c r="D38" s="403"/>
      <c r="E38" s="129" t="e">
        <f>'A.2.1. Promedio meteorologia'!F126</f>
        <v>#DIV/0!</v>
      </c>
      <c r="F38" s="403" t="s">
        <v>65</v>
      </c>
      <c r="G38" s="403"/>
      <c r="H38" s="129" t="e">
        <f>'A.2.1. Promedio meteorologia'!E126</f>
        <v>#DIV/0!</v>
      </c>
      <c r="I38" s="134"/>
      <c r="J38" s="54"/>
      <c r="K38" s="54"/>
      <c r="L38" s="54"/>
      <c r="M38" s="54"/>
      <c r="N38" s="54"/>
      <c r="O38" s="54"/>
      <c r="P38" s="131"/>
    </row>
    <row r="39" spans="1:18" ht="13.5" thickBot="1" x14ac:dyDescent="0.25">
      <c r="A39" s="5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pans="1:18" ht="14.25" thickTop="1" thickBot="1" x14ac:dyDescent="0.25">
      <c r="A40" s="52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</row>
    <row r="41" spans="1:18" s="2" customFormat="1" ht="21" customHeight="1" thickBot="1" x14ac:dyDescent="0.25">
      <c r="A41" s="52"/>
      <c r="B41" s="108" t="s">
        <v>141</v>
      </c>
      <c r="C41" s="109" t="s">
        <v>66</v>
      </c>
      <c r="D41" s="110"/>
      <c r="E41" s="111"/>
      <c r="F41" s="109" t="s">
        <v>4</v>
      </c>
      <c r="G41" s="110"/>
      <c r="H41" s="112"/>
      <c r="I41" s="109" t="s">
        <v>5</v>
      </c>
      <c r="J41" s="404">
        <f>G41-D41</f>
        <v>0</v>
      </c>
      <c r="K41" s="404"/>
      <c r="L41" s="113" t="s">
        <v>6</v>
      </c>
      <c r="M41" s="114">
        <f>$J41*60*24</f>
        <v>0</v>
      </c>
      <c r="N41" s="115" t="s">
        <v>7</v>
      </c>
      <c r="O41" s="116"/>
      <c r="P41" s="161"/>
      <c r="R41" s="5"/>
    </row>
    <row r="42" spans="1:18" s="6" customFormat="1" ht="9.75" customHeight="1" x14ac:dyDescent="0.2">
      <c r="A42" s="54"/>
      <c r="B42" s="108"/>
      <c r="C42" s="117"/>
      <c r="D42" s="118"/>
      <c r="E42" s="118"/>
      <c r="F42" s="117"/>
      <c r="G42" s="118"/>
      <c r="H42" s="112"/>
      <c r="I42" s="117"/>
      <c r="J42" s="119"/>
      <c r="K42" s="119"/>
      <c r="L42" s="120"/>
      <c r="M42" s="121"/>
      <c r="N42" s="121"/>
      <c r="O42" s="122"/>
      <c r="P42" s="161"/>
      <c r="R42" s="5"/>
    </row>
    <row r="43" spans="1:18" s="2" customFormat="1" ht="18.75" customHeight="1" x14ac:dyDescent="0.2">
      <c r="A43" s="52"/>
      <c r="B43" s="405" t="s">
        <v>12</v>
      </c>
      <c r="C43" s="405"/>
      <c r="D43" s="405"/>
      <c r="E43" s="123">
        <f>J41</f>
        <v>0</v>
      </c>
      <c r="F43" s="124" t="s">
        <v>6</v>
      </c>
      <c r="G43" s="116"/>
      <c r="H43" s="125"/>
      <c r="I43" s="125"/>
      <c r="J43" s="125"/>
      <c r="K43" s="125"/>
      <c r="L43" s="125"/>
      <c r="M43" s="108"/>
      <c r="N43" s="108"/>
      <c r="O43" s="108"/>
      <c r="P43" s="52"/>
    </row>
    <row r="44" spans="1:18" s="6" customFormat="1" ht="9.75" customHeight="1" x14ac:dyDescent="0.2">
      <c r="A44" s="54"/>
      <c r="B44" s="117"/>
      <c r="C44" s="117"/>
      <c r="D44" s="117"/>
      <c r="E44" s="127"/>
      <c r="F44" s="128"/>
      <c r="G44" s="127"/>
      <c r="H44" s="125"/>
      <c r="I44" s="125"/>
      <c r="J44" s="125"/>
      <c r="K44" s="125"/>
      <c r="L44" s="125"/>
      <c r="M44" s="108"/>
      <c r="N44" s="108"/>
      <c r="O44" s="108"/>
      <c r="P44" s="54"/>
    </row>
    <row r="45" spans="1:18" ht="19.5" customHeight="1" x14ac:dyDescent="0.2">
      <c r="A45" s="52"/>
      <c r="B45" s="403" t="s">
        <v>11</v>
      </c>
      <c r="C45" s="403"/>
      <c r="D45" s="403"/>
      <c r="E45" s="129" t="e">
        <f>'A.2.1. Promedio meteorologia'!F154</f>
        <v>#DIV/0!</v>
      </c>
      <c r="F45" s="403" t="s">
        <v>65</v>
      </c>
      <c r="G45" s="403"/>
      <c r="H45" s="129" t="e">
        <f>'A.2.1. Promedio meteorologia'!E154</f>
        <v>#DIV/0!</v>
      </c>
      <c r="I45" s="134"/>
      <c r="J45" s="54"/>
      <c r="K45" s="54"/>
      <c r="L45" s="54"/>
      <c r="M45" s="54"/>
      <c r="N45" s="54"/>
      <c r="O45" s="54"/>
      <c r="P45" s="131"/>
    </row>
    <row r="46" spans="1:18" ht="13.5" thickBot="1" x14ac:dyDescent="0.25">
      <c r="A46" s="5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</row>
    <row r="47" spans="1:18" ht="13.5" thickTop="1" x14ac:dyDescent="0.2">
      <c r="A47" s="52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1:18" x14ac:dyDescent="0.2">
      <c r="A48" s="52"/>
      <c r="B48" s="401" t="s">
        <v>13</v>
      </c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</row>
    <row r="49" spans="1:15" ht="35.25" customHeight="1" x14ac:dyDescent="0.2">
      <c r="A49" s="52"/>
      <c r="B49" s="402" t="s">
        <v>174</v>
      </c>
      <c r="C49" s="402"/>
      <c r="D49" s="402"/>
      <c r="E49" s="402"/>
      <c r="F49" s="402"/>
      <c r="G49" s="402"/>
      <c r="H49" s="402"/>
      <c r="I49" s="402"/>
      <c r="J49" s="402"/>
      <c r="K49" s="402"/>
      <c r="L49" s="402"/>
      <c r="M49" s="402"/>
      <c r="N49" s="402"/>
      <c r="O49" s="402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3" customWidth="1"/>
    <col min="5" max="5" width="15.7109375" style="10" customWidth="1"/>
    <col min="6" max="8" width="15.7109375" style="3" customWidth="1"/>
    <col min="9" max="9" width="19" style="3" customWidth="1"/>
    <col min="10" max="10" width="15.7109375" style="3" customWidth="1"/>
    <col min="11" max="11" width="1.7109375" style="3" customWidth="1"/>
    <col min="12" max="16384" width="11.42578125" style="3"/>
  </cols>
  <sheetData>
    <row r="1" spans="1:15" ht="13.5" thickBot="1" x14ac:dyDescent="0.25">
      <c r="A1" s="52"/>
      <c r="B1" s="52"/>
      <c r="C1" s="52"/>
      <c r="D1" s="52"/>
      <c r="E1" s="53"/>
      <c r="F1" s="52"/>
      <c r="G1" s="63"/>
      <c r="H1" s="52"/>
      <c r="I1" s="52"/>
      <c r="J1" s="52"/>
      <c r="K1" s="54"/>
    </row>
    <row r="2" spans="1:15" ht="12.75" customHeight="1" x14ac:dyDescent="0.2">
      <c r="A2" s="52"/>
      <c r="B2" s="414"/>
      <c r="C2" s="415"/>
      <c r="D2" s="395" t="s">
        <v>219</v>
      </c>
      <c r="E2" s="395"/>
      <c r="F2" s="395"/>
      <c r="G2" s="395"/>
      <c r="H2" s="395"/>
      <c r="I2" s="395"/>
      <c r="J2" s="396"/>
      <c r="K2" s="54"/>
    </row>
    <row r="3" spans="1:15" ht="12.75" customHeight="1" x14ac:dyDescent="0.2">
      <c r="A3" s="52"/>
      <c r="B3" s="416"/>
      <c r="C3" s="417"/>
      <c r="D3" s="395"/>
      <c r="E3" s="395"/>
      <c r="F3" s="395"/>
      <c r="G3" s="395"/>
      <c r="H3" s="395"/>
      <c r="I3" s="395"/>
      <c r="J3" s="396"/>
      <c r="K3" s="54"/>
    </row>
    <row r="4" spans="1:15" ht="12.75" customHeight="1" x14ac:dyDescent="0.2">
      <c r="A4" s="52"/>
      <c r="B4" s="416"/>
      <c r="C4" s="417"/>
      <c r="D4" s="395"/>
      <c r="E4" s="395"/>
      <c r="F4" s="395"/>
      <c r="G4" s="395"/>
      <c r="H4" s="395"/>
      <c r="I4" s="395"/>
      <c r="J4" s="396"/>
      <c r="K4" s="152"/>
    </row>
    <row r="5" spans="1:15" ht="13.5" customHeight="1" thickBot="1" x14ac:dyDescent="0.25">
      <c r="A5" s="52"/>
      <c r="B5" s="418"/>
      <c r="C5" s="419"/>
      <c r="D5" s="395"/>
      <c r="E5" s="395"/>
      <c r="F5" s="395"/>
      <c r="G5" s="395"/>
      <c r="H5" s="395"/>
      <c r="I5" s="395"/>
      <c r="J5" s="396"/>
      <c r="K5" s="54"/>
    </row>
    <row r="6" spans="1:15" ht="13.15" customHeight="1" x14ac:dyDescent="0.2">
      <c r="A6" s="52"/>
      <c r="B6" s="52"/>
      <c r="C6" s="52"/>
      <c r="D6" s="52"/>
      <c r="E6" s="53"/>
      <c r="F6" s="63"/>
      <c r="G6" s="52"/>
      <c r="H6" s="52"/>
      <c r="I6" s="52"/>
      <c r="J6" s="52"/>
      <c r="K6" s="54"/>
    </row>
    <row r="7" spans="1:15" ht="30.6" customHeight="1" x14ac:dyDescent="0.2">
      <c r="A7" s="52"/>
      <c r="B7" s="410" t="s">
        <v>188</v>
      </c>
      <c r="C7" s="410"/>
      <c r="D7" s="44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42"/>
      <c r="F7" s="442"/>
      <c r="G7" s="442"/>
      <c r="H7" s="442"/>
      <c r="I7" s="442"/>
      <c r="J7" s="442"/>
      <c r="K7" s="151"/>
      <c r="L7" s="151"/>
      <c r="M7" s="151"/>
      <c r="N7" s="151"/>
      <c r="O7" s="151"/>
    </row>
    <row r="8" spans="1:15" ht="9.6" customHeight="1" x14ac:dyDescent="0.2">
      <c r="A8" s="52"/>
      <c r="B8" s="133"/>
      <c r="C8" s="133"/>
      <c r="D8" s="133"/>
      <c r="E8" s="133"/>
      <c r="F8" s="133"/>
      <c r="G8" s="133"/>
      <c r="H8" s="133"/>
      <c r="I8" s="133"/>
      <c r="J8" s="133"/>
      <c r="K8" s="54"/>
    </row>
    <row r="9" spans="1:15" ht="15.6" customHeight="1" x14ac:dyDescent="0.2">
      <c r="A9" s="52"/>
      <c r="B9" s="410" t="s">
        <v>236</v>
      </c>
      <c r="C9" s="410"/>
      <c r="D9" s="105" t="str">
        <f>'A.2.2. Promedio diarios (T y P)'!D9:D9</f>
        <v>CA-VMP-6</v>
      </c>
      <c r="E9" s="153"/>
      <c r="F9" s="410" t="s">
        <v>189</v>
      </c>
      <c r="G9" s="410"/>
      <c r="H9" s="104" t="str">
        <f>+'A.2.2. Promedio diarios (T y P)'!H9</f>
        <v>0001-7-2020-411</v>
      </c>
      <c r="I9" s="139" t="s">
        <v>175</v>
      </c>
      <c r="J9" s="104">
        <f>+'A.2.2. Promedio diarios (T y P)'!N9</f>
        <v>5</v>
      </c>
      <c r="K9" s="54"/>
    </row>
    <row r="10" spans="1:15" ht="12.6" customHeight="1" x14ac:dyDescent="0.2">
      <c r="A10" s="52"/>
      <c r="B10" s="57"/>
      <c r="C10" s="57"/>
      <c r="D10" s="57"/>
      <c r="E10" s="57"/>
      <c r="F10" s="57"/>
      <c r="G10" s="57"/>
      <c r="H10" s="57"/>
      <c r="I10" s="57"/>
      <c r="J10" s="57"/>
      <c r="K10" s="54"/>
    </row>
    <row r="11" spans="1:15" ht="19.5" customHeight="1" x14ac:dyDescent="0.2">
      <c r="A11" s="52"/>
      <c r="B11" s="441" t="s">
        <v>15</v>
      </c>
      <c r="C11" s="441"/>
      <c r="D11" s="441"/>
      <c r="E11" s="441"/>
      <c r="F11" s="441"/>
      <c r="G11" s="441"/>
      <c r="H11" s="441"/>
      <c r="I11" s="441"/>
      <c r="J11" s="441"/>
      <c r="K11" s="54"/>
    </row>
    <row r="12" spans="1:15" ht="9" customHeight="1" x14ac:dyDescent="0.2">
      <c r="A12" s="52"/>
      <c r="B12" s="57"/>
      <c r="C12" s="57"/>
      <c r="D12" s="57"/>
      <c r="E12" s="57"/>
      <c r="F12" s="57"/>
      <c r="G12" s="57"/>
      <c r="H12" s="57"/>
      <c r="I12" s="57"/>
      <c r="J12" s="57"/>
      <c r="K12" s="54"/>
    </row>
    <row r="13" spans="1:15" ht="19.5" customHeight="1" x14ac:dyDescent="0.2">
      <c r="A13" s="52"/>
      <c r="B13" s="453" t="s">
        <v>17</v>
      </c>
      <c r="C13" s="454"/>
      <c r="D13" s="58" t="s">
        <v>8</v>
      </c>
      <c r="E13" s="59" t="s">
        <v>131</v>
      </c>
      <c r="F13" s="58" t="s">
        <v>9</v>
      </c>
      <c r="G13" s="59" t="s">
        <v>131</v>
      </c>
      <c r="H13" s="58" t="s">
        <v>10</v>
      </c>
      <c r="I13" s="451" t="s">
        <v>131</v>
      </c>
      <c r="J13" s="452"/>
      <c r="K13" s="57"/>
    </row>
    <row r="14" spans="1:15" x14ac:dyDescent="0.2">
      <c r="A14" s="52"/>
      <c r="B14" s="57"/>
      <c r="C14" s="57"/>
      <c r="D14" s="57"/>
      <c r="E14" s="57"/>
      <c r="F14" s="57"/>
      <c r="G14" s="57"/>
      <c r="H14" s="57"/>
      <c r="I14" s="57"/>
      <c r="J14" s="57"/>
      <c r="K14" s="54"/>
    </row>
    <row r="15" spans="1:15" ht="19.5" customHeight="1" x14ac:dyDescent="0.2">
      <c r="A15" s="52"/>
      <c r="B15" s="450" t="s">
        <v>16</v>
      </c>
      <c r="C15" s="450"/>
      <c r="D15" s="443" t="s">
        <v>8</v>
      </c>
      <c r="E15" s="443"/>
      <c r="F15" s="444" t="s">
        <v>14</v>
      </c>
      <c r="G15" s="445"/>
      <c r="H15" s="445"/>
      <c r="I15" s="445"/>
      <c r="J15" s="446"/>
      <c r="K15" s="57"/>
    </row>
    <row r="16" spans="1:15" x14ac:dyDescent="0.2">
      <c r="A16" s="52"/>
      <c r="B16" s="450"/>
      <c r="C16" s="450"/>
      <c r="D16" s="443" t="s">
        <v>9</v>
      </c>
      <c r="E16" s="443"/>
      <c r="F16" s="444" t="s">
        <v>67</v>
      </c>
      <c r="G16" s="445"/>
      <c r="H16" s="445"/>
      <c r="I16" s="445"/>
      <c r="J16" s="446"/>
      <c r="K16" s="57"/>
    </row>
    <row r="17" spans="1:14" ht="19.5" customHeight="1" x14ac:dyDescent="0.2">
      <c r="A17" s="52"/>
      <c r="B17" s="450"/>
      <c r="C17" s="450"/>
      <c r="D17" s="443" t="s">
        <v>10</v>
      </c>
      <c r="E17" s="443"/>
      <c r="F17" s="444" t="s">
        <v>205</v>
      </c>
      <c r="G17" s="445"/>
      <c r="H17" s="445"/>
      <c r="I17" s="445"/>
      <c r="J17" s="446"/>
      <c r="K17" s="57"/>
    </row>
    <row r="18" spans="1:14" ht="10.5" customHeight="1" x14ac:dyDescent="0.2">
      <c r="A18" s="52"/>
      <c r="B18" s="57"/>
      <c r="C18" s="57"/>
      <c r="D18" s="57"/>
      <c r="E18" s="57"/>
      <c r="F18" s="57"/>
      <c r="G18" s="57"/>
      <c r="H18" s="57"/>
      <c r="I18" s="57"/>
      <c r="J18" s="57"/>
      <c r="K18" s="54"/>
    </row>
    <row r="19" spans="1:14" ht="19.5" customHeight="1" x14ac:dyDescent="0.2">
      <c r="A19" s="52"/>
      <c r="B19" s="441" t="s">
        <v>18</v>
      </c>
      <c r="C19" s="441"/>
      <c r="D19" s="441"/>
      <c r="E19" s="441"/>
      <c r="F19" s="441"/>
      <c r="G19" s="441"/>
      <c r="H19" s="441"/>
      <c r="I19" s="441"/>
      <c r="J19" s="441"/>
      <c r="K19" s="54"/>
    </row>
    <row r="20" spans="1:14" ht="11.25" customHeight="1" x14ac:dyDescent="0.2">
      <c r="A20" s="52"/>
      <c r="B20" s="55"/>
      <c r="C20" s="55"/>
      <c r="D20" s="55"/>
      <c r="E20" s="55"/>
      <c r="F20" s="55"/>
      <c r="G20" s="55"/>
      <c r="H20" s="55"/>
      <c r="I20" s="55"/>
      <c r="J20" s="55"/>
      <c r="K20" s="54"/>
    </row>
    <row r="21" spans="1:14" ht="21" customHeight="1" x14ac:dyDescent="0.2">
      <c r="A21" s="52"/>
      <c r="B21" s="447" t="s">
        <v>3</v>
      </c>
      <c r="C21" s="448"/>
      <c r="D21" s="448"/>
      <c r="E21" s="448"/>
      <c r="F21" s="448"/>
      <c r="G21" s="448"/>
      <c r="H21" s="448"/>
      <c r="I21" s="448"/>
      <c r="J21" s="449"/>
      <c r="K21" s="60"/>
    </row>
    <row r="22" spans="1:14" ht="18" x14ac:dyDescent="0.2">
      <c r="A22" s="52"/>
      <c r="B22" s="61" t="s">
        <v>137</v>
      </c>
      <c r="C22" s="430" t="s">
        <v>25</v>
      </c>
      <c r="D22" s="430"/>
      <c r="E22" s="428">
        <f>+'A.2.2. Promedio diarios (T y P)'!D13</f>
        <v>0</v>
      </c>
      <c r="F22" s="428"/>
      <c r="G22" s="430" t="s">
        <v>26</v>
      </c>
      <c r="H22" s="430"/>
      <c r="I22" s="428">
        <f>+'A.2.2. Promedio diarios (T y P)'!G13</f>
        <v>0</v>
      </c>
      <c r="J22" s="438"/>
      <c r="K22" s="62"/>
      <c r="M22" s="230" t="s">
        <v>230</v>
      </c>
      <c r="N22" s="231">
        <f>AVERAGE(M24,M32,M40,M48,M56)</f>
        <v>0.67000000000000026</v>
      </c>
    </row>
    <row r="23" spans="1:14" s="11" customFormat="1" ht="6" customHeight="1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</row>
    <row r="24" spans="1:14" x14ac:dyDescent="0.2">
      <c r="A24" s="52"/>
      <c r="B24" s="431" t="s">
        <v>21</v>
      </c>
      <c r="C24" s="432"/>
      <c r="D24" s="66">
        <v>20.2</v>
      </c>
      <c r="E24" s="67" t="s">
        <v>62</v>
      </c>
      <c r="F24" s="68"/>
      <c r="G24" s="431" t="s">
        <v>22</v>
      </c>
      <c r="H24" s="432"/>
      <c r="I24" s="69">
        <v>21.4</v>
      </c>
      <c r="J24" s="70" t="s">
        <v>62</v>
      </c>
      <c r="K24" s="54"/>
      <c r="M24" s="232">
        <f>I24-D24</f>
        <v>1.1999999999999993</v>
      </c>
    </row>
    <row r="25" spans="1:14" x14ac:dyDescent="0.2">
      <c r="A25" s="52"/>
      <c r="B25" s="54"/>
      <c r="C25" s="54"/>
      <c r="D25" s="54"/>
      <c r="E25" s="56"/>
      <c r="F25" s="54"/>
      <c r="G25" s="54"/>
      <c r="H25" s="54"/>
      <c r="I25" s="54"/>
      <c r="J25" s="71"/>
      <c r="K25" s="54"/>
    </row>
    <row r="26" spans="1:14" ht="24" customHeight="1" x14ac:dyDescent="0.2">
      <c r="A26" s="52"/>
      <c r="B26" s="426" t="s">
        <v>177</v>
      </c>
      <c r="C26" s="426"/>
      <c r="D26" s="426"/>
      <c r="E26" s="426"/>
      <c r="F26" s="426" t="s">
        <v>19</v>
      </c>
      <c r="G26" s="72" t="s">
        <v>1</v>
      </c>
      <c r="H26" s="73" t="s">
        <v>0</v>
      </c>
      <c r="I26" s="426" t="s">
        <v>179</v>
      </c>
      <c r="J26" s="426"/>
      <c r="K26" s="54"/>
    </row>
    <row r="27" spans="1:14" ht="26.25" customHeight="1" x14ac:dyDescent="0.2">
      <c r="A27" s="52"/>
      <c r="B27" s="72" t="s">
        <v>23</v>
      </c>
      <c r="C27" s="72" t="s">
        <v>63</v>
      </c>
      <c r="D27" s="72" t="s">
        <v>64</v>
      </c>
      <c r="E27" s="72" t="s">
        <v>20</v>
      </c>
      <c r="F27" s="426"/>
      <c r="G27" s="74" t="e">
        <f>+H27-2</f>
        <v>#DIV/0!</v>
      </c>
      <c r="H27" s="75" t="e">
        <f>EVEN(F28)</f>
        <v>#DIV/0!</v>
      </c>
      <c r="I27" s="426"/>
      <c r="J27" s="426"/>
      <c r="K27" s="54"/>
    </row>
    <row r="28" spans="1:14" x14ac:dyDescent="0.2">
      <c r="A28" s="52"/>
      <c r="B28" s="76">
        <f>AVERAGE(D24,I24)</f>
        <v>20.799999999999997</v>
      </c>
      <c r="C28" s="76">
        <f>25.4*B28/13.61</f>
        <v>38.81851579720793</v>
      </c>
      <c r="D28" s="76" t="e">
        <f>+'A.2.2. Promedio diarios (T y P)'!H17</f>
        <v>#DIV/0!</v>
      </c>
      <c r="E28" s="77" t="e">
        <f>1-(C28/D28)</f>
        <v>#DIV/0!</v>
      </c>
      <c r="F28" s="76" t="e">
        <f>+'A.2.2. Promedio diarios (T y P)'!E17</f>
        <v>#DIV/0!</v>
      </c>
      <c r="G28" s="78">
        <v>1.1499999999999999</v>
      </c>
      <c r="H28" s="79">
        <v>1.153</v>
      </c>
      <c r="I28" s="427" t="e">
        <f>-(H28-G28)/(H27-G27)*(H27-F28)+H28</f>
        <v>#DIV/0!</v>
      </c>
      <c r="J28" s="427"/>
      <c r="K28" s="54"/>
    </row>
    <row r="29" spans="1:14" x14ac:dyDescent="0.2">
      <c r="A29" s="52"/>
      <c r="B29" s="52"/>
      <c r="C29" s="54"/>
      <c r="D29" s="54"/>
      <c r="E29" s="56"/>
      <c r="F29" s="54"/>
      <c r="G29" s="54"/>
      <c r="H29" s="54"/>
      <c r="I29" s="54"/>
      <c r="J29" s="71"/>
      <c r="K29" s="54"/>
    </row>
    <row r="30" spans="1:14" ht="18.75" customHeight="1" x14ac:dyDescent="0.2">
      <c r="A30" s="52"/>
      <c r="B30" s="61" t="s">
        <v>138</v>
      </c>
      <c r="C30" s="430" t="s">
        <v>25</v>
      </c>
      <c r="D30" s="430"/>
      <c r="E30" s="428">
        <f>+'A.2.2. Promedio diarios (T y P)'!D20</f>
        <v>0</v>
      </c>
      <c r="F30" s="428"/>
      <c r="G30" s="430" t="s">
        <v>26</v>
      </c>
      <c r="H30" s="430"/>
      <c r="I30" s="428">
        <f>+'A.2.2. Promedio diarios (T y P)'!G20</f>
        <v>0</v>
      </c>
      <c r="J30" s="438"/>
      <c r="K30" s="54"/>
    </row>
    <row r="31" spans="1:14" ht="6" customHeight="1" x14ac:dyDescent="0.2">
      <c r="A31" s="52"/>
      <c r="B31" s="64"/>
      <c r="C31" s="64"/>
      <c r="D31" s="64"/>
      <c r="E31" s="64"/>
      <c r="F31" s="64"/>
      <c r="G31" s="64"/>
      <c r="H31" s="64"/>
      <c r="I31" s="64"/>
      <c r="J31" s="64"/>
      <c r="K31" s="54"/>
    </row>
    <row r="32" spans="1:14" x14ac:dyDescent="0.2">
      <c r="A32" s="52"/>
      <c r="B32" s="431" t="s">
        <v>21</v>
      </c>
      <c r="C32" s="432"/>
      <c r="D32" s="80">
        <v>21.3</v>
      </c>
      <c r="E32" s="67" t="s">
        <v>62</v>
      </c>
      <c r="F32" s="68"/>
      <c r="G32" s="431" t="s">
        <v>22</v>
      </c>
      <c r="H32" s="432"/>
      <c r="I32" s="80">
        <v>21.6</v>
      </c>
      <c r="J32" s="67" t="s">
        <v>62</v>
      </c>
      <c r="K32" s="54"/>
      <c r="M32" s="232">
        <f>I32-D32</f>
        <v>0.30000000000000071</v>
      </c>
    </row>
    <row r="33" spans="1:13" x14ac:dyDescent="0.2">
      <c r="A33" s="52"/>
      <c r="B33" s="54"/>
      <c r="C33" s="54"/>
      <c r="D33" s="54"/>
      <c r="E33" s="56"/>
      <c r="F33" s="54"/>
      <c r="G33" s="54"/>
      <c r="H33" s="54"/>
      <c r="I33" s="54"/>
      <c r="J33" s="71"/>
      <c r="K33" s="54"/>
    </row>
    <row r="34" spans="1:13" ht="27" customHeight="1" x14ac:dyDescent="0.2">
      <c r="A34" s="52"/>
      <c r="B34" s="426" t="s">
        <v>177</v>
      </c>
      <c r="C34" s="426"/>
      <c r="D34" s="426"/>
      <c r="E34" s="426"/>
      <c r="F34" s="426" t="s">
        <v>19</v>
      </c>
      <c r="G34" s="72" t="s">
        <v>1</v>
      </c>
      <c r="H34" s="73" t="s">
        <v>0</v>
      </c>
      <c r="I34" s="426" t="s">
        <v>179</v>
      </c>
      <c r="J34" s="426"/>
      <c r="K34" s="54"/>
    </row>
    <row r="35" spans="1:13" ht="34.5" customHeight="1" x14ac:dyDescent="0.2">
      <c r="A35" s="52"/>
      <c r="B35" s="72" t="s">
        <v>23</v>
      </c>
      <c r="C35" s="72" t="s">
        <v>63</v>
      </c>
      <c r="D35" s="72" t="s">
        <v>64</v>
      </c>
      <c r="E35" s="72" t="s">
        <v>20</v>
      </c>
      <c r="F35" s="426"/>
      <c r="G35" s="74" t="e">
        <f>+H35-2</f>
        <v>#DIV/0!</v>
      </c>
      <c r="H35" s="75" t="e">
        <f>EVEN(F36)</f>
        <v>#DIV/0!</v>
      </c>
      <c r="I35" s="426"/>
      <c r="J35" s="426"/>
      <c r="K35" s="54"/>
    </row>
    <row r="36" spans="1:13" x14ac:dyDescent="0.2">
      <c r="A36" s="52"/>
      <c r="B36" s="76">
        <f>AVERAGE(D32,I32)</f>
        <v>21.450000000000003</v>
      </c>
      <c r="C36" s="76">
        <f>25.4*B36/13.61</f>
        <v>40.031594415870686</v>
      </c>
      <c r="D36" s="76" t="e">
        <f>+'A.2.2. Promedio diarios (T y P)'!H24</f>
        <v>#DIV/0!</v>
      </c>
      <c r="E36" s="77" t="e">
        <f>1-(C36/D36)</f>
        <v>#DIV/0!</v>
      </c>
      <c r="F36" s="76" t="e">
        <f>+'A.2.2. Promedio diarios (T y P)'!E24</f>
        <v>#DIV/0!</v>
      </c>
      <c r="G36" s="81">
        <v>1.147</v>
      </c>
      <c r="H36" s="82">
        <v>1.151</v>
      </c>
      <c r="I36" s="427" t="e">
        <f>-(H36-G36)/(H35-G35)*(H35-F36)+H36</f>
        <v>#DIV/0!</v>
      </c>
      <c r="J36" s="427"/>
      <c r="K36" s="54"/>
    </row>
    <row r="37" spans="1:13" x14ac:dyDescent="0.2">
      <c r="A37" s="52"/>
      <c r="B37" s="52"/>
      <c r="C37" s="54"/>
      <c r="D37" s="54"/>
      <c r="E37" s="56"/>
      <c r="F37" s="54"/>
      <c r="G37" s="54"/>
      <c r="H37" s="54"/>
      <c r="I37" s="54"/>
      <c r="J37" s="71"/>
      <c r="K37" s="54"/>
    </row>
    <row r="38" spans="1:13" ht="18" x14ac:dyDescent="0.2">
      <c r="A38" s="52"/>
      <c r="B38" s="61" t="s">
        <v>139</v>
      </c>
      <c r="C38" s="430" t="s">
        <v>25</v>
      </c>
      <c r="D38" s="430"/>
      <c r="E38" s="428">
        <f>+'A.2.2. Promedio diarios (T y P)'!D27</f>
        <v>0</v>
      </c>
      <c r="F38" s="428"/>
      <c r="G38" s="430" t="s">
        <v>26</v>
      </c>
      <c r="H38" s="430"/>
      <c r="I38" s="428">
        <f>+'A.2.2. Promedio diarios (T y P)'!G27</f>
        <v>0</v>
      </c>
      <c r="J38" s="438"/>
      <c r="K38" s="62"/>
    </row>
    <row r="39" spans="1:13" s="11" customFormat="1" ht="10.5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5"/>
    </row>
    <row r="40" spans="1:13" x14ac:dyDescent="0.2">
      <c r="A40" s="52"/>
      <c r="B40" s="431" t="s">
        <v>21</v>
      </c>
      <c r="C40" s="432"/>
      <c r="D40" s="80">
        <v>20.9</v>
      </c>
      <c r="E40" s="67" t="s">
        <v>62</v>
      </c>
      <c r="F40" s="68"/>
      <c r="G40" s="431" t="s">
        <v>22</v>
      </c>
      <c r="H40" s="432"/>
      <c r="I40" s="80">
        <v>21.5</v>
      </c>
      <c r="J40" s="67" t="s">
        <v>62</v>
      </c>
      <c r="K40" s="54"/>
      <c r="M40" s="232">
        <f>I40-D40</f>
        <v>0.60000000000000142</v>
      </c>
    </row>
    <row r="41" spans="1:13" x14ac:dyDescent="0.2">
      <c r="A41" s="52"/>
      <c r="B41" s="54"/>
      <c r="C41" s="54"/>
      <c r="D41" s="54"/>
      <c r="E41" s="56"/>
      <c r="F41" s="54"/>
      <c r="G41" s="54"/>
      <c r="H41" s="54"/>
      <c r="I41" s="54"/>
      <c r="J41" s="71"/>
      <c r="K41" s="54"/>
    </row>
    <row r="42" spans="1:13" ht="24" customHeight="1" x14ac:dyDescent="0.2">
      <c r="A42" s="52"/>
      <c r="B42" s="426" t="s">
        <v>177</v>
      </c>
      <c r="C42" s="426"/>
      <c r="D42" s="426"/>
      <c r="E42" s="426"/>
      <c r="F42" s="426" t="s">
        <v>19</v>
      </c>
      <c r="G42" s="72" t="s">
        <v>1</v>
      </c>
      <c r="H42" s="73" t="s">
        <v>0</v>
      </c>
      <c r="I42" s="426" t="s">
        <v>179</v>
      </c>
      <c r="J42" s="426"/>
      <c r="K42" s="54"/>
    </row>
    <row r="43" spans="1:13" ht="26.25" customHeight="1" x14ac:dyDescent="0.2">
      <c r="A43" s="52"/>
      <c r="B43" s="72" t="s">
        <v>23</v>
      </c>
      <c r="C43" s="72" t="s">
        <v>63</v>
      </c>
      <c r="D43" s="72" t="s">
        <v>64</v>
      </c>
      <c r="E43" s="72" t="s">
        <v>20</v>
      </c>
      <c r="F43" s="426"/>
      <c r="G43" s="74" t="e">
        <f>+H43-2</f>
        <v>#DIV/0!</v>
      </c>
      <c r="H43" s="75" t="e">
        <f>EVEN(F44)</f>
        <v>#DIV/0!</v>
      </c>
      <c r="I43" s="426"/>
      <c r="J43" s="426"/>
      <c r="K43" s="54"/>
    </row>
    <row r="44" spans="1:13" x14ac:dyDescent="0.2">
      <c r="A44" s="52"/>
      <c r="B44" s="76">
        <f>AVERAGE(D40,I40)</f>
        <v>21.2</v>
      </c>
      <c r="C44" s="76">
        <f>25.4*B44/13.61</f>
        <v>39.565025716385009</v>
      </c>
      <c r="D44" s="76" t="e">
        <f>+'A.2.2. Promedio diarios (T y P)'!H31</f>
        <v>#DIV/0!</v>
      </c>
      <c r="E44" s="77" t="e">
        <f>1-(C44/D44)</f>
        <v>#DIV/0!</v>
      </c>
      <c r="F44" s="76" t="e">
        <f>+'A.2.2. Promedio diarios (T y P)'!E31</f>
        <v>#DIV/0!</v>
      </c>
      <c r="G44" s="78">
        <v>1.1479999999999999</v>
      </c>
      <c r="H44" s="79">
        <v>1.1519999999999999</v>
      </c>
      <c r="I44" s="427" t="e">
        <f>-(H44-G44)/(H43-G43)*(H43-F44)+H44</f>
        <v>#DIV/0!</v>
      </c>
      <c r="J44" s="427"/>
      <c r="K44" s="54"/>
    </row>
    <row r="45" spans="1:13" x14ac:dyDescent="0.2">
      <c r="A45" s="52"/>
      <c r="B45" s="52"/>
      <c r="C45" s="54"/>
      <c r="D45" s="54"/>
      <c r="E45" s="56"/>
      <c r="F45" s="54"/>
      <c r="G45" s="54"/>
      <c r="H45" s="54"/>
      <c r="I45" s="54"/>
      <c r="J45" s="71"/>
      <c r="K45" s="54"/>
    </row>
    <row r="46" spans="1:13" ht="18.75" customHeight="1" x14ac:dyDescent="0.2">
      <c r="A46" s="52"/>
      <c r="B46" s="61" t="s">
        <v>140</v>
      </c>
      <c r="C46" s="430" t="s">
        <v>25</v>
      </c>
      <c r="D46" s="430"/>
      <c r="E46" s="428">
        <f>+'A.2.2. Promedio diarios (T y P)'!D34</f>
        <v>0</v>
      </c>
      <c r="F46" s="428"/>
      <c r="G46" s="430" t="s">
        <v>26</v>
      </c>
      <c r="H46" s="430"/>
      <c r="I46" s="428">
        <f>+'A.2.2. Promedio diarios (T y P)'!G34</f>
        <v>0</v>
      </c>
      <c r="J46" s="438"/>
      <c r="K46" s="54"/>
    </row>
    <row r="47" spans="1:13" ht="5.25" customHeight="1" x14ac:dyDescent="0.2">
      <c r="A47" s="52"/>
      <c r="B47" s="64"/>
      <c r="C47" s="64"/>
      <c r="D47" s="64"/>
      <c r="E47" s="64"/>
      <c r="F47" s="64"/>
      <c r="G47" s="64"/>
      <c r="H47" s="64"/>
      <c r="I47" s="64"/>
      <c r="J47" s="64"/>
      <c r="K47" s="54"/>
    </row>
    <row r="48" spans="1:13" x14ac:dyDescent="0.2">
      <c r="A48" s="52"/>
      <c r="B48" s="431" t="s">
        <v>21</v>
      </c>
      <c r="C48" s="432"/>
      <c r="D48" s="80">
        <v>21.7</v>
      </c>
      <c r="E48" s="67" t="s">
        <v>62</v>
      </c>
      <c r="F48" s="68"/>
      <c r="G48" s="431" t="s">
        <v>22</v>
      </c>
      <c r="H48" s="432"/>
      <c r="I48" s="80">
        <v>22.25</v>
      </c>
      <c r="J48" s="67" t="s">
        <v>62</v>
      </c>
      <c r="K48" s="54"/>
      <c r="M48" s="232">
        <f>I48-D48</f>
        <v>0.55000000000000071</v>
      </c>
    </row>
    <row r="49" spans="1:13" x14ac:dyDescent="0.2">
      <c r="A49" s="52"/>
      <c r="B49" s="54"/>
      <c r="C49" s="54"/>
      <c r="D49" s="54"/>
      <c r="E49" s="56"/>
      <c r="F49" s="54"/>
      <c r="G49" s="54"/>
      <c r="H49" s="54"/>
      <c r="I49" s="54"/>
      <c r="J49" s="71"/>
      <c r="K49" s="54"/>
    </row>
    <row r="50" spans="1:13" ht="27" customHeight="1" x14ac:dyDescent="0.2">
      <c r="A50" s="52"/>
      <c r="B50" s="426" t="s">
        <v>177</v>
      </c>
      <c r="C50" s="426"/>
      <c r="D50" s="426"/>
      <c r="E50" s="426"/>
      <c r="F50" s="426" t="s">
        <v>19</v>
      </c>
      <c r="G50" s="72" t="s">
        <v>1</v>
      </c>
      <c r="H50" s="73" t="s">
        <v>0</v>
      </c>
      <c r="I50" s="426" t="s">
        <v>179</v>
      </c>
      <c r="J50" s="426"/>
      <c r="K50" s="54"/>
    </row>
    <row r="51" spans="1:13" ht="27.75" customHeight="1" x14ac:dyDescent="0.2">
      <c r="A51" s="52"/>
      <c r="B51" s="72" t="s">
        <v>23</v>
      </c>
      <c r="C51" s="72" t="s">
        <v>63</v>
      </c>
      <c r="D51" s="72" t="s">
        <v>64</v>
      </c>
      <c r="E51" s="72" t="s">
        <v>20</v>
      </c>
      <c r="F51" s="426"/>
      <c r="G51" s="74" t="e">
        <f>+H51-2</f>
        <v>#DIV/0!</v>
      </c>
      <c r="H51" s="75" t="e">
        <f>EVEN(F52)</f>
        <v>#DIV/0!</v>
      </c>
      <c r="I51" s="426"/>
      <c r="J51" s="426"/>
      <c r="K51" s="54"/>
    </row>
    <row r="52" spans="1:13" x14ac:dyDescent="0.2">
      <c r="A52" s="52"/>
      <c r="B52" s="76">
        <f>AVERAGE(D48,I48)</f>
        <v>21.975000000000001</v>
      </c>
      <c r="C52" s="76">
        <f>25.4*B52/13.61</f>
        <v>41.011388684790596</v>
      </c>
      <c r="D52" s="76" t="e">
        <f>+'A.2.2. Promedio diarios (T y P)'!H38</f>
        <v>#DIV/0!</v>
      </c>
      <c r="E52" s="77" t="e">
        <f>1-(C52/D52)</f>
        <v>#DIV/0!</v>
      </c>
      <c r="F52" s="76" t="e">
        <f>+'A.2.2. Promedio diarios (T y P)'!E38</f>
        <v>#DIV/0!</v>
      </c>
      <c r="G52" s="81">
        <v>1.1459999999999999</v>
      </c>
      <c r="H52" s="82">
        <v>1.149</v>
      </c>
      <c r="I52" s="427" t="e">
        <f>-(H52-G52)/(H51-G51)*(H51-F52)+H52</f>
        <v>#DIV/0!</v>
      </c>
      <c r="J52" s="427"/>
      <c r="K52" s="54"/>
    </row>
    <row r="53" spans="1:13" x14ac:dyDescent="0.2">
      <c r="A53" s="52"/>
      <c r="B53" s="52"/>
      <c r="C53" s="54"/>
      <c r="D53" s="54"/>
      <c r="E53" s="56"/>
      <c r="F53" s="54"/>
      <c r="G53" s="54"/>
      <c r="H53" s="54"/>
      <c r="I53" s="54"/>
      <c r="J53" s="54"/>
      <c r="K53" s="54"/>
    </row>
    <row r="54" spans="1:13" ht="18.75" customHeight="1" x14ac:dyDescent="0.2">
      <c r="A54" s="52"/>
      <c r="B54" s="61" t="s">
        <v>141</v>
      </c>
      <c r="C54" s="430" t="s">
        <v>25</v>
      </c>
      <c r="D54" s="430"/>
      <c r="E54" s="428">
        <f>+'A.2.2. Promedio diarios (T y P)'!D41</f>
        <v>0</v>
      </c>
      <c r="F54" s="428"/>
      <c r="G54" s="430" t="s">
        <v>26</v>
      </c>
      <c r="H54" s="430"/>
      <c r="I54" s="428">
        <f>+'A.2.2. Promedio diarios (T y P)'!G41</f>
        <v>0</v>
      </c>
      <c r="J54" s="438"/>
      <c r="K54" s="54"/>
    </row>
    <row r="55" spans="1:13" ht="6" customHeight="1" x14ac:dyDescent="0.2">
      <c r="A55" s="52"/>
      <c r="B55" s="64"/>
      <c r="C55" s="64"/>
      <c r="D55" s="64"/>
      <c r="E55" s="64"/>
      <c r="F55" s="64"/>
      <c r="G55" s="64"/>
      <c r="H55" s="64"/>
      <c r="I55" s="64"/>
      <c r="J55" s="64"/>
      <c r="K55" s="54"/>
    </row>
    <row r="56" spans="1:13" x14ac:dyDescent="0.2">
      <c r="A56" s="52"/>
      <c r="B56" s="431" t="s">
        <v>21</v>
      </c>
      <c r="C56" s="432"/>
      <c r="D56" s="66">
        <v>21.6</v>
      </c>
      <c r="E56" s="67" t="s">
        <v>62</v>
      </c>
      <c r="F56" s="68"/>
      <c r="G56" s="431" t="s">
        <v>22</v>
      </c>
      <c r="H56" s="432"/>
      <c r="I56" s="80">
        <v>22.3</v>
      </c>
      <c r="J56" s="67" t="s">
        <v>62</v>
      </c>
      <c r="K56" s="54"/>
      <c r="M56" s="232">
        <f>I56-D56</f>
        <v>0.69999999999999929</v>
      </c>
    </row>
    <row r="57" spans="1:13" x14ac:dyDescent="0.2">
      <c r="A57" s="52"/>
      <c r="B57" s="54"/>
      <c r="C57" s="54"/>
      <c r="D57" s="54"/>
      <c r="E57" s="56"/>
      <c r="F57" s="54"/>
      <c r="G57" s="54"/>
      <c r="H57" s="54"/>
      <c r="I57" s="54"/>
      <c r="J57" s="71"/>
      <c r="K57" s="54"/>
    </row>
    <row r="58" spans="1:13" ht="26.25" customHeight="1" x14ac:dyDescent="0.2">
      <c r="A58" s="52"/>
      <c r="B58" s="426" t="s">
        <v>177</v>
      </c>
      <c r="C58" s="426"/>
      <c r="D58" s="426"/>
      <c r="E58" s="426"/>
      <c r="F58" s="426" t="s">
        <v>19</v>
      </c>
      <c r="G58" s="72" t="s">
        <v>1</v>
      </c>
      <c r="H58" s="73" t="s">
        <v>0</v>
      </c>
      <c r="I58" s="426" t="s">
        <v>179</v>
      </c>
      <c r="J58" s="426"/>
      <c r="K58" s="54"/>
    </row>
    <row r="59" spans="1:13" ht="27.75" customHeight="1" x14ac:dyDescent="0.2">
      <c r="A59" s="52"/>
      <c r="B59" s="72" t="s">
        <v>23</v>
      </c>
      <c r="C59" s="72" t="s">
        <v>63</v>
      </c>
      <c r="D59" s="72" t="s">
        <v>64</v>
      </c>
      <c r="E59" s="72" t="s">
        <v>20</v>
      </c>
      <c r="F59" s="426"/>
      <c r="G59" s="74" t="e">
        <f>+H59-2</f>
        <v>#DIV/0!</v>
      </c>
      <c r="H59" s="75" t="e">
        <f>EVEN(F60)</f>
        <v>#DIV/0!</v>
      </c>
      <c r="I59" s="426"/>
      <c r="J59" s="426"/>
      <c r="K59" s="54"/>
    </row>
    <row r="60" spans="1:13" x14ac:dyDescent="0.2">
      <c r="A60" s="52"/>
      <c r="B60" s="76">
        <f>AVERAGE(D56,I56)</f>
        <v>21.950000000000003</v>
      </c>
      <c r="C60" s="76">
        <f>25.4*B60/13.61</f>
        <v>40.964731814842033</v>
      </c>
      <c r="D60" s="76" t="e">
        <f>+'A.2.2. Promedio diarios (T y P)'!H45</f>
        <v>#DIV/0!</v>
      </c>
      <c r="E60" s="77" t="e">
        <f>1-(C60/D60)</f>
        <v>#DIV/0!</v>
      </c>
      <c r="F60" s="76" t="e">
        <f>+'A.2.2. Promedio diarios (T y P)'!E45</f>
        <v>#DIV/0!</v>
      </c>
      <c r="G60" s="81">
        <v>1.1459999999999999</v>
      </c>
      <c r="H60" s="82">
        <v>1.149</v>
      </c>
      <c r="I60" s="427" t="e">
        <f>-(H60-G60)/(H59-G59)*(H59-F60)+H60</f>
        <v>#DIV/0!</v>
      </c>
      <c r="J60" s="427"/>
      <c r="K60" s="54"/>
    </row>
    <row r="61" spans="1:13" x14ac:dyDescent="0.2">
      <c r="A61" s="52"/>
      <c r="B61" s="52"/>
      <c r="C61" s="54"/>
      <c r="D61" s="54"/>
      <c r="E61" s="56"/>
      <c r="F61" s="54"/>
      <c r="G61" s="54"/>
      <c r="H61" s="54"/>
      <c r="I61" s="54"/>
      <c r="J61" s="54"/>
      <c r="K61" s="54"/>
    </row>
    <row r="62" spans="1:13" ht="18" hidden="1" x14ac:dyDescent="0.2">
      <c r="A62" s="52"/>
      <c r="B62" s="61" t="s">
        <v>142</v>
      </c>
      <c r="C62" s="430" t="s">
        <v>25</v>
      </c>
      <c r="D62" s="430"/>
      <c r="E62" s="428" t="e">
        <f>+'A.2.2. Promedio diarios (T y P)'!#REF!</f>
        <v>#REF!</v>
      </c>
      <c r="F62" s="428"/>
      <c r="G62" s="430" t="s">
        <v>26</v>
      </c>
      <c r="H62" s="430"/>
      <c r="I62" s="428" t="e">
        <f>+'A.2.2. Promedio diarios (T y P)'!#REF!</f>
        <v>#REF!</v>
      </c>
      <c r="J62" s="438"/>
      <c r="K62" s="62"/>
    </row>
    <row r="63" spans="1:13" s="11" customFormat="1" ht="6" hidden="1" customHeight="1" x14ac:dyDescent="0.2">
      <c r="A63" s="63"/>
      <c r="B63" s="64"/>
      <c r="C63" s="64"/>
      <c r="D63" s="64"/>
      <c r="E63" s="64"/>
      <c r="F63" s="64"/>
      <c r="G63" s="64"/>
      <c r="H63" s="64"/>
      <c r="I63" s="64"/>
      <c r="J63" s="64"/>
      <c r="K63" s="65"/>
    </row>
    <row r="64" spans="1:13" hidden="1" x14ac:dyDescent="0.2">
      <c r="A64" s="52"/>
      <c r="B64" s="431" t="s">
        <v>21</v>
      </c>
      <c r="C64" s="432"/>
      <c r="D64" s="66"/>
      <c r="E64" s="67" t="s">
        <v>62</v>
      </c>
      <c r="F64" s="68"/>
      <c r="G64" s="431" t="s">
        <v>22</v>
      </c>
      <c r="H64" s="432"/>
      <c r="I64" s="80"/>
      <c r="J64" s="67" t="s">
        <v>62</v>
      </c>
      <c r="K64" s="54"/>
    </row>
    <row r="65" spans="1:11" hidden="1" x14ac:dyDescent="0.2">
      <c r="A65" s="52"/>
      <c r="B65" s="54"/>
      <c r="C65" s="54"/>
      <c r="D65" s="54"/>
      <c r="E65" s="56"/>
      <c r="F65" s="54"/>
      <c r="G65" s="54"/>
      <c r="H65" s="54"/>
      <c r="I65" s="54"/>
      <c r="J65" s="71"/>
      <c r="K65" s="54"/>
    </row>
    <row r="66" spans="1:11" ht="24" hidden="1" customHeight="1" x14ac:dyDescent="0.2">
      <c r="A66" s="52"/>
      <c r="B66" s="426" t="s">
        <v>177</v>
      </c>
      <c r="C66" s="426"/>
      <c r="D66" s="426"/>
      <c r="E66" s="426"/>
      <c r="F66" s="426" t="s">
        <v>19</v>
      </c>
      <c r="G66" s="72" t="s">
        <v>1</v>
      </c>
      <c r="H66" s="72" t="s">
        <v>0</v>
      </c>
      <c r="I66" s="426" t="s">
        <v>179</v>
      </c>
      <c r="J66" s="426"/>
      <c r="K66" s="54"/>
    </row>
    <row r="67" spans="1:11" ht="26.25" hidden="1" customHeight="1" x14ac:dyDescent="0.2">
      <c r="A67" s="52"/>
      <c r="B67" s="72" t="s">
        <v>23</v>
      </c>
      <c r="C67" s="72" t="s">
        <v>63</v>
      </c>
      <c r="D67" s="72" t="s">
        <v>64</v>
      </c>
      <c r="E67" s="72" t="s">
        <v>20</v>
      </c>
      <c r="F67" s="426"/>
      <c r="G67" s="74" t="e">
        <f>+H67-2</f>
        <v>#REF!</v>
      </c>
      <c r="H67" s="74" t="e">
        <f>EVEN(F68)</f>
        <v>#REF!</v>
      </c>
      <c r="I67" s="426"/>
      <c r="J67" s="426"/>
      <c r="K67" s="54"/>
    </row>
    <row r="68" spans="1:11" hidden="1" x14ac:dyDescent="0.2">
      <c r="A68" s="52"/>
      <c r="B68" s="76" t="e">
        <f>AVERAGE(D64,I64)</f>
        <v>#DIV/0!</v>
      </c>
      <c r="C68" s="76" t="e">
        <f>25.4*B68/13.61</f>
        <v>#DIV/0!</v>
      </c>
      <c r="D68" s="76" t="e">
        <f>+'A.2.2. Promedio diarios (T y P)'!#REF!</f>
        <v>#REF!</v>
      </c>
      <c r="E68" s="77" t="e">
        <f>1-(C68/D68)</f>
        <v>#DIV/0!</v>
      </c>
      <c r="F68" s="76" t="e">
        <f>+'A.2.2. Promedio diarios (T y P)'!#REF!</f>
        <v>#REF!</v>
      </c>
      <c r="G68" s="81"/>
      <c r="H68" s="79"/>
      <c r="I68" s="439" t="e">
        <f>-(H68-G68)/(H67-G67)*(H67-F68)+H68</f>
        <v>#REF!</v>
      </c>
      <c r="J68" s="440"/>
      <c r="K68" s="54"/>
    </row>
    <row r="69" spans="1:11" hidden="1" x14ac:dyDescent="0.2">
      <c r="A69" s="52"/>
      <c r="B69" s="52"/>
      <c r="C69" s="54"/>
      <c r="D69" s="54"/>
      <c r="E69" s="56"/>
      <c r="F69" s="54"/>
      <c r="G69" s="54"/>
      <c r="H69" s="54"/>
      <c r="I69" s="54"/>
      <c r="J69" s="71"/>
      <c r="K69" s="54"/>
    </row>
    <row r="70" spans="1:11" ht="18" hidden="1" x14ac:dyDescent="0.2">
      <c r="A70" s="52"/>
      <c r="B70" s="61" t="s">
        <v>143</v>
      </c>
      <c r="C70" s="430" t="s">
        <v>25</v>
      </c>
      <c r="D70" s="430"/>
      <c r="E70" s="428" t="e">
        <f>+'A.2.2. Promedio diarios (T y P)'!#REF!</f>
        <v>#REF!</v>
      </c>
      <c r="F70" s="428"/>
      <c r="G70" s="430" t="s">
        <v>26</v>
      </c>
      <c r="H70" s="430"/>
      <c r="I70" s="428" t="e">
        <f>+'A.2.2. Promedio diarios (T y P)'!#REF!</f>
        <v>#REF!</v>
      </c>
      <c r="J70" s="429"/>
      <c r="K70" s="62"/>
    </row>
    <row r="71" spans="1:11" s="11" customFormat="1" ht="6" hidden="1" customHeight="1" x14ac:dyDescent="0.2">
      <c r="A71" s="63"/>
      <c r="B71" s="64"/>
      <c r="C71" s="64"/>
      <c r="D71" s="64"/>
      <c r="E71" s="64"/>
      <c r="F71" s="64"/>
      <c r="G71" s="64"/>
      <c r="H71" s="64"/>
      <c r="I71" s="64"/>
      <c r="J71" s="64"/>
      <c r="K71" s="65"/>
    </row>
    <row r="72" spans="1:11" hidden="1" x14ac:dyDescent="0.2">
      <c r="A72" s="52"/>
      <c r="B72" s="431" t="s">
        <v>21</v>
      </c>
      <c r="C72" s="432"/>
      <c r="D72" s="66"/>
      <c r="E72" s="67" t="s">
        <v>62</v>
      </c>
      <c r="F72" s="68"/>
      <c r="G72" s="431" t="s">
        <v>22</v>
      </c>
      <c r="H72" s="432"/>
      <c r="I72" s="80"/>
      <c r="J72" s="67" t="s">
        <v>62</v>
      </c>
      <c r="K72" s="54"/>
    </row>
    <row r="73" spans="1:11" hidden="1" x14ac:dyDescent="0.2">
      <c r="A73" s="52"/>
      <c r="B73" s="54"/>
      <c r="C73" s="54"/>
      <c r="D73" s="54"/>
      <c r="E73" s="56"/>
      <c r="F73" s="54"/>
      <c r="G73" s="54"/>
      <c r="H73" s="54"/>
      <c r="I73" s="54"/>
      <c r="J73" s="71"/>
      <c r="K73" s="54"/>
    </row>
    <row r="74" spans="1:11" ht="24" hidden="1" customHeight="1" x14ac:dyDescent="0.2">
      <c r="A74" s="52"/>
      <c r="B74" s="433" t="s">
        <v>177</v>
      </c>
      <c r="C74" s="434"/>
      <c r="D74" s="434"/>
      <c r="E74" s="435"/>
      <c r="F74" s="436" t="s">
        <v>19</v>
      </c>
      <c r="G74" s="72" t="s">
        <v>1</v>
      </c>
      <c r="H74" s="73" t="s">
        <v>0</v>
      </c>
      <c r="I74" s="420" t="s">
        <v>179</v>
      </c>
      <c r="J74" s="421"/>
      <c r="K74" s="54"/>
    </row>
    <row r="75" spans="1:11" ht="26.25" hidden="1" customHeight="1" x14ac:dyDescent="0.2">
      <c r="A75" s="52"/>
      <c r="B75" s="72" t="s">
        <v>23</v>
      </c>
      <c r="C75" s="72" t="s">
        <v>63</v>
      </c>
      <c r="D75" s="72" t="s">
        <v>64</v>
      </c>
      <c r="E75" s="72" t="s">
        <v>20</v>
      </c>
      <c r="F75" s="437"/>
      <c r="G75" s="74" t="e">
        <f>+H75-2</f>
        <v>#REF!</v>
      </c>
      <c r="H75" s="75" t="e">
        <f>EVEN(F76)</f>
        <v>#REF!</v>
      </c>
      <c r="I75" s="422"/>
      <c r="J75" s="423"/>
      <c r="K75" s="54"/>
    </row>
    <row r="76" spans="1:11" hidden="1" x14ac:dyDescent="0.2">
      <c r="A76" s="52"/>
      <c r="B76" s="76" t="e">
        <f>AVERAGE(D72,I72)</f>
        <v>#DIV/0!</v>
      </c>
      <c r="C76" s="76" t="e">
        <f>25.4*B76/13.61</f>
        <v>#DIV/0!</v>
      </c>
      <c r="D76" s="76" t="e">
        <f>+'A.2.2. Promedio diarios (T y P)'!#REF!</f>
        <v>#REF!</v>
      </c>
      <c r="E76" s="77" t="e">
        <f>1-(C76/D76)</f>
        <v>#DIV/0!</v>
      </c>
      <c r="F76" s="76" t="e">
        <f>+'A.2.2. Promedio diarios (T y P)'!#REF!</f>
        <v>#REF!</v>
      </c>
      <c r="G76" s="81"/>
      <c r="H76" s="82"/>
      <c r="I76" s="424" t="e">
        <f>-(H76-G76)/(H75-G75)*(H75-F76)+H76</f>
        <v>#REF!</v>
      </c>
      <c r="J76" s="425"/>
      <c r="K76" s="54"/>
    </row>
    <row r="77" spans="1:11" hidden="1" x14ac:dyDescent="0.2">
      <c r="A77" s="52"/>
      <c r="B77" s="52"/>
      <c r="C77" s="54"/>
      <c r="D77" s="54"/>
      <c r="E77" s="56"/>
      <c r="F77" s="54"/>
      <c r="G77" s="54"/>
      <c r="H77" s="54"/>
      <c r="I77" s="54"/>
      <c r="J77" s="71"/>
      <c r="K77" s="54"/>
    </row>
    <row r="78" spans="1:11" ht="18" hidden="1" x14ac:dyDescent="0.2">
      <c r="A78" s="52"/>
      <c r="B78" s="61" t="s">
        <v>144</v>
      </c>
      <c r="C78" s="430" t="s">
        <v>25</v>
      </c>
      <c r="D78" s="430"/>
      <c r="E78" s="428" t="e">
        <f>+'A.2.2. Promedio diarios (T y P)'!#REF!</f>
        <v>#REF!</v>
      </c>
      <c r="F78" s="428"/>
      <c r="G78" s="430" t="s">
        <v>26</v>
      </c>
      <c r="H78" s="430"/>
      <c r="I78" s="428" t="e">
        <f>+'A.2.2. Promedio diarios (T y P)'!#REF!</f>
        <v>#REF!</v>
      </c>
      <c r="J78" s="429"/>
      <c r="K78" s="62"/>
    </row>
    <row r="79" spans="1:11" s="11" customFormat="1" ht="6" hidden="1" customHeight="1" x14ac:dyDescent="0.2">
      <c r="A79" s="63"/>
      <c r="B79" s="64"/>
      <c r="C79" s="64"/>
      <c r="D79" s="64"/>
      <c r="E79" s="64"/>
      <c r="F79" s="64"/>
      <c r="G79" s="64"/>
      <c r="H79" s="64"/>
      <c r="I79" s="64"/>
      <c r="J79" s="64"/>
      <c r="K79" s="65"/>
    </row>
    <row r="80" spans="1:11" hidden="1" x14ac:dyDescent="0.2">
      <c r="A80" s="52"/>
      <c r="B80" s="431" t="s">
        <v>21</v>
      </c>
      <c r="C80" s="432"/>
      <c r="D80" s="66"/>
      <c r="E80" s="67" t="s">
        <v>62</v>
      </c>
      <c r="F80" s="68"/>
      <c r="G80" s="431" t="s">
        <v>22</v>
      </c>
      <c r="H80" s="432"/>
      <c r="I80" s="80"/>
      <c r="J80" s="67" t="s">
        <v>62</v>
      </c>
      <c r="K80" s="54"/>
    </row>
    <row r="81" spans="1:11" hidden="1" x14ac:dyDescent="0.2">
      <c r="A81" s="52"/>
      <c r="B81" s="54"/>
      <c r="C81" s="54"/>
      <c r="D81" s="54"/>
      <c r="E81" s="56"/>
      <c r="F81" s="54"/>
      <c r="G81" s="54"/>
      <c r="H81" s="54"/>
      <c r="I81" s="54"/>
      <c r="J81" s="71"/>
      <c r="K81" s="54"/>
    </row>
    <row r="82" spans="1:11" ht="24" hidden="1" customHeight="1" x14ac:dyDescent="0.2">
      <c r="A82" s="52"/>
      <c r="B82" s="433" t="s">
        <v>177</v>
      </c>
      <c r="C82" s="434"/>
      <c r="D82" s="434"/>
      <c r="E82" s="435"/>
      <c r="F82" s="436" t="s">
        <v>19</v>
      </c>
      <c r="G82" s="72" t="s">
        <v>1</v>
      </c>
      <c r="H82" s="73" t="s">
        <v>0</v>
      </c>
      <c r="I82" s="420" t="s">
        <v>34</v>
      </c>
      <c r="J82" s="421"/>
      <c r="K82" s="54"/>
    </row>
    <row r="83" spans="1:11" ht="26.25" hidden="1" customHeight="1" x14ac:dyDescent="0.2">
      <c r="A83" s="52"/>
      <c r="B83" s="72" t="s">
        <v>23</v>
      </c>
      <c r="C83" s="72" t="s">
        <v>63</v>
      </c>
      <c r="D83" s="72" t="s">
        <v>64</v>
      </c>
      <c r="E83" s="72" t="s">
        <v>20</v>
      </c>
      <c r="F83" s="437"/>
      <c r="G83" s="74" t="e">
        <f>+H83-2</f>
        <v>#REF!</v>
      </c>
      <c r="H83" s="75" t="e">
        <f>EVEN(F84)</f>
        <v>#REF!</v>
      </c>
      <c r="I83" s="422"/>
      <c r="J83" s="423"/>
      <c r="K83" s="54"/>
    </row>
    <row r="84" spans="1:11" hidden="1" x14ac:dyDescent="0.2">
      <c r="A84" s="52"/>
      <c r="B84" s="76" t="e">
        <f>AVERAGE(D80,I80)</f>
        <v>#DIV/0!</v>
      </c>
      <c r="C84" s="76" t="e">
        <f>25.4*B84/13.61</f>
        <v>#DIV/0!</v>
      </c>
      <c r="D84" s="76" t="e">
        <f>+'A.2.2. Promedio diarios (T y P)'!#REF!</f>
        <v>#REF!</v>
      </c>
      <c r="E84" s="77" t="e">
        <f>1-(C84/D84)</f>
        <v>#DIV/0!</v>
      </c>
      <c r="F84" s="76" t="e">
        <f>+'A.2.2. Promedio diarios (T y P)'!#REF!</f>
        <v>#REF!</v>
      </c>
      <c r="G84" s="81"/>
      <c r="H84" s="82"/>
      <c r="I84" s="424" t="e">
        <f>-(H84-G84)/(H83-G83)*(H83-F84)+H84</f>
        <v>#REF!</v>
      </c>
      <c r="J84" s="425"/>
      <c r="K84" s="54"/>
    </row>
    <row r="85" spans="1:11" hidden="1" x14ac:dyDescent="0.2">
      <c r="A85" s="52"/>
      <c r="B85" s="52"/>
      <c r="C85" s="54"/>
      <c r="D85" s="54"/>
      <c r="E85" s="56"/>
      <c r="F85" s="54"/>
      <c r="G85" s="54"/>
      <c r="H85" s="54"/>
      <c r="I85" s="54"/>
      <c r="J85" s="71"/>
      <c r="K85" s="54"/>
    </row>
    <row r="86" spans="1:11" ht="18" hidden="1" x14ac:dyDescent="0.2">
      <c r="A86" s="52"/>
      <c r="B86" s="61" t="s">
        <v>155</v>
      </c>
      <c r="C86" s="430" t="s">
        <v>25</v>
      </c>
      <c r="D86" s="430"/>
      <c r="E86" s="428" t="e">
        <f>+'A.2.2. Promedio diarios (T y P)'!#REF!</f>
        <v>#REF!</v>
      </c>
      <c r="F86" s="428"/>
      <c r="G86" s="430" t="s">
        <v>26</v>
      </c>
      <c r="H86" s="430"/>
      <c r="I86" s="428" t="e">
        <f>+'A.2.2. Promedio diarios (T y P)'!#REF!</f>
        <v>#REF!</v>
      </c>
      <c r="J86" s="429"/>
      <c r="K86" s="62"/>
    </row>
    <row r="87" spans="1:11" s="11" customFormat="1" ht="6" hidden="1" customHeight="1" x14ac:dyDescent="0.2">
      <c r="A87" s="63"/>
      <c r="B87" s="64"/>
      <c r="C87" s="64"/>
      <c r="D87" s="64"/>
      <c r="E87" s="64"/>
      <c r="F87" s="64"/>
      <c r="G87" s="64"/>
      <c r="H87" s="64"/>
      <c r="I87" s="64"/>
      <c r="J87" s="64"/>
      <c r="K87" s="65"/>
    </row>
    <row r="88" spans="1:11" hidden="1" x14ac:dyDescent="0.2">
      <c r="A88" s="52"/>
      <c r="B88" s="431" t="s">
        <v>21</v>
      </c>
      <c r="C88" s="432"/>
      <c r="D88" s="66"/>
      <c r="E88" s="67" t="s">
        <v>62</v>
      </c>
      <c r="F88" s="68"/>
      <c r="G88" s="431" t="s">
        <v>22</v>
      </c>
      <c r="H88" s="432"/>
      <c r="I88" s="80"/>
      <c r="J88" s="67" t="s">
        <v>62</v>
      </c>
      <c r="K88" s="54"/>
    </row>
    <row r="89" spans="1:11" hidden="1" x14ac:dyDescent="0.2">
      <c r="A89" s="52"/>
      <c r="B89" s="54"/>
      <c r="C89" s="54"/>
      <c r="D89" s="54"/>
      <c r="E89" s="56"/>
      <c r="F89" s="54"/>
      <c r="G89" s="54"/>
      <c r="H89" s="54"/>
      <c r="I89" s="54"/>
      <c r="J89" s="71"/>
      <c r="K89" s="54"/>
    </row>
    <row r="90" spans="1:11" ht="24" hidden="1" customHeight="1" x14ac:dyDescent="0.2">
      <c r="A90" s="52"/>
      <c r="B90" s="433" t="s">
        <v>177</v>
      </c>
      <c r="C90" s="434"/>
      <c r="D90" s="434"/>
      <c r="E90" s="435"/>
      <c r="F90" s="436" t="s">
        <v>19</v>
      </c>
      <c r="G90" s="72" t="s">
        <v>1</v>
      </c>
      <c r="H90" s="73" t="s">
        <v>0</v>
      </c>
      <c r="I90" s="420" t="s">
        <v>34</v>
      </c>
      <c r="J90" s="421"/>
      <c r="K90" s="54"/>
    </row>
    <row r="91" spans="1:11" ht="26.25" hidden="1" customHeight="1" x14ac:dyDescent="0.2">
      <c r="A91" s="52"/>
      <c r="B91" s="72" t="s">
        <v>23</v>
      </c>
      <c r="C91" s="72" t="s">
        <v>63</v>
      </c>
      <c r="D91" s="72" t="s">
        <v>64</v>
      </c>
      <c r="E91" s="72" t="s">
        <v>20</v>
      </c>
      <c r="F91" s="437"/>
      <c r="G91" s="74" t="e">
        <f>+H91-2</f>
        <v>#REF!</v>
      </c>
      <c r="H91" s="75" t="e">
        <f>EVEN(F92)</f>
        <v>#REF!</v>
      </c>
      <c r="I91" s="422"/>
      <c r="J91" s="423"/>
      <c r="K91" s="54"/>
    </row>
    <row r="92" spans="1:11" hidden="1" x14ac:dyDescent="0.2">
      <c r="A92" s="52"/>
      <c r="B92" s="76" t="e">
        <f>AVERAGE(D88,I88)</f>
        <v>#DIV/0!</v>
      </c>
      <c r="C92" s="76" t="e">
        <f>25.4*B92/13.61</f>
        <v>#DIV/0!</v>
      </c>
      <c r="D92" s="76" t="e">
        <f>+'A.2.2. Promedio diarios (T y P)'!#REF!</f>
        <v>#REF!</v>
      </c>
      <c r="E92" s="77" t="e">
        <f>1-(C92/D92)</f>
        <v>#DIV/0!</v>
      </c>
      <c r="F92" s="76" t="e">
        <f>+'A.2.2. Promedio diarios (T y P)'!#REF!</f>
        <v>#REF!</v>
      </c>
      <c r="G92" s="81"/>
      <c r="H92" s="82"/>
      <c r="I92" s="424" t="e">
        <f>-(H92-G92)/(H91-G91)*(H91-F92)+H92</f>
        <v>#REF!</v>
      </c>
      <c r="J92" s="425"/>
      <c r="K92" s="54"/>
    </row>
    <row r="93" spans="1:11" hidden="1" x14ac:dyDescent="0.2">
      <c r="A93" s="52"/>
      <c r="B93" s="52"/>
      <c r="C93" s="54"/>
      <c r="D93" s="54"/>
      <c r="E93" s="56"/>
      <c r="F93" s="54"/>
      <c r="G93" s="54"/>
      <c r="H93" s="54"/>
      <c r="I93" s="54"/>
      <c r="J93" s="71"/>
      <c r="K93" s="54"/>
    </row>
    <row r="94" spans="1:11" ht="18" hidden="1" x14ac:dyDescent="0.2">
      <c r="A94" s="52"/>
      <c r="B94" s="61" t="s">
        <v>156</v>
      </c>
      <c r="C94" s="430" t="s">
        <v>25</v>
      </c>
      <c r="D94" s="430"/>
      <c r="E94" s="428" t="e">
        <f>+'A.2.2. Promedio diarios (T y P)'!#REF!</f>
        <v>#REF!</v>
      </c>
      <c r="F94" s="428"/>
      <c r="G94" s="430" t="s">
        <v>26</v>
      </c>
      <c r="H94" s="430"/>
      <c r="I94" s="428" t="e">
        <f>+'A.2.2. Promedio diarios (T y P)'!#REF!</f>
        <v>#REF!</v>
      </c>
      <c r="J94" s="429"/>
      <c r="K94" s="62"/>
    </row>
    <row r="95" spans="1:11" s="11" customFormat="1" ht="6" hidden="1" customHeight="1" x14ac:dyDescent="0.2">
      <c r="A95" s="63"/>
      <c r="B95" s="64"/>
      <c r="C95" s="64"/>
      <c r="D95" s="64"/>
      <c r="E95" s="64"/>
      <c r="F95" s="64"/>
      <c r="G95" s="64"/>
      <c r="H95" s="64"/>
      <c r="I95" s="64"/>
      <c r="J95" s="64"/>
      <c r="K95" s="65"/>
    </row>
    <row r="96" spans="1:11" hidden="1" x14ac:dyDescent="0.2">
      <c r="A96" s="52"/>
      <c r="B96" s="431" t="s">
        <v>21</v>
      </c>
      <c r="C96" s="432"/>
      <c r="D96" s="66"/>
      <c r="E96" s="67" t="s">
        <v>62</v>
      </c>
      <c r="F96" s="68"/>
      <c r="G96" s="431" t="s">
        <v>22</v>
      </c>
      <c r="H96" s="432"/>
      <c r="I96" s="80"/>
      <c r="J96" s="67" t="s">
        <v>62</v>
      </c>
      <c r="K96" s="54"/>
    </row>
    <row r="97" spans="1:11" hidden="1" x14ac:dyDescent="0.2">
      <c r="A97" s="52"/>
      <c r="B97" s="54"/>
      <c r="C97" s="54"/>
      <c r="D97" s="54"/>
      <c r="E97" s="56"/>
      <c r="F97" s="54"/>
      <c r="G97" s="54"/>
      <c r="H97" s="54"/>
      <c r="I97" s="54"/>
      <c r="J97" s="71"/>
      <c r="K97" s="54"/>
    </row>
    <row r="98" spans="1:11" ht="24" hidden="1" customHeight="1" x14ac:dyDescent="0.2">
      <c r="A98" s="52"/>
      <c r="B98" s="433" t="s">
        <v>177</v>
      </c>
      <c r="C98" s="434"/>
      <c r="D98" s="434"/>
      <c r="E98" s="435"/>
      <c r="F98" s="436" t="s">
        <v>19</v>
      </c>
      <c r="G98" s="72" t="s">
        <v>1</v>
      </c>
      <c r="H98" s="73" t="s">
        <v>0</v>
      </c>
      <c r="I98" s="420" t="s">
        <v>34</v>
      </c>
      <c r="J98" s="421"/>
      <c r="K98" s="54"/>
    </row>
    <row r="99" spans="1:11" ht="26.25" hidden="1" customHeight="1" x14ac:dyDescent="0.2">
      <c r="A99" s="52"/>
      <c r="B99" s="72" t="s">
        <v>23</v>
      </c>
      <c r="C99" s="72" t="s">
        <v>63</v>
      </c>
      <c r="D99" s="72" t="s">
        <v>64</v>
      </c>
      <c r="E99" s="72" t="s">
        <v>20</v>
      </c>
      <c r="F99" s="437"/>
      <c r="G99" s="74" t="e">
        <f>+H99-2</f>
        <v>#REF!</v>
      </c>
      <c r="H99" s="75" t="e">
        <f>EVEN(F100)</f>
        <v>#REF!</v>
      </c>
      <c r="I99" s="422"/>
      <c r="J99" s="423"/>
      <c r="K99" s="54"/>
    </row>
    <row r="100" spans="1:11" hidden="1" x14ac:dyDescent="0.2">
      <c r="A100" s="52"/>
      <c r="B100" s="76" t="e">
        <f>AVERAGE(D96,I96)</f>
        <v>#DIV/0!</v>
      </c>
      <c r="C100" s="76" t="e">
        <f>25.4*B100/13.61</f>
        <v>#DIV/0!</v>
      </c>
      <c r="D100" s="76" t="e">
        <f>+'A.2.2. Promedio diarios (T y P)'!#REF!</f>
        <v>#REF!</v>
      </c>
      <c r="E100" s="77" t="e">
        <f>1-(C100/D100)</f>
        <v>#DIV/0!</v>
      </c>
      <c r="F100" s="76" t="e">
        <f>+'A.2.2. Promedio diarios (T y P)'!#REF!</f>
        <v>#REF!</v>
      </c>
      <c r="G100" s="81"/>
      <c r="H100" s="82"/>
      <c r="I100" s="424" t="e">
        <f>-(H100-G100)/(H99-G99)*(H99-F100)+H100</f>
        <v>#REF!</v>
      </c>
      <c r="J100" s="425"/>
      <c r="K100" s="54"/>
    </row>
    <row r="101" spans="1:11" hidden="1" x14ac:dyDescent="0.2">
      <c r="A101" s="52"/>
      <c r="B101" s="52"/>
      <c r="C101" s="54"/>
      <c r="D101" s="54"/>
      <c r="E101" s="56"/>
      <c r="F101" s="54"/>
      <c r="G101" s="54"/>
      <c r="H101" s="54"/>
      <c r="I101" s="54"/>
      <c r="J101" s="71"/>
      <c r="K101" s="54"/>
    </row>
    <row r="102" spans="1:11" ht="18" hidden="1" x14ac:dyDescent="0.2">
      <c r="A102" s="52"/>
      <c r="B102" s="61" t="s">
        <v>157</v>
      </c>
      <c r="C102" s="430" t="s">
        <v>25</v>
      </c>
      <c r="D102" s="430"/>
      <c r="E102" s="428" t="e">
        <f>+'A.2.2. Promedio diarios (T y P)'!#REF!</f>
        <v>#REF!</v>
      </c>
      <c r="F102" s="428"/>
      <c r="G102" s="430" t="s">
        <v>26</v>
      </c>
      <c r="H102" s="430"/>
      <c r="I102" s="428" t="e">
        <f>+'A.2.2. Promedio diarios (T y P)'!#REF!</f>
        <v>#REF!</v>
      </c>
      <c r="J102" s="429"/>
      <c r="K102" s="62"/>
    </row>
    <row r="103" spans="1:11" s="11" customFormat="1" ht="6" hidden="1" customHeight="1" x14ac:dyDescent="0.2">
      <c r="A103" s="63"/>
      <c r="B103" s="64"/>
      <c r="C103" s="64"/>
      <c r="D103" s="64"/>
      <c r="E103" s="64"/>
      <c r="F103" s="64"/>
      <c r="G103" s="64"/>
      <c r="H103" s="64"/>
      <c r="I103" s="64"/>
      <c r="J103" s="64"/>
      <c r="K103" s="65"/>
    </row>
    <row r="104" spans="1:11" hidden="1" x14ac:dyDescent="0.2">
      <c r="A104" s="52"/>
      <c r="B104" s="431" t="s">
        <v>21</v>
      </c>
      <c r="C104" s="432"/>
      <c r="D104" s="66"/>
      <c r="E104" s="67" t="s">
        <v>62</v>
      </c>
      <c r="F104" s="68"/>
      <c r="G104" s="431" t="s">
        <v>22</v>
      </c>
      <c r="H104" s="432"/>
      <c r="I104" s="80"/>
      <c r="J104" s="67" t="s">
        <v>62</v>
      </c>
      <c r="K104" s="54"/>
    </row>
    <row r="105" spans="1:11" hidden="1" x14ac:dyDescent="0.2">
      <c r="A105" s="52"/>
      <c r="B105" s="54"/>
      <c r="C105" s="54"/>
      <c r="D105" s="54"/>
      <c r="E105" s="56"/>
      <c r="F105" s="54"/>
      <c r="G105" s="54"/>
      <c r="H105" s="54"/>
      <c r="I105" s="54"/>
      <c r="J105" s="71"/>
      <c r="K105" s="54"/>
    </row>
    <row r="106" spans="1:11" ht="24" hidden="1" customHeight="1" x14ac:dyDescent="0.2">
      <c r="A106" s="52"/>
      <c r="B106" s="433" t="s">
        <v>177</v>
      </c>
      <c r="C106" s="434"/>
      <c r="D106" s="434"/>
      <c r="E106" s="435"/>
      <c r="F106" s="436" t="s">
        <v>19</v>
      </c>
      <c r="G106" s="72" t="s">
        <v>1</v>
      </c>
      <c r="H106" s="73" t="s">
        <v>0</v>
      </c>
      <c r="I106" s="420" t="s">
        <v>34</v>
      </c>
      <c r="J106" s="421"/>
      <c r="K106" s="54"/>
    </row>
    <row r="107" spans="1:11" ht="26.25" hidden="1" customHeight="1" x14ac:dyDescent="0.2">
      <c r="A107" s="52"/>
      <c r="B107" s="72" t="s">
        <v>23</v>
      </c>
      <c r="C107" s="72" t="s">
        <v>63</v>
      </c>
      <c r="D107" s="72" t="s">
        <v>64</v>
      </c>
      <c r="E107" s="72" t="s">
        <v>20</v>
      </c>
      <c r="F107" s="437"/>
      <c r="G107" s="74" t="e">
        <f>+H107-2</f>
        <v>#REF!</v>
      </c>
      <c r="H107" s="75" t="e">
        <f>EVEN(F108)</f>
        <v>#REF!</v>
      </c>
      <c r="I107" s="422"/>
      <c r="J107" s="423"/>
      <c r="K107" s="54"/>
    </row>
    <row r="108" spans="1:11" hidden="1" x14ac:dyDescent="0.2">
      <c r="A108" s="52"/>
      <c r="B108" s="76" t="e">
        <f>AVERAGE(D104,I104)</f>
        <v>#DIV/0!</v>
      </c>
      <c r="C108" s="76" t="e">
        <f>25.4*B108/13.61</f>
        <v>#DIV/0!</v>
      </c>
      <c r="D108" s="76" t="e">
        <f>+'A.2.2. Promedio diarios (T y P)'!#REF!</f>
        <v>#REF!</v>
      </c>
      <c r="E108" s="77" t="e">
        <f>1-(C108/D108)</f>
        <v>#DIV/0!</v>
      </c>
      <c r="F108" s="76" t="e">
        <f>+'A.2.2. Promedio diarios (T y P)'!#REF!</f>
        <v>#REF!</v>
      </c>
      <c r="G108" s="81"/>
      <c r="H108" s="82"/>
      <c r="I108" s="424" t="e">
        <f>-(H108-G108)/(H107-G107)*(H107-F108)+H108</f>
        <v>#REF!</v>
      </c>
      <c r="J108" s="425"/>
      <c r="K108" s="54"/>
    </row>
    <row r="109" spans="1:11" hidden="1" x14ac:dyDescent="0.2">
      <c r="A109" s="52"/>
      <c r="B109" s="52"/>
      <c r="C109" s="54"/>
      <c r="D109" s="54"/>
      <c r="E109" s="56"/>
      <c r="F109" s="54"/>
      <c r="G109" s="54"/>
      <c r="H109" s="54"/>
      <c r="I109" s="54"/>
      <c r="J109" s="71"/>
      <c r="K109" s="54"/>
    </row>
    <row r="110" spans="1:11" ht="18" hidden="1" x14ac:dyDescent="0.2">
      <c r="A110" s="52"/>
      <c r="B110" s="61" t="s">
        <v>158</v>
      </c>
      <c r="C110" s="430" t="s">
        <v>25</v>
      </c>
      <c r="D110" s="430"/>
      <c r="E110" s="428" t="e">
        <f>+'A.2.2. Promedio diarios (T y P)'!#REF!</f>
        <v>#REF!</v>
      </c>
      <c r="F110" s="428"/>
      <c r="G110" s="430" t="s">
        <v>26</v>
      </c>
      <c r="H110" s="430"/>
      <c r="I110" s="428" t="e">
        <f>+'A.2.2. Promedio diarios (T y P)'!#REF!</f>
        <v>#REF!</v>
      </c>
      <c r="J110" s="429"/>
      <c r="K110" s="62"/>
    </row>
    <row r="111" spans="1:11" s="11" customFormat="1" ht="6" hidden="1" customHeight="1" x14ac:dyDescent="0.2">
      <c r="A111" s="63"/>
      <c r="B111" s="64"/>
      <c r="C111" s="64"/>
      <c r="D111" s="64"/>
      <c r="E111" s="64"/>
      <c r="F111" s="64"/>
      <c r="G111" s="64"/>
      <c r="H111" s="64"/>
      <c r="I111" s="64"/>
      <c r="J111" s="64"/>
      <c r="K111" s="65"/>
    </row>
    <row r="112" spans="1:11" hidden="1" x14ac:dyDescent="0.2">
      <c r="A112" s="52"/>
      <c r="B112" s="431" t="s">
        <v>21</v>
      </c>
      <c r="C112" s="432"/>
      <c r="D112" s="66"/>
      <c r="E112" s="67" t="s">
        <v>62</v>
      </c>
      <c r="F112" s="68"/>
      <c r="G112" s="431" t="s">
        <v>22</v>
      </c>
      <c r="H112" s="432"/>
      <c r="I112" s="80"/>
      <c r="J112" s="67" t="s">
        <v>62</v>
      </c>
      <c r="K112" s="54"/>
    </row>
    <row r="113" spans="1:11" hidden="1" x14ac:dyDescent="0.2">
      <c r="A113" s="52"/>
      <c r="B113" s="54"/>
      <c r="C113" s="54"/>
      <c r="D113" s="54"/>
      <c r="E113" s="56"/>
      <c r="F113" s="54"/>
      <c r="G113" s="54"/>
      <c r="H113" s="54"/>
      <c r="I113" s="54"/>
      <c r="J113" s="71"/>
      <c r="K113" s="54"/>
    </row>
    <row r="114" spans="1:11" ht="24" hidden="1" customHeight="1" x14ac:dyDescent="0.2">
      <c r="A114" s="52"/>
      <c r="B114" s="433" t="s">
        <v>177</v>
      </c>
      <c r="C114" s="434"/>
      <c r="D114" s="434"/>
      <c r="E114" s="435"/>
      <c r="F114" s="436" t="s">
        <v>19</v>
      </c>
      <c r="G114" s="72" t="s">
        <v>1</v>
      </c>
      <c r="H114" s="73" t="s">
        <v>0</v>
      </c>
      <c r="I114" s="420" t="s">
        <v>34</v>
      </c>
      <c r="J114" s="421"/>
      <c r="K114" s="54"/>
    </row>
    <row r="115" spans="1:11" ht="26.25" hidden="1" customHeight="1" x14ac:dyDescent="0.2">
      <c r="A115" s="52"/>
      <c r="B115" s="72" t="s">
        <v>23</v>
      </c>
      <c r="C115" s="72" t="s">
        <v>63</v>
      </c>
      <c r="D115" s="72" t="s">
        <v>64</v>
      </c>
      <c r="E115" s="72" t="s">
        <v>20</v>
      </c>
      <c r="F115" s="437"/>
      <c r="G115" s="74" t="e">
        <f>+H115-2</f>
        <v>#REF!</v>
      </c>
      <c r="H115" s="75" t="e">
        <f>EVEN(F116)</f>
        <v>#REF!</v>
      </c>
      <c r="I115" s="422"/>
      <c r="J115" s="423"/>
      <c r="K115" s="54"/>
    </row>
    <row r="116" spans="1:11" hidden="1" x14ac:dyDescent="0.2">
      <c r="A116" s="52"/>
      <c r="B116" s="76" t="e">
        <f>AVERAGE(D112,I112)</f>
        <v>#DIV/0!</v>
      </c>
      <c r="C116" s="76" t="e">
        <f>25.4*B116/13.61</f>
        <v>#DIV/0!</v>
      </c>
      <c r="D116" s="76" t="e">
        <f>+'A.2.2. Promedio diarios (T y P)'!#REF!</f>
        <v>#REF!</v>
      </c>
      <c r="E116" s="77" t="e">
        <f>1-(C116/D116)</f>
        <v>#DIV/0!</v>
      </c>
      <c r="F116" s="76" t="e">
        <f>+'A.2.2. Promedio diarios (T y P)'!#REF!</f>
        <v>#REF!</v>
      </c>
      <c r="G116" s="81"/>
      <c r="H116" s="82"/>
      <c r="I116" s="424" t="e">
        <f>-(H116-G116)/(H115-G115)*(H115-F116)+H116</f>
        <v>#REF!</v>
      </c>
      <c r="J116" s="425"/>
      <c r="K116" s="54"/>
    </row>
    <row r="117" spans="1:11" hidden="1" x14ac:dyDescent="0.2">
      <c r="A117" s="52"/>
      <c r="B117" s="52"/>
      <c r="C117" s="54"/>
      <c r="D117" s="54"/>
      <c r="E117" s="56"/>
      <c r="F117" s="54"/>
      <c r="G117" s="54"/>
      <c r="H117" s="54"/>
      <c r="I117" s="54"/>
      <c r="J117" s="71"/>
      <c r="K117" s="54"/>
    </row>
    <row r="118" spans="1:11" ht="18" hidden="1" x14ac:dyDescent="0.2">
      <c r="A118" s="52"/>
      <c r="B118" s="61" t="s">
        <v>159</v>
      </c>
      <c r="C118" s="430" t="s">
        <v>25</v>
      </c>
      <c r="D118" s="430"/>
      <c r="E118" s="428" t="e">
        <f>+'A.2.2. Promedio diarios (T y P)'!#REF!</f>
        <v>#REF!</v>
      </c>
      <c r="F118" s="428"/>
      <c r="G118" s="430" t="s">
        <v>26</v>
      </c>
      <c r="H118" s="430"/>
      <c r="I118" s="428" t="e">
        <f>+'A.2.2. Promedio diarios (T y P)'!#REF!</f>
        <v>#REF!</v>
      </c>
      <c r="J118" s="429"/>
      <c r="K118" s="62"/>
    </row>
    <row r="119" spans="1:11" s="11" customFormat="1" ht="6" hidden="1" customHeight="1" x14ac:dyDescent="0.2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5"/>
    </row>
    <row r="120" spans="1:11" hidden="1" x14ac:dyDescent="0.2">
      <c r="A120" s="52"/>
      <c r="B120" s="431" t="s">
        <v>21</v>
      </c>
      <c r="C120" s="432"/>
      <c r="D120" s="66"/>
      <c r="E120" s="67" t="s">
        <v>62</v>
      </c>
      <c r="F120" s="68"/>
      <c r="G120" s="431" t="s">
        <v>22</v>
      </c>
      <c r="H120" s="432"/>
      <c r="I120" s="80"/>
      <c r="J120" s="67" t="s">
        <v>62</v>
      </c>
      <c r="K120" s="54"/>
    </row>
    <row r="121" spans="1:11" hidden="1" x14ac:dyDescent="0.2">
      <c r="A121" s="52"/>
      <c r="B121" s="54"/>
      <c r="C121" s="54"/>
      <c r="D121" s="54"/>
      <c r="E121" s="56"/>
      <c r="F121" s="54"/>
      <c r="G121" s="54"/>
      <c r="H121" s="54"/>
      <c r="I121" s="54"/>
      <c r="J121" s="71"/>
      <c r="K121" s="54"/>
    </row>
    <row r="122" spans="1:11" ht="24" hidden="1" customHeight="1" x14ac:dyDescent="0.2">
      <c r="A122" s="52"/>
      <c r="B122" s="433" t="s">
        <v>177</v>
      </c>
      <c r="C122" s="434"/>
      <c r="D122" s="434"/>
      <c r="E122" s="435"/>
      <c r="F122" s="436" t="s">
        <v>19</v>
      </c>
      <c r="G122" s="72" t="s">
        <v>1</v>
      </c>
      <c r="H122" s="73" t="s">
        <v>0</v>
      </c>
      <c r="I122" s="420" t="s">
        <v>34</v>
      </c>
      <c r="J122" s="421"/>
      <c r="K122" s="54"/>
    </row>
    <row r="123" spans="1:11" ht="26.25" hidden="1" customHeight="1" x14ac:dyDescent="0.2">
      <c r="A123" s="52"/>
      <c r="B123" s="72" t="s">
        <v>23</v>
      </c>
      <c r="C123" s="72" t="s">
        <v>63</v>
      </c>
      <c r="D123" s="72" t="s">
        <v>64</v>
      </c>
      <c r="E123" s="72" t="s">
        <v>20</v>
      </c>
      <c r="F123" s="437"/>
      <c r="G123" s="74" t="e">
        <f>+H123-2</f>
        <v>#REF!</v>
      </c>
      <c r="H123" s="75" t="e">
        <f>EVEN(F124)</f>
        <v>#REF!</v>
      </c>
      <c r="I123" s="422"/>
      <c r="J123" s="423"/>
      <c r="K123" s="54"/>
    </row>
    <row r="124" spans="1:11" hidden="1" x14ac:dyDescent="0.2">
      <c r="A124" s="52"/>
      <c r="B124" s="76" t="e">
        <f>AVERAGE(D120,I120)</f>
        <v>#DIV/0!</v>
      </c>
      <c r="C124" s="76" t="e">
        <f>25.4*B124/13.61</f>
        <v>#DIV/0!</v>
      </c>
      <c r="D124" s="76" t="e">
        <f>+'A.2.2. Promedio diarios (T y P)'!#REF!</f>
        <v>#REF!</v>
      </c>
      <c r="E124" s="77" t="e">
        <f>1-(C124/D124)</f>
        <v>#DIV/0!</v>
      </c>
      <c r="F124" s="76" t="e">
        <f>+'A.2.2. Promedio diarios (T y P)'!#REF!</f>
        <v>#REF!</v>
      </c>
      <c r="G124" s="81"/>
      <c r="H124" s="82"/>
      <c r="I124" s="424" t="e">
        <f>-(H124-G124)/(H123-G123)*(H123-F124)+H124</f>
        <v>#REF!</v>
      </c>
      <c r="J124" s="425"/>
      <c r="K124" s="54"/>
    </row>
    <row r="125" spans="1:11" hidden="1" x14ac:dyDescent="0.2">
      <c r="A125" s="52"/>
      <c r="B125" s="52"/>
      <c r="C125" s="54"/>
      <c r="D125" s="54"/>
      <c r="E125" s="56"/>
      <c r="F125" s="54"/>
      <c r="G125" s="54"/>
      <c r="H125" s="54"/>
      <c r="I125" s="54"/>
      <c r="J125" s="71"/>
      <c r="K125" s="54"/>
    </row>
    <row r="126" spans="1:11" ht="18" hidden="1" x14ac:dyDescent="0.2">
      <c r="A126" s="52"/>
      <c r="B126" s="61" t="s">
        <v>160</v>
      </c>
      <c r="C126" s="430" t="s">
        <v>25</v>
      </c>
      <c r="D126" s="430"/>
      <c r="E126" s="428" t="e">
        <f>+'A.2.2. Promedio diarios (T y P)'!#REF!</f>
        <v>#REF!</v>
      </c>
      <c r="F126" s="428"/>
      <c r="G126" s="430" t="s">
        <v>26</v>
      </c>
      <c r="H126" s="430"/>
      <c r="I126" s="428" t="e">
        <f>+'A.2.2. Promedio diarios (T y P)'!#REF!</f>
        <v>#REF!</v>
      </c>
      <c r="J126" s="429"/>
      <c r="K126" s="62"/>
    </row>
    <row r="127" spans="1:11" s="11" customFormat="1" ht="6" hidden="1" customHeight="1" x14ac:dyDescent="0.2">
      <c r="A127" s="63"/>
      <c r="B127" s="64"/>
      <c r="C127" s="64"/>
      <c r="D127" s="64"/>
      <c r="E127" s="64"/>
      <c r="F127" s="64"/>
      <c r="G127" s="64"/>
      <c r="H127" s="64"/>
      <c r="I127" s="64"/>
      <c r="J127" s="64"/>
      <c r="K127" s="65"/>
    </row>
    <row r="128" spans="1:11" hidden="1" x14ac:dyDescent="0.2">
      <c r="A128" s="52"/>
      <c r="B128" s="431" t="s">
        <v>21</v>
      </c>
      <c r="C128" s="432"/>
      <c r="D128" s="66"/>
      <c r="E128" s="67" t="s">
        <v>62</v>
      </c>
      <c r="F128" s="68"/>
      <c r="G128" s="431" t="s">
        <v>22</v>
      </c>
      <c r="H128" s="432"/>
      <c r="I128" s="80"/>
      <c r="J128" s="67" t="s">
        <v>62</v>
      </c>
      <c r="K128" s="54"/>
    </row>
    <row r="129" spans="1:11" hidden="1" x14ac:dyDescent="0.2">
      <c r="A129" s="52"/>
      <c r="B129" s="54"/>
      <c r="C129" s="54"/>
      <c r="D129" s="54"/>
      <c r="E129" s="56"/>
      <c r="F129" s="54"/>
      <c r="G129" s="54"/>
      <c r="H129" s="54"/>
      <c r="I129" s="54"/>
      <c r="J129" s="71"/>
      <c r="K129" s="54"/>
    </row>
    <row r="130" spans="1:11" ht="24" hidden="1" customHeight="1" x14ac:dyDescent="0.2">
      <c r="A130" s="52"/>
      <c r="B130" s="433" t="s">
        <v>177</v>
      </c>
      <c r="C130" s="434"/>
      <c r="D130" s="434"/>
      <c r="E130" s="435"/>
      <c r="F130" s="436" t="s">
        <v>19</v>
      </c>
      <c r="G130" s="72" t="s">
        <v>1</v>
      </c>
      <c r="H130" s="73" t="s">
        <v>0</v>
      </c>
      <c r="I130" s="420" t="s">
        <v>34</v>
      </c>
      <c r="J130" s="421"/>
      <c r="K130" s="54"/>
    </row>
    <row r="131" spans="1:11" ht="26.25" hidden="1" customHeight="1" x14ac:dyDescent="0.2">
      <c r="A131" s="52"/>
      <c r="B131" s="72" t="s">
        <v>23</v>
      </c>
      <c r="C131" s="72" t="s">
        <v>63</v>
      </c>
      <c r="D131" s="72" t="s">
        <v>64</v>
      </c>
      <c r="E131" s="72" t="s">
        <v>20</v>
      </c>
      <c r="F131" s="437"/>
      <c r="G131" s="74" t="e">
        <f>+H131-2</f>
        <v>#REF!</v>
      </c>
      <c r="H131" s="75" t="e">
        <f>EVEN(F132)</f>
        <v>#REF!</v>
      </c>
      <c r="I131" s="422"/>
      <c r="J131" s="423"/>
      <c r="K131" s="54"/>
    </row>
    <row r="132" spans="1:11" hidden="1" x14ac:dyDescent="0.2">
      <c r="A132" s="52"/>
      <c r="B132" s="76" t="e">
        <f>AVERAGE(D128,I128)</f>
        <v>#DIV/0!</v>
      </c>
      <c r="C132" s="76" t="e">
        <f>25.4*B132/13.61</f>
        <v>#DIV/0!</v>
      </c>
      <c r="D132" s="76" t="e">
        <f>+'A.2.2. Promedio diarios (T y P)'!#REF!</f>
        <v>#REF!</v>
      </c>
      <c r="E132" s="77" t="e">
        <f>1-(C132/D132)</f>
        <v>#DIV/0!</v>
      </c>
      <c r="F132" s="76" t="e">
        <f>+'A.2.2. Promedio diarios (T y P)'!#REF!</f>
        <v>#REF!</v>
      </c>
      <c r="G132" s="81"/>
      <c r="H132" s="82"/>
      <c r="I132" s="424" t="e">
        <f>-(H132-G132)/(H131-G131)*(H131-F132)+H132</f>
        <v>#REF!</v>
      </c>
      <c r="J132" s="425"/>
      <c r="K132" s="54"/>
    </row>
    <row r="133" spans="1:11" hidden="1" x14ac:dyDescent="0.2">
      <c r="A133" s="52"/>
      <c r="B133" s="52"/>
      <c r="C133" s="54"/>
      <c r="D133" s="54"/>
      <c r="E133" s="56"/>
      <c r="F133" s="54"/>
      <c r="G133" s="54"/>
      <c r="H133" s="54"/>
      <c r="I133" s="54"/>
      <c r="J133" s="71"/>
      <c r="K133" s="54"/>
    </row>
    <row r="134" spans="1:11" ht="18" hidden="1" x14ac:dyDescent="0.2">
      <c r="A134" s="52"/>
      <c r="B134" s="61" t="s">
        <v>161</v>
      </c>
      <c r="C134" s="430" t="s">
        <v>25</v>
      </c>
      <c r="D134" s="430"/>
      <c r="E134" s="428" t="e">
        <f>+'A.2.2. Promedio diarios (T y P)'!#REF!</f>
        <v>#REF!</v>
      </c>
      <c r="F134" s="428"/>
      <c r="G134" s="430" t="s">
        <v>26</v>
      </c>
      <c r="H134" s="430"/>
      <c r="I134" s="428" t="e">
        <f>+'A.2.2. Promedio diarios (T y P)'!#REF!</f>
        <v>#REF!</v>
      </c>
      <c r="J134" s="429"/>
      <c r="K134" s="62"/>
    </row>
    <row r="135" spans="1:11" s="11" customFormat="1" ht="6" hidden="1" customHeight="1" x14ac:dyDescent="0.2">
      <c r="A135" s="63"/>
      <c r="B135" s="64"/>
      <c r="C135" s="64"/>
      <c r="D135" s="64"/>
      <c r="E135" s="64"/>
      <c r="F135" s="64"/>
      <c r="G135" s="64"/>
      <c r="H135" s="64"/>
      <c r="I135" s="64"/>
      <c r="J135" s="64"/>
      <c r="K135" s="65"/>
    </row>
    <row r="136" spans="1:11" hidden="1" x14ac:dyDescent="0.2">
      <c r="A136" s="52"/>
      <c r="B136" s="431" t="s">
        <v>21</v>
      </c>
      <c r="C136" s="432"/>
      <c r="D136" s="66"/>
      <c r="E136" s="67" t="s">
        <v>62</v>
      </c>
      <c r="F136" s="68"/>
      <c r="G136" s="431" t="s">
        <v>22</v>
      </c>
      <c r="H136" s="432"/>
      <c r="I136" s="80"/>
      <c r="J136" s="67" t="s">
        <v>62</v>
      </c>
      <c r="K136" s="54"/>
    </row>
    <row r="137" spans="1:11" hidden="1" x14ac:dyDescent="0.2">
      <c r="A137" s="52"/>
      <c r="B137" s="54"/>
      <c r="C137" s="54"/>
      <c r="D137" s="54"/>
      <c r="E137" s="56"/>
      <c r="F137" s="54"/>
      <c r="G137" s="54"/>
      <c r="H137" s="54"/>
      <c r="I137" s="54"/>
      <c r="J137" s="71"/>
      <c r="K137" s="54"/>
    </row>
    <row r="138" spans="1:11" ht="24" hidden="1" customHeight="1" x14ac:dyDescent="0.2">
      <c r="A138" s="52"/>
      <c r="B138" s="433" t="s">
        <v>177</v>
      </c>
      <c r="C138" s="434"/>
      <c r="D138" s="434"/>
      <c r="E138" s="435"/>
      <c r="F138" s="436" t="s">
        <v>19</v>
      </c>
      <c r="G138" s="72" t="s">
        <v>1</v>
      </c>
      <c r="H138" s="73" t="s">
        <v>0</v>
      </c>
      <c r="I138" s="420" t="s">
        <v>34</v>
      </c>
      <c r="J138" s="421"/>
      <c r="K138" s="54"/>
    </row>
    <row r="139" spans="1:11" ht="26.25" hidden="1" customHeight="1" x14ac:dyDescent="0.2">
      <c r="A139" s="52"/>
      <c r="B139" s="72" t="s">
        <v>23</v>
      </c>
      <c r="C139" s="72" t="s">
        <v>63</v>
      </c>
      <c r="D139" s="72" t="s">
        <v>64</v>
      </c>
      <c r="E139" s="72" t="s">
        <v>20</v>
      </c>
      <c r="F139" s="437"/>
      <c r="G139" s="74" t="e">
        <f>+H139-2</f>
        <v>#REF!</v>
      </c>
      <c r="H139" s="75" t="e">
        <f>EVEN(F140)</f>
        <v>#REF!</v>
      </c>
      <c r="I139" s="422"/>
      <c r="J139" s="423"/>
      <c r="K139" s="54"/>
    </row>
    <row r="140" spans="1:11" hidden="1" x14ac:dyDescent="0.2">
      <c r="A140" s="52"/>
      <c r="B140" s="76" t="e">
        <f>AVERAGE(D136,I136)</f>
        <v>#DIV/0!</v>
      </c>
      <c r="C140" s="76" t="e">
        <f>25.4*B140/13.61</f>
        <v>#DIV/0!</v>
      </c>
      <c r="D140" s="76" t="e">
        <f>+'A.2.2. Promedio diarios (T y P)'!#REF!</f>
        <v>#REF!</v>
      </c>
      <c r="E140" s="77" t="e">
        <f>1-(C140/D140)</f>
        <v>#DIV/0!</v>
      </c>
      <c r="F140" s="76" t="e">
        <f>+'A.2.2. Promedio diarios (T y P)'!#REF!</f>
        <v>#REF!</v>
      </c>
      <c r="G140" s="81"/>
      <c r="H140" s="82"/>
      <c r="I140" s="424" t="e">
        <f>-(H140-G140)/(H139-G139)*(H139-F140)+H140</f>
        <v>#REF!</v>
      </c>
      <c r="J140" s="425"/>
      <c r="K140" s="54"/>
    </row>
    <row r="141" spans="1:11" hidden="1" x14ac:dyDescent="0.2">
      <c r="A141" s="52"/>
      <c r="B141" s="52"/>
      <c r="C141" s="54"/>
      <c r="D141" s="54"/>
      <c r="E141" s="56"/>
      <c r="F141" s="54"/>
      <c r="G141" s="54"/>
      <c r="H141" s="54"/>
      <c r="I141" s="54"/>
      <c r="J141" s="54"/>
      <c r="K141" s="54"/>
    </row>
    <row r="142" spans="1:11" x14ac:dyDescent="0.2">
      <c r="A142" s="52"/>
      <c r="B142" s="401" t="s">
        <v>13</v>
      </c>
      <c r="C142" s="401"/>
      <c r="D142" s="401"/>
      <c r="E142" s="401"/>
      <c r="F142" s="401"/>
      <c r="G142" s="401"/>
      <c r="H142" s="401"/>
      <c r="I142" s="401"/>
      <c r="J142" s="401"/>
      <c r="K142" s="54"/>
    </row>
    <row r="143" spans="1:11" ht="35.25" customHeight="1" x14ac:dyDescent="0.2">
      <c r="A143" s="52"/>
      <c r="B143" s="402" t="s">
        <v>173</v>
      </c>
      <c r="C143" s="402"/>
      <c r="D143" s="402"/>
      <c r="E143" s="402"/>
      <c r="F143" s="402"/>
      <c r="G143" s="402"/>
      <c r="H143" s="402"/>
      <c r="I143" s="402"/>
      <c r="J143" s="402"/>
      <c r="K143" s="54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7" customFormat="1" x14ac:dyDescent="0.2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4" s="7" customFormat="1" ht="12.75" customHeight="1" x14ac:dyDescent="0.2">
      <c r="A2" s="83"/>
      <c r="B2" s="470"/>
      <c r="C2" s="471"/>
      <c r="D2" s="472"/>
      <c r="E2" s="479" t="s">
        <v>220</v>
      </c>
      <c r="F2" s="480"/>
      <c r="G2" s="480"/>
      <c r="H2" s="480"/>
      <c r="I2" s="480"/>
      <c r="J2" s="480"/>
      <c r="K2" s="480"/>
      <c r="L2" s="480"/>
      <c r="M2" s="481"/>
      <c r="N2" s="96"/>
    </row>
    <row r="3" spans="1:14" s="7" customFormat="1" ht="12.75" customHeight="1" x14ac:dyDescent="0.2">
      <c r="A3" s="83"/>
      <c r="B3" s="473"/>
      <c r="C3" s="474"/>
      <c r="D3" s="475"/>
      <c r="E3" s="482"/>
      <c r="F3" s="483"/>
      <c r="G3" s="483"/>
      <c r="H3" s="483"/>
      <c r="I3" s="483"/>
      <c r="J3" s="483"/>
      <c r="K3" s="483"/>
      <c r="L3" s="483"/>
      <c r="M3" s="484"/>
      <c r="N3" s="96"/>
    </row>
    <row r="4" spans="1:14" s="7" customFormat="1" ht="12.75" customHeight="1" x14ac:dyDescent="0.2">
      <c r="A4" s="83"/>
      <c r="B4" s="473"/>
      <c r="C4" s="474"/>
      <c r="D4" s="475"/>
      <c r="E4" s="482"/>
      <c r="F4" s="483"/>
      <c r="G4" s="483"/>
      <c r="H4" s="483"/>
      <c r="I4" s="483"/>
      <c r="J4" s="483"/>
      <c r="K4" s="483"/>
      <c r="L4" s="483"/>
      <c r="M4" s="484"/>
      <c r="N4" s="96"/>
    </row>
    <row r="5" spans="1:14" s="7" customFormat="1" ht="13.5" customHeight="1" x14ac:dyDescent="0.2">
      <c r="A5" s="83"/>
      <c r="B5" s="476"/>
      <c r="C5" s="477"/>
      <c r="D5" s="478"/>
      <c r="E5" s="485"/>
      <c r="F5" s="486"/>
      <c r="G5" s="486"/>
      <c r="H5" s="486"/>
      <c r="I5" s="486"/>
      <c r="J5" s="486"/>
      <c r="K5" s="486"/>
      <c r="L5" s="486"/>
      <c r="M5" s="487"/>
      <c r="N5" s="96"/>
    </row>
    <row r="6" spans="1:14" s="7" customFormat="1" x14ac:dyDescent="0.2">
      <c r="A6" s="83"/>
      <c r="B6" s="83"/>
      <c r="C6" s="83"/>
      <c r="D6" s="83"/>
      <c r="E6" s="168"/>
      <c r="F6" s="84"/>
      <c r="G6" s="83"/>
      <c r="H6" s="83"/>
      <c r="I6" s="83"/>
      <c r="J6" s="168"/>
      <c r="K6" s="83"/>
      <c r="L6" s="83"/>
      <c r="M6" s="83"/>
      <c r="N6" s="96"/>
    </row>
    <row r="7" spans="1:14" s="4" customFormat="1" ht="30.6" customHeight="1" x14ac:dyDescent="0.2">
      <c r="A7" s="116"/>
      <c r="B7" s="410" t="s">
        <v>188</v>
      </c>
      <c r="C7" s="410"/>
      <c r="D7" s="410"/>
      <c r="E7" s="400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00"/>
      <c r="G7" s="400"/>
      <c r="H7" s="400"/>
      <c r="I7" s="400"/>
      <c r="J7" s="400"/>
      <c r="K7" s="400"/>
      <c r="L7" s="400"/>
      <c r="M7" s="400"/>
      <c r="N7" s="68"/>
    </row>
    <row r="8" spans="1:14" s="155" customFormat="1" ht="9.6" customHeight="1" x14ac:dyDescent="0.2">
      <c r="A8" s="68"/>
      <c r="B8" s="156"/>
      <c r="C8" s="156"/>
      <c r="D8" s="156"/>
      <c r="E8" s="157"/>
      <c r="F8" s="157"/>
      <c r="G8" s="157"/>
      <c r="H8" s="157"/>
      <c r="I8" s="157"/>
      <c r="J8" s="157"/>
      <c r="K8" s="157"/>
      <c r="L8" s="157"/>
      <c r="M8" s="157"/>
      <c r="N8" s="68"/>
    </row>
    <row r="9" spans="1:14" s="4" customFormat="1" ht="15.6" customHeight="1" x14ac:dyDescent="0.2">
      <c r="A9" s="116"/>
      <c r="B9" s="410" t="s">
        <v>236</v>
      </c>
      <c r="C9" s="410"/>
      <c r="D9" s="410"/>
      <c r="E9" s="399" t="str">
        <f>'A.2.1. Promedio meteorologia'!E8</f>
        <v>CA-VMP-6</v>
      </c>
      <c r="F9" s="399"/>
      <c r="G9" s="154"/>
      <c r="H9" s="410" t="s">
        <v>189</v>
      </c>
      <c r="I9" s="410"/>
      <c r="J9" s="488" t="str">
        <f>'A.2.1. Promedio meteorologia'!G8</f>
        <v>0001-7-2020-411</v>
      </c>
      <c r="K9" s="488"/>
      <c r="L9" s="488"/>
      <c r="M9" s="488"/>
      <c r="N9" s="68"/>
    </row>
    <row r="10" spans="1:14" ht="13.15" customHeight="1" thickBot="1" x14ac:dyDescent="0.25">
      <c r="A10" s="85"/>
      <c r="B10" s="85"/>
      <c r="C10" s="85"/>
      <c r="D10" s="85"/>
      <c r="E10" s="85"/>
      <c r="F10" s="85"/>
      <c r="G10" s="86"/>
      <c r="H10" s="86"/>
      <c r="I10" s="85"/>
      <c r="J10" s="85"/>
      <c r="K10" s="85"/>
      <c r="L10" s="85"/>
      <c r="M10" s="85"/>
      <c r="N10" s="87"/>
    </row>
    <row r="11" spans="1:14" ht="55.5" customHeight="1" thickBot="1" x14ac:dyDescent="0.25">
      <c r="A11" s="87"/>
      <c r="B11" s="194" t="s">
        <v>24</v>
      </c>
      <c r="C11" s="195" t="s">
        <v>2</v>
      </c>
      <c r="D11" s="195" t="s">
        <v>31</v>
      </c>
      <c r="E11" s="195" t="s">
        <v>27</v>
      </c>
      <c r="F11" s="195" t="s">
        <v>28</v>
      </c>
      <c r="G11" s="492" t="s">
        <v>178</v>
      </c>
      <c r="H11" s="493"/>
      <c r="I11" s="492" t="s">
        <v>238</v>
      </c>
      <c r="J11" s="493"/>
      <c r="K11" s="195" t="s">
        <v>186</v>
      </c>
      <c r="L11" s="195" t="s">
        <v>183</v>
      </c>
      <c r="M11" s="196" t="s">
        <v>30</v>
      </c>
      <c r="N11" s="87"/>
    </row>
    <row r="12" spans="1:14" x14ac:dyDescent="0.2">
      <c r="A12" s="87"/>
      <c r="B12" s="88">
        <v>1</v>
      </c>
      <c r="C12" s="489" t="s">
        <v>162</v>
      </c>
      <c r="D12" s="89">
        <v>431014</v>
      </c>
      <c r="E12" s="90">
        <f>+'A.2.2. Promedio diarios (T y P)'!D13</f>
        <v>0</v>
      </c>
      <c r="F12" s="90">
        <f>+'A.2.2. Promedio diarios (T y P)'!G13</f>
        <v>0</v>
      </c>
      <c r="G12" s="494">
        <f>+'A.2.2. Promedio diarios (T y P)'!M13</f>
        <v>0</v>
      </c>
      <c r="H12" s="495"/>
      <c r="I12" s="465" t="e">
        <f>+'A.2.3. Flujo promedio'!I28</f>
        <v>#DIV/0!</v>
      </c>
      <c r="J12" s="466"/>
      <c r="K12" s="91" t="e">
        <f t="shared" ref="K12:K26" si="0">+I12*G12</f>
        <v>#DIV/0!</v>
      </c>
      <c r="L12" s="275">
        <v>97400</v>
      </c>
      <c r="M12" s="224" t="e">
        <f>IF(L12="","",L12/K12)</f>
        <v>#DIV/0!</v>
      </c>
      <c r="N12" s="87"/>
    </row>
    <row r="13" spans="1:14" x14ac:dyDescent="0.2">
      <c r="A13" s="87"/>
      <c r="B13" s="92">
        <v>2</v>
      </c>
      <c r="C13" s="490"/>
      <c r="D13" s="78">
        <v>431015</v>
      </c>
      <c r="E13" s="93">
        <f>+'A.2.2. Promedio diarios (T y P)'!D20</f>
        <v>0</v>
      </c>
      <c r="F13" s="93">
        <f>+'A.2.2. Promedio diarios (T y P)'!G20</f>
        <v>0</v>
      </c>
      <c r="G13" s="457">
        <f>+'A.2.2. Promedio diarios (T y P)'!M20</f>
        <v>0</v>
      </c>
      <c r="H13" s="458"/>
      <c r="I13" s="461" t="e">
        <f>'A.2.3. Flujo promedio'!I36:J36</f>
        <v>#DIV/0!</v>
      </c>
      <c r="J13" s="462"/>
      <c r="K13" s="94" t="e">
        <f t="shared" si="0"/>
        <v>#DIV/0!</v>
      </c>
      <c r="L13" s="274">
        <v>76000</v>
      </c>
      <c r="M13" s="225" t="e">
        <f t="shared" ref="M13:M26" si="1">IF(L13="","",L13/K13)</f>
        <v>#DIV/0!</v>
      </c>
      <c r="N13" s="87"/>
    </row>
    <row r="14" spans="1:14" x14ac:dyDescent="0.2">
      <c r="A14" s="87"/>
      <c r="B14" s="92">
        <v>3</v>
      </c>
      <c r="C14" s="490"/>
      <c r="D14" s="78">
        <v>431016</v>
      </c>
      <c r="E14" s="93">
        <f>+'A.2.2. Promedio diarios (T y P)'!D27</f>
        <v>0</v>
      </c>
      <c r="F14" s="93">
        <f>+'A.2.2. Promedio diarios (T y P)'!G27</f>
        <v>0</v>
      </c>
      <c r="G14" s="457">
        <f>+'A.2.2. Promedio diarios (T y P)'!M27</f>
        <v>0</v>
      </c>
      <c r="H14" s="458"/>
      <c r="I14" s="461" t="e">
        <f>'A.2.3. Flujo promedio'!I44:J44</f>
        <v>#DIV/0!</v>
      </c>
      <c r="J14" s="462"/>
      <c r="K14" s="94" t="e">
        <f t="shared" si="0"/>
        <v>#DIV/0!</v>
      </c>
      <c r="L14" s="274">
        <v>92300</v>
      </c>
      <c r="M14" s="225" t="e">
        <f t="shared" si="1"/>
        <v>#DIV/0!</v>
      </c>
      <c r="N14" s="87"/>
    </row>
    <row r="15" spans="1:14" x14ac:dyDescent="0.2">
      <c r="A15" s="87"/>
      <c r="B15" s="92">
        <v>4</v>
      </c>
      <c r="C15" s="490"/>
      <c r="D15" s="78">
        <v>431017</v>
      </c>
      <c r="E15" s="93">
        <f>+'A.2.2. Promedio diarios (T y P)'!D34</f>
        <v>0</v>
      </c>
      <c r="F15" s="93">
        <f>+'A.2.2. Promedio diarios (T y P)'!G34</f>
        <v>0</v>
      </c>
      <c r="G15" s="457">
        <f>+'A.2.2. Promedio diarios (T y P)'!M34</f>
        <v>0</v>
      </c>
      <c r="H15" s="458"/>
      <c r="I15" s="461" t="e">
        <f>'A.2.3. Flujo promedio'!I52:J52</f>
        <v>#DIV/0!</v>
      </c>
      <c r="J15" s="462"/>
      <c r="K15" s="94" t="e">
        <f t="shared" si="0"/>
        <v>#DIV/0!</v>
      </c>
      <c r="L15" s="274">
        <v>118200</v>
      </c>
      <c r="M15" s="225" t="e">
        <f t="shared" si="1"/>
        <v>#DIV/0!</v>
      </c>
      <c r="N15" s="87"/>
    </row>
    <row r="16" spans="1:14" ht="13.5" thickBot="1" x14ac:dyDescent="0.25">
      <c r="A16" s="87"/>
      <c r="B16" s="162">
        <v>5</v>
      </c>
      <c r="C16" s="490"/>
      <c r="D16" s="78">
        <v>431018</v>
      </c>
      <c r="E16" s="164">
        <f>+'A.2.2. Promedio diarios (T y P)'!D41</f>
        <v>0</v>
      </c>
      <c r="F16" s="164">
        <f>+'A.2.2. Promedio diarios (T y P)'!G41</f>
        <v>0</v>
      </c>
      <c r="G16" s="496">
        <f>+'A.2.2. Promedio diarios (T y P)'!M41</f>
        <v>0</v>
      </c>
      <c r="H16" s="497"/>
      <c r="I16" s="461" t="e">
        <f>'A.2.3. Flujo promedio'!I60:J60</f>
        <v>#DIV/0!</v>
      </c>
      <c r="J16" s="462"/>
      <c r="K16" s="165" t="e">
        <f t="shared" si="0"/>
        <v>#DIV/0!</v>
      </c>
      <c r="L16" s="276">
        <v>122400</v>
      </c>
      <c r="M16" s="225" t="e">
        <f t="shared" si="1"/>
        <v>#DIV/0!</v>
      </c>
      <c r="N16" s="87"/>
    </row>
    <row r="17" spans="1:14" hidden="1" x14ac:dyDescent="0.2">
      <c r="A17" s="87"/>
      <c r="B17" s="202">
        <v>6</v>
      </c>
      <c r="C17" s="490"/>
      <c r="D17" s="78"/>
      <c r="E17" s="200" t="e">
        <f>+'A.2.2. Promedio diarios (T y P)'!#REF!</f>
        <v>#REF!</v>
      </c>
      <c r="F17" s="200" t="e">
        <f>+'A.2.2. Promedio diarios (T y P)'!#REF!</f>
        <v>#REF!</v>
      </c>
      <c r="G17" s="459" t="e">
        <f>+'A.2.2. Promedio diarios (T y P)'!#REF!</f>
        <v>#REF!</v>
      </c>
      <c r="H17" s="460"/>
      <c r="I17" s="461" t="e">
        <f>+#REF!</f>
        <v>#REF!</v>
      </c>
      <c r="J17" s="462"/>
      <c r="K17" s="199" t="e">
        <f t="shared" si="0"/>
        <v>#REF!</v>
      </c>
      <c r="L17" s="198"/>
      <c r="M17" s="101" t="str">
        <f t="shared" si="1"/>
        <v/>
      </c>
      <c r="N17" s="87"/>
    </row>
    <row r="18" spans="1:14" hidden="1" x14ac:dyDescent="0.2">
      <c r="A18" s="87"/>
      <c r="B18" s="92">
        <v>7</v>
      </c>
      <c r="C18" s="490"/>
      <c r="D18" s="78"/>
      <c r="E18" s="93" t="e">
        <f>+'A.2.2. Promedio diarios (T y P)'!#REF!</f>
        <v>#REF!</v>
      </c>
      <c r="F18" s="93" t="e">
        <f>+'A.2.2. Promedio diarios (T y P)'!#REF!</f>
        <v>#REF!</v>
      </c>
      <c r="G18" s="457" t="e">
        <f>+'A.2.2. Promedio diarios (T y P)'!#REF!</f>
        <v>#REF!</v>
      </c>
      <c r="H18" s="458"/>
      <c r="I18" s="461" t="e">
        <f>+#REF!</f>
        <v>#REF!</v>
      </c>
      <c r="J18" s="462"/>
      <c r="K18" s="94" t="e">
        <f t="shared" si="0"/>
        <v>#REF!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490"/>
      <c r="D19" s="78"/>
      <c r="E19" s="93" t="e">
        <f>+'A.2.2. Promedio diarios (T y P)'!#REF!</f>
        <v>#REF!</v>
      </c>
      <c r="F19" s="93" t="e">
        <f>+'A.2.2. Promedio diarios (T y P)'!#REF!</f>
        <v>#REF!</v>
      </c>
      <c r="G19" s="457" t="e">
        <f>+'A.2.2. Promedio diarios (T y P)'!#REF!</f>
        <v>#REF!</v>
      </c>
      <c r="H19" s="458"/>
      <c r="I19" s="461" t="e">
        <f>+#REF!</f>
        <v>#REF!</v>
      </c>
      <c r="J19" s="462"/>
      <c r="K19" s="94" t="e">
        <f t="shared" si="0"/>
        <v>#REF!</v>
      </c>
      <c r="L19" s="95"/>
      <c r="M19" s="101" t="str">
        <f t="shared" si="1"/>
        <v/>
      </c>
      <c r="N19" s="87"/>
    </row>
    <row r="20" spans="1:14" ht="13.15" hidden="1" customHeight="1" x14ac:dyDescent="0.2">
      <c r="A20" s="87"/>
      <c r="B20" s="92">
        <v>9</v>
      </c>
      <c r="C20" s="490"/>
      <c r="D20" s="78"/>
      <c r="E20" s="93" t="e">
        <f>+'A.2.2. Promedio diarios (T y P)'!#REF!</f>
        <v>#REF!</v>
      </c>
      <c r="F20" s="93" t="e">
        <f>+'A.2.2. Promedio diarios (T y P)'!#REF!</f>
        <v>#REF!</v>
      </c>
      <c r="G20" s="455" t="e">
        <f>+'A.2.2. Promedio diarios (T y P)'!#REF!</f>
        <v>#REF!</v>
      </c>
      <c r="H20" s="456"/>
      <c r="I20" s="461" t="e">
        <f>+#REF!</f>
        <v>#REF!</v>
      </c>
      <c r="J20" s="462"/>
      <c r="K20" s="94" t="e">
        <f t="shared" si="0"/>
        <v>#REF!</v>
      </c>
      <c r="L20" s="95"/>
      <c r="M20" s="101" t="str">
        <f t="shared" si="1"/>
        <v/>
      </c>
      <c r="N20" s="87"/>
    </row>
    <row r="21" spans="1:14" hidden="1" x14ac:dyDescent="0.2">
      <c r="A21" s="87"/>
      <c r="B21" s="92">
        <v>10</v>
      </c>
      <c r="C21" s="490"/>
      <c r="D21" s="78"/>
      <c r="E21" s="93" t="e">
        <f>+'A.2.2. Promedio diarios (T y P)'!#REF!</f>
        <v>#REF!</v>
      </c>
      <c r="F21" s="93">
        <f>+'A.2.2. Promedio diarios (T y P)'!G9</f>
        <v>0</v>
      </c>
      <c r="G21" s="455" t="e">
        <f>+'A.2.2. Promedio diarios (T y P)'!#REF!</f>
        <v>#REF!</v>
      </c>
      <c r="H21" s="456"/>
      <c r="I21" s="461" t="e">
        <f>+#REF!</f>
        <v>#REF!</v>
      </c>
      <c r="J21" s="462"/>
      <c r="K21" s="94" t="e">
        <f t="shared" si="0"/>
        <v>#REF!</v>
      </c>
      <c r="L21" s="95"/>
      <c r="M21" s="101" t="str">
        <f t="shared" si="1"/>
        <v/>
      </c>
      <c r="N21" s="87"/>
    </row>
    <row r="22" spans="1:14" hidden="1" x14ac:dyDescent="0.2">
      <c r="A22" s="87"/>
      <c r="B22" s="92">
        <v>11</v>
      </c>
      <c r="C22" s="490"/>
      <c r="D22" s="78"/>
      <c r="E22" s="93" t="e">
        <f>+'A.2.2. Promedio diarios (T y P)'!#REF!</f>
        <v>#REF!</v>
      </c>
      <c r="F22" s="93" t="e">
        <f>+'A.2.2. Promedio diarios (T y P)'!#REF!</f>
        <v>#REF!</v>
      </c>
      <c r="G22" s="455" t="e">
        <f>+'A.2.2. Promedio diarios (T y P)'!#REF!</f>
        <v>#REF!</v>
      </c>
      <c r="H22" s="456"/>
      <c r="I22" s="461" t="e">
        <f>+#REF!</f>
        <v>#REF!</v>
      </c>
      <c r="J22" s="462"/>
      <c r="K22" s="94" t="e">
        <f t="shared" si="0"/>
        <v>#REF!</v>
      </c>
      <c r="L22" s="95"/>
      <c r="M22" s="101" t="str">
        <f t="shared" si="1"/>
        <v/>
      </c>
      <c r="N22" s="87"/>
    </row>
    <row r="23" spans="1:14" hidden="1" x14ac:dyDescent="0.2">
      <c r="A23" s="87"/>
      <c r="B23" s="92">
        <v>12</v>
      </c>
      <c r="C23" s="490"/>
      <c r="D23" s="78"/>
      <c r="E23" s="93" t="e">
        <f>+'A.2.2. Promedio diarios (T y P)'!#REF!</f>
        <v>#REF!</v>
      </c>
      <c r="F23" s="93" t="e">
        <f>+'A.2.2. Promedio diarios (T y P)'!#REF!</f>
        <v>#REF!</v>
      </c>
      <c r="G23" s="455" t="e">
        <f>+'A.2.2. Promedio diarios (T y P)'!#REF!</f>
        <v>#REF!</v>
      </c>
      <c r="H23" s="456"/>
      <c r="I23" s="461" t="e">
        <f>+#REF!</f>
        <v>#REF!</v>
      </c>
      <c r="J23" s="462"/>
      <c r="K23" s="94" t="e">
        <f t="shared" si="0"/>
        <v>#REF!</v>
      </c>
      <c r="L23" s="95"/>
      <c r="M23" s="101" t="str">
        <f t="shared" si="1"/>
        <v/>
      </c>
      <c r="N23" s="87"/>
    </row>
    <row r="24" spans="1:14" hidden="1" x14ac:dyDescent="0.2">
      <c r="A24" s="87"/>
      <c r="B24" s="92">
        <v>13</v>
      </c>
      <c r="C24" s="490"/>
      <c r="D24" s="78"/>
      <c r="E24" s="93" t="e">
        <f>+'A.2.2. Promedio diarios (T y P)'!#REF!</f>
        <v>#REF!</v>
      </c>
      <c r="F24" s="93" t="e">
        <f>+'A.2.2. Promedio diarios (T y P)'!#REF!</f>
        <v>#REF!</v>
      </c>
      <c r="G24" s="455" t="e">
        <f>+'A.2.2. Promedio diarios (T y P)'!#REF!</f>
        <v>#REF!</v>
      </c>
      <c r="H24" s="456"/>
      <c r="I24" s="461" t="e">
        <f>+#REF!</f>
        <v>#REF!</v>
      </c>
      <c r="J24" s="462"/>
      <c r="K24" s="94" t="e">
        <f t="shared" si="0"/>
        <v>#REF!</v>
      </c>
      <c r="L24" s="95"/>
      <c r="M24" s="101" t="str">
        <f t="shared" si="1"/>
        <v/>
      </c>
      <c r="N24" s="87"/>
    </row>
    <row r="25" spans="1:14" hidden="1" x14ac:dyDescent="0.2">
      <c r="A25" s="87"/>
      <c r="B25" s="92">
        <v>14</v>
      </c>
      <c r="C25" s="490"/>
      <c r="D25" s="78"/>
      <c r="E25" s="93" t="e">
        <f>+'A.2.2. Promedio diarios (T y P)'!#REF!</f>
        <v>#REF!</v>
      </c>
      <c r="F25" s="93" t="e">
        <f>+'A.2.2. Promedio diarios (T y P)'!#REF!</f>
        <v>#REF!</v>
      </c>
      <c r="G25" s="455" t="e">
        <f>+'A.2.2. Promedio diarios (T y P)'!#REF!</f>
        <v>#REF!</v>
      </c>
      <c r="H25" s="456"/>
      <c r="I25" s="461" t="e">
        <f>+#REF!</f>
        <v>#REF!</v>
      </c>
      <c r="J25" s="462"/>
      <c r="K25" s="94" t="e">
        <f t="shared" si="0"/>
        <v>#REF!</v>
      </c>
      <c r="L25" s="95"/>
      <c r="M25" s="101" t="str">
        <f t="shared" si="1"/>
        <v/>
      </c>
      <c r="N25" s="87"/>
    </row>
    <row r="26" spans="1:14" ht="13.5" hidden="1" thickBot="1" x14ac:dyDescent="0.25">
      <c r="A26" s="87"/>
      <c r="B26" s="162">
        <v>15</v>
      </c>
      <c r="C26" s="491"/>
      <c r="D26" s="163"/>
      <c r="E26" s="164" t="e">
        <f>+'A.2.2. Promedio diarios (T y P)'!#REF!</f>
        <v>#REF!</v>
      </c>
      <c r="F26" s="164" t="e">
        <f>+'A.2.2. Promedio diarios (T y P)'!#REF!</f>
        <v>#REF!</v>
      </c>
      <c r="G26" s="498" t="e">
        <f>+'A.2.2. Promedio diarios (T y P)'!#REF!</f>
        <v>#REF!</v>
      </c>
      <c r="H26" s="499"/>
      <c r="I26" s="463" t="e">
        <f>+#REF!</f>
        <v>#REF!</v>
      </c>
      <c r="J26" s="464"/>
      <c r="K26" s="165" t="e">
        <f t="shared" si="0"/>
        <v>#REF!</v>
      </c>
      <c r="L26" s="166"/>
      <c r="M26" s="167" t="str">
        <f t="shared" si="1"/>
        <v/>
      </c>
      <c r="N26" s="87"/>
    </row>
    <row r="27" spans="1:14" ht="13.5" thickBot="1" x14ac:dyDescent="0.25">
      <c r="A27" s="85"/>
      <c r="B27" s="85"/>
      <c r="C27" s="197"/>
      <c r="D27" s="201"/>
      <c r="E27" s="85"/>
      <c r="F27" s="85"/>
      <c r="G27" s="85"/>
      <c r="H27" s="197"/>
      <c r="I27" s="197"/>
      <c r="J27" s="197"/>
      <c r="K27" s="85"/>
      <c r="L27" s="85"/>
      <c r="M27" s="197"/>
      <c r="N27" s="87"/>
    </row>
    <row r="28" spans="1:14" s="3" customFormat="1" x14ac:dyDescent="0.2">
      <c r="A28" s="52"/>
      <c r="B28" s="182" t="s">
        <v>13</v>
      </c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4"/>
      <c r="N28" s="54"/>
    </row>
    <row r="29" spans="1:14" s="3" customFormat="1" ht="67.5" customHeight="1" thickBot="1" x14ac:dyDescent="0.25">
      <c r="A29" s="52"/>
      <c r="B29" s="467" t="s">
        <v>234</v>
      </c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9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14"/>
      <c r="C2" s="515"/>
      <c r="D2" s="515"/>
      <c r="E2" s="519" t="s">
        <v>223</v>
      </c>
      <c r="F2" s="520"/>
      <c r="G2" s="520"/>
      <c r="H2" s="520"/>
      <c r="I2" s="520"/>
      <c r="J2" s="520"/>
      <c r="K2" s="520"/>
      <c r="L2" s="520"/>
      <c r="M2" s="521"/>
      <c r="N2" s="96"/>
    </row>
    <row r="3" spans="1:16" s="7" customFormat="1" ht="12.75" customHeight="1" x14ac:dyDescent="0.2">
      <c r="A3" s="83"/>
      <c r="B3" s="516"/>
      <c r="C3" s="474"/>
      <c r="D3" s="474"/>
      <c r="E3" s="522"/>
      <c r="F3" s="483"/>
      <c r="G3" s="483"/>
      <c r="H3" s="483"/>
      <c r="I3" s="483"/>
      <c r="J3" s="483"/>
      <c r="K3" s="483"/>
      <c r="L3" s="483"/>
      <c r="M3" s="523"/>
      <c r="N3" s="96"/>
    </row>
    <row r="4" spans="1:16" s="7" customFormat="1" ht="12.75" customHeight="1" x14ac:dyDescent="0.2">
      <c r="A4" s="83"/>
      <c r="B4" s="516"/>
      <c r="C4" s="474"/>
      <c r="D4" s="474"/>
      <c r="E4" s="522"/>
      <c r="F4" s="483"/>
      <c r="G4" s="483"/>
      <c r="H4" s="483"/>
      <c r="I4" s="483"/>
      <c r="J4" s="483"/>
      <c r="K4" s="483"/>
      <c r="L4" s="483"/>
      <c r="M4" s="523"/>
      <c r="N4" s="96"/>
    </row>
    <row r="5" spans="1:16" s="7" customFormat="1" ht="13.5" customHeight="1" thickBot="1" x14ac:dyDescent="0.25">
      <c r="A5" s="83"/>
      <c r="B5" s="517"/>
      <c r="C5" s="518"/>
      <c r="D5" s="518"/>
      <c r="E5" s="524"/>
      <c r="F5" s="525"/>
      <c r="G5" s="525"/>
      <c r="H5" s="525"/>
      <c r="I5" s="525"/>
      <c r="J5" s="525"/>
      <c r="K5" s="525"/>
      <c r="L5" s="525"/>
      <c r="M5" s="526"/>
      <c r="N5" s="96"/>
    </row>
    <row r="6" spans="1:16" s="7" customFormat="1" ht="9.6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06" t="s">
        <v>32</v>
      </c>
      <c r="C7" s="106"/>
      <c r="D7" s="106"/>
      <c r="E7" s="50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2"/>
      <c r="G7" s="502"/>
      <c r="H7" s="502"/>
      <c r="I7" s="502"/>
      <c r="J7" s="502"/>
      <c r="K7" s="502"/>
      <c r="L7" s="502"/>
      <c r="M7" s="502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10" t="s">
        <v>236</v>
      </c>
      <c r="C9" s="410"/>
      <c r="D9" s="410"/>
      <c r="E9" s="399" t="str">
        <f>+'A.2.4. Cálculo PM10 y VM'!E9:F9</f>
        <v>CA-VMP-6</v>
      </c>
      <c r="F9" s="399"/>
      <c r="G9" s="154"/>
      <c r="H9" s="410" t="s">
        <v>189</v>
      </c>
      <c r="I9" s="410"/>
      <c r="J9" s="399" t="str">
        <f>+'A.2.3. Flujo promedio'!H9</f>
        <v>0001-7-2020-411</v>
      </c>
      <c r="K9" s="399"/>
      <c r="L9" s="399"/>
      <c r="M9" s="399"/>
      <c r="N9" s="68"/>
    </row>
    <row r="10" spans="1:16" ht="13.9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98" t="s">
        <v>31</v>
      </c>
      <c r="E11" s="98" t="s">
        <v>27</v>
      </c>
      <c r="F11" s="98" t="s">
        <v>28</v>
      </c>
      <c r="G11" s="503" t="s">
        <v>178</v>
      </c>
      <c r="H11" s="504"/>
      <c r="I11" s="98" t="s">
        <v>185</v>
      </c>
      <c r="J11" s="503" t="s">
        <v>184</v>
      </c>
      <c r="K11" s="504"/>
      <c r="L11" s="98" t="s">
        <v>183</v>
      </c>
      <c r="M11" s="99" t="s">
        <v>30</v>
      </c>
      <c r="N11" s="87"/>
    </row>
    <row r="12" spans="1:16" x14ac:dyDescent="0.2">
      <c r="A12" s="87"/>
      <c r="B12" s="92">
        <v>1</v>
      </c>
      <c r="C12" s="505" t="s">
        <v>149</v>
      </c>
      <c r="D12" s="78" t="s">
        <v>131</v>
      </c>
      <c r="E12" s="93" t="s">
        <v>131</v>
      </c>
      <c r="F12" s="93" t="s">
        <v>131</v>
      </c>
      <c r="G12" s="457" t="s">
        <v>131</v>
      </c>
      <c r="H12" s="458"/>
      <c r="I12" s="100" t="s">
        <v>131</v>
      </c>
      <c r="J12" s="500" t="s">
        <v>131</v>
      </c>
      <c r="K12" s="501"/>
      <c r="L12" s="95" t="s">
        <v>131</v>
      </c>
      <c r="M12" s="101" t="s">
        <v>131</v>
      </c>
      <c r="N12" s="87"/>
      <c r="P12" s="207"/>
    </row>
    <row r="13" spans="1:16" x14ac:dyDescent="0.2">
      <c r="A13" s="87"/>
      <c r="B13" s="92">
        <v>2</v>
      </c>
      <c r="C13" s="506"/>
      <c r="D13" s="78" t="s">
        <v>131</v>
      </c>
      <c r="E13" s="93" t="s">
        <v>131</v>
      </c>
      <c r="F13" s="93" t="s">
        <v>131</v>
      </c>
      <c r="G13" s="457" t="s">
        <v>131</v>
      </c>
      <c r="H13" s="458"/>
      <c r="I13" s="100" t="s">
        <v>131</v>
      </c>
      <c r="J13" s="500" t="s">
        <v>131</v>
      </c>
      <c r="K13" s="501"/>
      <c r="L13" s="95" t="s">
        <v>131</v>
      </c>
      <c r="M13" s="101" t="s">
        <v>131</v>
      </c>
      <c r="N13" s="87"/>
      <c r="P13" s="207"/>
    </row>
    <row r="14" spans="1:16" x14ac:dyDescent="0.2">
      <c r="A14" s="87"/>
      <c r="B14" s="92">
        <v>3</v>
      </c>
      <c r="C14" s="506"/>
      <c r="D14" s="78" t="s">
        <v>131</v>
      </c>
      <c r="E14" s="93" t="s">
        <v>131</v>
      </c>
      <c r="F14" s="93" t="s">
        <v>131</v>
      </c>
      <c r="G14" s="457" t="s">
        <v>131</v>
      </c>
      <c r="H14" s="458"/>
      <c r="I14" s="100" t="s">
        <v>131</v>
      </c>
      <c r="J14" s="500" t="s">
        <v>131</v>
      </c>
      <c r="K14" s="501"/>
      <c r="L14" s="95" t="s">
        <v>131</v>
      </c>
      <c r="M14" s="101" t="s">
        <v>131</v>
      </c>
      <c r="N14" s="87"/>
      <c r="P14" s="207"/>
    </row>
    <row r="15" spans="1:16" x14ac:dyDescent="0.2">
      <c r="A15" s="87"/>
      <c r="B15" s="92">
        <v>4</v>
      </c>
      <c r="C15" s="506"/>
      <c r="D15" s="78" t="s">
        <v>131</v>
      </c>
      <c r="E15" s="93" t="s">
        <v>131</v>
      </c>
      <c r="F15" s="93" t="s">
        <v>131</v>
      </c>
      <c r="G15" s="457" t="s">
        <v>131</v>
      </c>
      <c r="H15" s="458"/>
      <c r="I15" s="100" t="s">
        <v>131</v>
      </c>
      <c r="J15" s="500" t="s">
        <v>131</v>
      </c>
      <c r="K15" s="501"/>
      <c r="L15" s="95" t="s">
        <v>131</v>
      </c>
      <c r="M15" s="101" t="s">
        <v>131</v>
      </c>
      <c r="N15" s="87"/>
      <c r="P15" s="207"/>
    </row>
    <row r="16" spans="1:16" ht="13.5" thickBot="1" x14ac:dyDescent="0.25">
      <c r="A16" s="87"/>
      <c r="B16" s="92">
        <v>5</v>
      </c>
      <c r="C16" s="506"/>
      <c r="D16" s="78" t="s">
        <v>131</v>
      </c>
      <c r="E16" s="93" t="s">
        <v>131</v>
      </c>
      <c r="F16" s="93" t="s">
        <v>131</v>
      </c>
      <c r="G16" s="496" t="s">
        <v>131</v>
      </c>
      <c r="H16" s="497"/>
      <c r="I16" s="100" t="s">
        <v>131</v>
      </c>
      <c r="J16" s="500" t="s">
        <v>131</v>
      </c>
      <c r="K16" s="501"/>
      <c r="L16" s="166" t="s">
        <v>131</v>
      </c>
      <c r="M16" s="101" t="s">
        <v>131</v>
      </c>
      <c r="N16" s="87"/>
      <c r="P16" s="207"/>
    </row>
    <row r="17" spans="1:14" hidden="1" x14ac:dyDescent="0.2">
      <c r="A17" s="87"/>
      <c r="B17" s="92">
        <v>6</v>
      </c>
      <c r="C17" s="506"/>
      <c r="D17" s="78"/>
      <c r="E17" s="93"/>
      <c r="F17" s="93"/>
      <c r="G17" s="459">
        <f t="shared" ref="G17:G26" si="0">(F17-E17)*60*24</f>
        <v>0</v>
      </c>
      <c r="H17" s="460"/>
      <c r="I17" s="102"/>
      <c r="J17" s="500"/>
      <c r="K17" s="501">
        <v>23.51</v>
      </c>
      <c r="L17" s="198"/>
      <c r="M17" s="101" t="str">
        <f t="shared" ref="M17:M19" si="1">IF(L17="","",L17/K17)</f>
        <v/>
      </c>
      <c r="N17" s="87"/>
    </row>
    <row r="18" spans="1:14" hidden="1" x14ac:dyDescent="0.2">
      <c r="A18" s="87"/>
      <c r="B18" s="92">
        <v>7</v>
      </c>
      <c r="C18" s="506"/>
      <c r="D18" s="78"/>
      <c r="E18" s="93"/>
      <c r="F18" s="93"/>
      <c r="G18" s="457">
        <f t="shared" si="0"/>
        <v>0</v>
      </c>
      <c r="H18" s="458"/>
      <c r="I18" s="102"/>
      <c r="J18" s="500"/>
      <c r="K18" s="501">
        <v>23.51</v>
      </c>
      <c r="L18" s="95"/>
      <c r="M18" s="101" t="str">
        <f t="shared" si="1"/>
        <v/>
      </c>
      <c r="N18" s="87"/>
    </row>
    <row r="19" spans="1:14" hidden="1" x14ac:dyDescent="0.2">
      <c r="A19" s="87"/>
      <c r="B19" s="92">
        <v>8</v>
      </c>
      <c r="C19" s="506"/>
      <c r="D19" s="78"/>
      <c r="E19" s="93"/>
      <c r="F19" s="93"/>
      <c r="G19" s="457">
        <f t="shared" si="0"/>
        <v>0</v>
      </c>
      <c r="H19" s="458"/>
      <c r="I19" s="102"/>
      <c r="J19" s="500"/>
      <c r="K19" s="501">
        <v>23.52</v>
      </c>
      <c r="L19" s="95"/>
      <c r="M19" s="101" t="str">
        <f t="shared" si="1"/>
        <v/>
      </c>
      <c r="N19" s="87"/>
    </row>
    <row r="20" spans="1:14" hidden="1" x14ac:dyDescent="0.2">
      <c r="A20" s="87"/>
      <c r="B20" s="92">
        <v>9</v>
      </c>
      <c r="C20" s="506"/>
      <c r="D20" s="78"/>
      <c r="E20" s="93"/>
      <c r="F20" s="93"/>
      <c r="G20" s="457">
        <f t="shared" si="0"/>
        <v>0</v>
      </c>
      <c r="H20" s="458"/>
      <c r="I20" s="102"/>
      <c r="J20" s="500"/>
      <c r="K20" s="501"/>
      <c r="L20" s="95"/>
      <c r="M20" s="101" t="str">
        <f t="shared" ref="M20:M26" si="2">IF(L20="","",L20/K20)</f>
        <v/>
      </c>
      <c r="N20" s="87"/>
    </row>
    <row r="21" spans="1:14" hidden="1" x14ac:dyDescent="0.2">
      <c r="A21" s="87"/>
      <c r="B21" s="92">
        <v>10</v>
      </c>
      <c r="C21" s="506"/>
      <c r="D21" s="78"/>
      <c r="E21" s="93"/>
      <c r="F21" s="93"/>
      <c r="G21" s="457">
        <f t="shared" si="0"/>
        <v>0</v>
      </c>
      <c r="H21" s="458"/>
      <c r="I21" s="102"/>
      <c r="J21" s="500"/>
      <c r="K21" s="501"/>
      <c r="L21" s="95"/>
      <c r="M21" s="101" t="str">
        <f t="shared" si="2"/>
        <v/>
      </c>
      <c r="N21" s="87"/>
    </row>
    <row r="22" spans="1:14" hidden="1" x14ac:dyDescent="0.2">
      <c r="A22" s="87"/>
      <c r="B22" s="92">
        <v>11</v>
      </c>
      <c r="C22" s="506"/>
      <c r="D22" s="78"/>
      <c r="E22" s="93"/>
      <c r="F22" s="93"/>
      <c r="G22" s="457">
        <f t="shared" si="0"/>
        <v>0</v>
      </c>
      <c r="H22" s="458"/>
      <c r="I22" s="102"/>
      <c r="J22" s="500"/>
      <c r="K22" s="501"/>
      <c r="L22" s="95"/>
      <c r="M22" s="101" t="str">
        <f t="shared" si="2"/>
        <v/>
      </c>
      <c r="N22" s="87"/>
    </row>
    <row r="23" spans="1:14" hidden="1" x14ac:dyDescent="0.2">
      <c r="A23" s="87"/>
      <c r="B23" s="92">
        <v>12</v>
      </c>
      <c r="C23" s="506"/>
      <c r="D23" s="78"/>
      <c r="E23" s="93"/>
      <c r="F23" s="93"/>
      <c r="G23" s="457">
        <f t="shared" si="0"/>
        <v>0</v>
      </c>
      <c r="H23" s="458"/>
      <c r="I23" s="102"/>
      <c r="J23" s="500"/>
      <c r="K23" s="501"/>
      <c r="L23" s="95"/>
      <c r="M23" s="101" t="str">
        <f t="shared" si="2"/>
        <v/>
      </c>
      <c r="N23" s="87"/>
    </row>
    <row r="24" spans="1:14" hidden="1" x14ac:dyDescent="0.2">
      <c r="A24" s="87"/>
      <c r="B24" s="92">
        <v>13</v>
      </c>
      <c r="C24" s="506"/>
      <c r="D24" s="78"/>
      <c r="E24" s="93"/>
      <c r="F24" s="93"/>
      <c r="G24" s="457">
        <f t="shared" si="0"/>
        <v>0</v>
      </c>
      <c r="H24" s="458"/>
      <c r="I24" s="102"/>
      <c r="J24" s="500"/>
      <c r="K24" s="501"/>
      <c r="L24" s="95"/>
      <c r="M24" s="101" t="str">
        <f t="shared" si="2"/>
        <v/>
      </c>
      <c r="N24" s="87"/>
    </row>
    <row r="25" spans="1:14" hidden="1" x14ac:dyDescent="0.2">
      <c r="A25" s="87"/>
      <c r="B25" s="92">
        <v>14</v>
      </c>
      <c r="C25" s="506"/>
      <c r="D25" s="78"/>
      <c r="E25" s="93"/>
      <c r="F25" s="93"/>
      <c r="G25" s="457">
        <f t="shared" si="0"/>
        <v>0</v>
      </c>
      <c r="H25" s="458"/>
      <c r="I25" s="102"/>
      <c r="J25" s="500"/>
      <c r="K25" s="501"/>
      <c r="L25" s="95"/>
      <c r="M25" s="101" t="str">
        <f t="shared" si="2"/>
        <v/>
      </c>
      <c r="N25" s="87"/>
    </row>
    <row r="26" spans="1:14" ht="13.5" hidden="1" thickBot="1" x14ac:dyDescent="0.25">
      <c r="A26" s="87"/>
      <c r="B26" s="162">
        <v>15</v>
      </c>
      <c r="C26" s="507"/>
      <c r="D26" s="163"/>
      <c r="E26" s="164"/>
      <c r="F26" s="164"/>
      <c r="G26" s="496">
        <f t="shared" si="0"/>
        <v>0</v>
      </c>
      <c r="H26" s="497"/>
      <c r="I26" s="169"/>
      <c r="J26" s="527"/>
      <c r="K26" s="528"/>
      <c r="L26" s="166"/>
      <c r="M26" s="167" t="str">
        <f t="shared" si="2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85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08" t="s">
        <v>13</v>
      </c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10"/>
      <c r="N28" s="54"/>
    </row>
    <row r="29" spans="1:14" s="3" customFormat="1" ht="48" customHeight="1" thickBot="1" x14ac:dyDescent="0.25">
      <c r="A29" s="52"/>
      <c r="B29" s="511" t="s">
        <v>206</v>
      </c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3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1" width="5.5703125" style="12" customWidth="1"/>
    <col min="22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37" t="s">
        <v>221</v>
      </c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9"/>
      <c r="T2" s="23"/>
    </row>
    <row r="3" spans="1:20" s="15" customFormat="1" ht="12" customHeight="1" x14ac:dyDescent="0.2">
      <c r="A3" s="23"/>
      <c r="B3" s="26"/>
      <c r="C3" s="27"/>
      <c r="D3" s="27"/>
      <c r="E3" s="540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541"/>
      <c r="T3" s="23"/>
    </row>
    <row r="4" spans="1:20" s="15" customFormat="1" ht="12" customHeight="1" x14ac:dyDescent="0.2">
      <c r="A4" s="23"/>
      <c r="B4" s="26"/>
      <c r="C4" s="27"/>
      <c r="D4" s="27"/>
      <c r="E4" s="540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541"/>
      <c r="T4" s="23"/>
    </row>
    <row r="5" spans="1:20" s="15" customFormat="1" ht="12" customHeight="1" thickBot="1" x14ac:dyDescent="0.25">
      <c r="A5" s="23"/>
      <c r="B5" s="28"/>
      <c r="C5" s="29"/>
      <c r="D5" s="29"/>
      <c r="E5" s="542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4"/>
      <c r="T5" s="23"/>
    </row>
    <row r="6" spans="1:20" s="18" customFormat="1" ht="9.6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49" t="s">
        <v>188</v>
      </c>
      <c r="C7" s="549"/>
      <c r="D7" s="549"/>
      <c r="E7" s="54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5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10" t="s">
        <v>236</v>
      </c>
      <c r="C9" s="410"/>
      <c r="D9" s="410"/>
      <c r="E9" s="105" t="str">
        <f>+'A.2.1. Promedio meteorologia'!E8</f>
        <v>CA-VMP-6</v>
      </c>
      <c r="F9" s="154"/>
      <c r="G9" s="410" t="s">
        <v>189</v>
      </c>
      <c r="H9" s="410"/>
      <c r="I9" s="188" t="str">
        <f>'A.2.1. Promedio meteorologia'!G8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9.6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33" t="s">
        <v>105</v>
      </c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5"/>
      <c r="T11" s="203"/>
    </row>
    <row r="12" spans="1:20" s="16" customFormat="1" ht="12.6" customHeight="1" x14ac:dyDescent="0.2">
      <c r="A12" s="36"/>
      <c r="B12" s="531" t="s">
        <v>190</v>
      </c>
      <c r="C12" s="532"/>
      <c r="D12" s="530" t="s">
        <v>104</v>
      </c>
      <c r="E12" s="532" t="s">
        <v>151</v>
      </c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536"/>
      <c r="T12" s="204"/>
    </row>
    <row r="13" spans="1:20" ht="12.75" customHeight="1" x14ac:dyDescent="0.2">
      <c r="A13" s="20"/>
      <c r="B13" s="531"/>
      <c r="C13" s="532"/>
      <c r="D13" s="530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/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26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26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26" ht="12.6" customHeight="1" x14ac:dyDescent="0.2">
      <c r="A51" s="20"/>
      <c r="B51" s="546" t="s">
        <v>196</v>
      </c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7"/>
      <c r="O51" s="547"/>
      <c r="P51" s="547"/>
      <c r="Q51" s="547"/>
      <c r="R51" s="547"/>
      <c r="S51" s="548"/>
      <c r="T51" s="203"/>
    </row>
    <row r="52" spans="1:26" s="16" customFormat="1" ht="12.6" customHeight="1" x14ac:dyDescent="0.2">
      <c r="A52" s="36"/>
      <c r="B52" s="531" t="s">
        <v>190</v>
      </c>
      <c r="C52" s="532"/>
      <c r="D52" s="530" t="s">
        <v>104</v>
      </c>
      <c r="E52" s="532" t="str">
        <f>E12</f>
        <v>Fecha</v>
      </c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6"/>
      <c r="T52" s="204"/>
    </row>
    <row r="53" spans="1:26" ht="12.75" customHeight="1" x14ac:dyDescent="0.2">
      <c r="A53" s="20"/>
      <c r="B53" s="531"/>
      <c r="C53" s="532"/>
      <c r="D53" s="530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26" s="16" customFormat="1" ht="13.5" x14ac:dyDescent="0.2">
      <c r="A54" s="36"/>
      <c r="B54" s="529" t="s">
        <v>187</v>
      </c>
      <c r="C54" s="530"/>
      <c r="D54" s="530"/>
      <c r="E54" s="47" t="e">
        <f>'A.2.4. Cálculo PM10 y VM'!K12</f>
        <v>#DIV/0!</v>
      </c>
      <c r="F54" s="47" t="e">
        <f>'A.2.4. Cálculo PM10 y VM'!K13</f>
        <v>#DIV/0!</v>
      </c>
      <c r="G54" s="47" t="e">
        <f>'A.2.4. Cálculo PM10 y VM'!K14</f>
        <v>#DIV/0!</v>
      </c>
      <c r="H54" s="47" t="e">
        <f>'A.2.4. Cálculo PM10 y VM'!K15</f>
        <v>#DIV/0!</v>
      </c>
      <c r="I54" s="47" t="e">
        <f>'A.2.4. Cálculo PM10 y VM'!K16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V54" s="216" t="s">
        <v>231</v>
      </c>
      <c r="W54" s="216" t="s">
        <v>215</v>
      </c>
      <c r="X54" s="216" t="s">
        <v>232</v>
      </c>
      <c r="Y54" s="216" t="s">
        <v>233</v>
      </c>
    </row>
    <row r="55" spans="1:26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>IF(ISNUMBER(FIND("&lt;",E14)),"N.D.",PRODUCT(E14,1/E$54))</f>
        <v>#DIV/0!</v>
      </c>
      <c r="F55" s="48" t="e">
        <f t="shared" ref="F55:I55" si="0">IF(ISNUMBER(FIND("&lt;",F14)),"N.D.",PRODUCT(F14,1/F$54))</f>
        <v>#DIV/0!</v>
      </c>
      <c r="G55" s="48" t="e">
        <f t="shared" si="0"/>
        <v>#DIV/0!</v>
      </c>
      <c r="H55" s="48" t="e">
        <f t="shared" si="0"/>
        <v>#DIV/0!</v>
      </c>
      <c r="I55" s="48" t="e">
        <f t="shared" si="0"/>
        <v>#DIV/0!</v>
      </c>
      <c r="J55" s="48" t="e">
        <f t="shared" ref="J55:S55" si="1">IF(ISNUMBER(FIND("&lt;",J14)),"N.D.",PRODUCT(J14,1/J$54))</f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V55" s="233"/>
      <c r="W55" s="233"/>
      <c r="X55" s="233"/>
    </row>
    <row r="56" spans="1:26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ref="E56:I56" si="2">IF(ISNUMBER(FIND("&lt;",E15)),"N.D.",PRODUCT(E15,1/E$54))</f>
        <v>#DIV/0!</v>
      </c>
      <c r="F56" s="48" t="e">
        <f t="shared" si="2"/>
        <v>#DIV/0!</v>
      </c>
      <c r="G56" s="48" t="e">
        <f t="shared" si="2"/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ref="J56:S56" si="3">IF(ISNUMBER(FIND("&lt;",J15)),"N.D.",PRODUCT(J15,1/J$54))</f>
        <v>#REF!</v>
      </c>
      <c r="K56" s="48" t="e">
        <f t="shared" si="3"/>
        <v>#REF!</v>
      </c>
      <c r="L56" s="48" t="e">
        <f t="shared" si="3"/>
        <v>#REF!</v>
      </c>
      <c r="M56" s="48" t="e">
        <f t="shared" si="3"/>
        <v>#REF!</v>
      </c>
      <c r="N56" s="48" t="e">
        <f t="shared" si="3"/>
        <v>#REF!</v>
      </c>
      <c r="O56" s="48" t="e">
        <f t="shared" si="3"/>
        <v>#REF!</v>
      </c>
      <c r="P56" s="48" t="e">
        <f t="shared" si="3"/>
        <v>#REF!</v>
      </c>
      <c r="Q56" s="48" t="e">
        <f t="shared" si="3"/>
        <v>#REF!</v>
      </c>
      <c r="R56" s="48" t="e">
        <f t="shared" si="3"/>
        <v>#REF!</v>
      </c>
      <c r="S56" s="179" t="e">
        <f t="shared" si="3"/>
        <v>#REF!</v>
      </c>
      <c r="T56" s="203"/>
      <c r="V56" s="233"/>
      <c r="W56" s="233"/>
      <c r="X56" s="233"/>
    </row>
    <row r="57" spans="1:26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ref="E57:I57" si="4">IF(ISNUMBER(FIND("&lt;",E16)),"N.D.",PRODUCT(E16,1/E$54))</f>
        <v>#DIV/0!</v>
      </c>
      <c r="F57" s="48" t="e">
        <f t="shared" si="4"/>
        <v>#DIV/0!</v>
      </c>
      <c r="G57" s="48" t="e">
        <f t="shared" si="4"/>
        <v>#DIV/0!</v>
      </c>
      <c r="H57" s="48" t="e">
        <f t="shared" si="4"/>
        <v>#DIV/0!</v>
      </c>
      <c r="I57" s="48" t="e">
        <f t="shared" si="4"/>
        <v>#DIV/0!</v>
      </c>
      <c r="J57" s="48" t="e">
        <f t="shared" ref="J57:S57" si="5">IF(ISNUMBER(FIND("&lt;",J16)),"N.D.",PRODUCT(J16,1/J$54))</f>
        <v>#REF!</v>
      </c>
      <c r="K57" s="48" t="e">
        <f t="shared" si="5"/>
        <v>#REF!</v>
      </c>
      <c r="L57" s="48" t="e">
        <f t="shared" si="5"/>
        <v>#REF!</v>
      </c>
      <c r="M57" s="48" t="e">
        <f t="shared" si="5"/>
        <v>#REF!</v>
      </c>
      <c r="N57" s="48" t="e">
        <f t="shared" si="5"/>
        <v>#REF!</v>
      </c>
      <c r="O57" s="48" t="e">
        <f t="shared" si="5"/>
        <v>#REF!</v>
      </c>
      <c r="P57" s="48" t="e">
        <f t="shared" si="5"/>
        <v>#REF!</v>
      </c>
      <c r="Q57" s="48" t="e">
        <f t="shared" si="5"/>
        <v>#REF!</v>
      </c>
      <c r="R57" s="48" t="e">
        <f t="shared" si="5"/>
        <v>#REF!</v>
      </c>
      <c r="S57" s="179" t="e">
        <f t="shared" si="5"/>
        <v>#REF!</v>
      </c>
      <c r="T57" s="203"/>
      <c r="V57" s="233"/>
      <c r="W57" s="233"/>
      <c r="X57" s="233"/>
    </row>
    <row r="58" spans="1:26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ref="E58:I58" si="6">IF(ISNUMBER(FIND("&lt;",E17)),"N.D.",PRODUCT(E17,1/E$54))</f>
        <v>#DIV/0!</v>
      </c>
      <c r="F58" s="48" t="e">
        <f t="shared" si="6"/>
        <v>#DIV/0!</v>
      </c>
      <c r="G58" s="48" t="e">
        <f t="shared" si="6"/>
        <v>#DIV/0!</v>
      </c>
      <c r="H58" s="48" t="e">
        <f t="shared" si="6"/>
        <v>#DIV/0!</v>
      </c>
      <c r="I58" s="48" t="e">
        <f t="shared" si="6"/>
        <v>#DIV/0!</v>
      </c>
      <c r="J58" s="48" t="e">
        <f t="shared" ref="J58:S58" si="7">IF(ISNUMBER(FIND("&lt;",J17)),"N.D.",PRODUCT(J17,1/J$54))</f>
        <v>#REF!</v>
      </c>
      <c r="K58" s="48" t="e">
        <f t="shared" si="7"/>
        <v>#REF!</v>
      </c>
      <c r="L58" s="48" t="e">
        <f t="shared" si="7"/>
        <v>#REF!</v>
      </c>
      <c r="M58" s="48" t="e">
        <f t="shared" si="7"/>
        <v>#REF!</v>
      </c>
      <c r="N58" s="48" t="e">
        <f t="shared" si="7"/>
        <v>#REF!</v>
      </c>
      <c r="O58" s="48" t="e">
        <f t="shared" si="7"/>
        <v>#REF!</v>
      </c>
      <c r="P58" s="48" t="e">
        <f t="shared" si="7"/>
        <v>#REF!</v>
      </c>
      <c r="Q58" s="48" t="e">
        <f t="shared" si="7"/>
        <v>#REF!</v>
      </c>
      <c r="R58" s="48" t="e">
        <f t="shared" si="7"/>
        <v>#REF!</v>
      </c>
      <c r="S58" s="179" t="e">
        <f t="shared" si="7"/>
        <v>#REF!</v>
      </c>
      <c r="T58" s="203"/>
      <c r="V58" s="233"/>
      <c r="W58" s="233"/>
      <c r="X58" s="233"/>
    </row>
    <row r="59" spans="1:26" ht="13.5" x14ac:dyDescent="0.2">
      <c r="A59" s="20"/>
      <c r="B59" s="171" t="s">
        <v>96</v>
      </c>
      <c r="C59" s="38" t="s">
        <v>95</v>
      </c>
      <c r="D59" s="39" t="s">
        <v>135</v>
      </c>
      <c r="E59" s="48" t="str">
        <f t="shared" ref="E59:I59" si="8">IF(ISNUMBER(FIND("&lt;",E18)),"N.D.",PRODUCT(E18,1/E$54))</f>
        <v>N.D.</v>
      </c>
      <c r="F59" s="48" t="str">
        <f t="shared" si="8"/>
        <v>N.D.</v>
      </c>
      <c r="G59" s="48" t="str">
        <f t="shared" si="8"/>
        <v>N.D.</v>
      </c>
      <c r="H59" s="48" t="str">
        <f t="shared" si="8"/>
        <v>N.D.</v>
      </c>
      <c r="I59" s="48" t="str">
        <f t="shared" si="8"/>
        <v>N.D.</v>
      </c>
      <c r="J59" s="48" t="e">
        <f t="shared" ref="J59:S59" si="9">IF(ISNUMBER(FIND("&lt;",J18)),"N.D.",PRODUCT(J18,1/J$54))</f>
        <v>#REF!</v>
      </c>
      <c r="K59" s="48" t="e">
        <f t="shared" si="9"/>
        <v>#REF!</v>
      </c>
      <c r="L59" s="48" t="e">
        <f t="shared" si="9"/>
        <v>#REF!</v>
      </c>
      <c r="M59" s="48" t="e">
        <f t="shared" si="9"/>
        <v>#REF!</v>
      </c>
      <c r="N59" s="48" t="e">
        <f t="shared" si="9"/>
        <v>#REF!</v>
      </c>
      <c r="O59" s="48" t="e">
        <f t="shared" si="9"/>
        <v>#REF!</v>
      </c>
      <c r="P59" s="48" t="e">
        <f t="shared" si="9"/>
        <v>#REF!</v>
      </c>
      <c r="Q59" s="48" t="e">
        <f t="shared" si="9"/>
        <v>#REF!</v>
      </c>
      <c r="R59" s="48" t="e">
        <f t="shared" si="9"/>
        <v>#REF!</v>
      </c>
      <c r="S59" s="179" t="e">
        <f t="shared" si="9"/>
        <v>#REF!</v>
      </c>
      <c r="T59" s="203"/>
      <c r="V59" s="233"/>
      <c r="W59" s="233"/>
      <c r="X59" s="233"/>
    </row>
    <row r="60" spans="1:26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ref="E60:I60" si="10">IF(ISNUMBER(FIND("&lt;",E19)),"N.D.",PRODUCT(E19,1/E$54))</f>
        <v>#DIV/0!</v>
      </c>
      <c r="F60" s="48" t="e">
        <f t="shared" si="10"/>
        <v>#DIV/0!</v>
      </c>
      <c r="G60" s="48" t="e">
        <f t="shared" si="10"/>
        <v>#DIV/0!</v>
      </c>
      <c r="H60" s="48" t="e">
        <f t="shared" si="10"/>
        <v>#DIV/0!</v>
      </c>
      <c r="I60" s="48" t="e">
        <f t="shared" si="10"/>
        <v>#DIV/0!</v>
      </c>
      <c r="J60" s="48" t="e">
        <f t="shared" ref="J60:S60" si="11">IF(ISNUMBER(FIND("&lt;",J19)),"N.D.",PRODUCT(J19,1/J$54))</f>
        <v>#REF!</v>
      </c>
      <c r="K60" s="48" t="e">
        <f t="shared" si="11"/>
        <v>#REF!</v>
      </c>
      <c r="L60" s="48" t="e">
        <f t="shared" si="11"/>
        <v>#REF!</v>
      </c>
      <c r="M60" s="48" t="e">
        <f t="shared" si="11"/>
        <v>#REF!</v>
      </c>
      <c r="N60" s="48" t="e">
        <f t="shared" si="11"/>
        <v>#REF!</v>
      </c>
      <c r="O60" s="48" t="e">
        <f t="shared" si="11"/>
        <v>#REF!</v>
      </c>
      <c r="P60" s="48" t="e">
        <f t="shared" si="11"/>
        <v>#REF!</v>
      </c>
      <c r="Q60" s="48" t="e">
        <f t="shared" si="11"/>
        <v>#REF!</v>
      </c>
      <c r="R60" s="48" t="e">
        <f t="shared" si="11"/>
        <v>#REF!</v>
      </c>
      <c r="S60" s="179" t="e">
        <f t="shared" si="11"/>
        <v>#REF!</v>
      </c>
      <c r="T60" s="203"/>
      <c r="V60" s="233"/>
      <c r="W60" s="233"/>
      <c r="X60" s="233"/>
    </row>
    <row r="61" spans="1:26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ref="E61:I61" si="12">IF(ISNUMBER(FIND("&lt;",E20)),"N.D.",PRODUCT(E20,1/E$54))</f>
        <v>#DIV/0!</v>
      </c>
      <c r="F61" s="48" t="e">
        <f t="shared" si="12"/>
        <v>#DIV/0!</v>
      </c>
      <c r="G61" s="48" t="e">
        <f t="shared" si="12"/>
        <v>#DIV/0!</v>
      </c>
      <c r="H61" s="48" t="e">
        <f t="shared" si="12"/>
        <v>#DIV/0!</v>
      </c>
      <c r="I61" s="48" t="e">
        <f t="shared" si="12"/>
        <v>#DIV/0!</v>
      </c>
      <c r="J61" s="48" t="e">
        <f t="shared" ref="J61:S61" si="13">IF(ISNUMBER(FIND("&lt;",J20)),"N.D.",PRODUCT(J20,1/J$54))</f>
        <v>#REF!</v>
      </c>
      <c r="K61" s="48" t="e">
        <f t="shared" si="13"/>
        <v>#REF!</v>
      </c>
      <c r="L61" s="48" t="e">
        <f t="shared" si="13"/>
        <v>#REF!</v>
      </c>
      <c r="M61" s="48" t="e">
        <f t="shared" si="13"/>
        <v>#REF!</v>
      </c>
      <c r="N61" s="48" t="e">
        <f t="shared" si="13"/>
        <v>#REF!</v>
      </c>
      <c r="O61" s="48" t="e">
        <f t="shared" si="13"/>
        <v>#REF!</v>
      </c>
      <c r="P61" s="48" t="e">
        <f t="shared" si="13"/>
        <v>#REF!</v>
      </c>
      <c r="Q61" s="48" t="e">
        <f t="shared" si="13"/>
        <v>#REF!</v>
      </c>
      <c r="R61" s="48" t="e">
        <f t="shared" si="13"/>
        <v>#REF!</v>
      </c>
      <c r="S61" s="179" t="e">
        <f t="shared" si="13"/>
        <v>#REF!</v>
      </c>
      <c r="T61" s="203"/>
      <c r="V61" s="233"/>
      <c r="W61" s="233"/>
      <c r="X61" s="233"/>
    </row>
    <row r="62" spans="1:26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ref="E62:I62" si="14">IF(ISNUMBER(FIND("&lt;",E21)),"N.D.",PRODUCT(E21,1/E$54))</f>
        <v>#DIV/0!</v>
      </c>
      <c r="F62" s="48" t="e">
        <f t="shared" si="14"/>
        <v>#DIV/0!</v>
      </c>
      <c r="G62" s="48" t="e">
        <f t="shared" si="14"/>
        <v>#DIV/0!</v>
      </c>
      <c r="H62" s="48" t="e">
        <f t="shared" si="14"/>
        <v>#DIV/0!</v>
      </c>
      <c r="I62" s="48" t="e">
        <f t="shared" si="14"/>
        <v>#DIV/0!</v>
      </c>
      <c r="J62" s="48" t="e">
        <f t="shared" ref="J62:S62" si="15">IF(ISNUMBER(FIND("&lt;",J21)),"N.D.",PRODUCT(J21,1/J$54))</f>
        <v>#REF!</v>
      </c>
      <c r="K62" s="48" t="e">
        <f t="shared" si="15"/>
        <v>#REF!</v>
      </c>
      <c r="L62" s="48" t="e">
        <f t="shared" si="15"/>
        <v>#REF!</v>
      </c>
      <c r="M62" s="48" t="e">
        <f t="shared" si="15"/>
        <v>#REF!</v>
      </c>
      <c r="N62" s="48" t="e">
        <f t="shared" si="15"/>
        <v>#REF!</v>
      </c>
      <c r="O62" s="48" t="e">
        <f t="shared" si="15"/>
        <v>#REF!</v>
      </c>
      <c r="P62" s="48" t="e">
        <f t="shared" si="15"/>
        <v>#REF!</v>
      </c>
      <c r="Q62" s="48" t="e">
        <f t="shared" si="15"/>
        <v>#REF!</v>
      </c>
      <c r="R62" s="48" t="e">
        <f t="shared" si="15"/>
        <v>#REF!</v>
      </c>
      <c r="S62" s="179" t="e">
        <f t="shared" si="15"/>
        <v>#REF!</v>
      </c>
      <c r="T62" s="203"/>
      <c r="V62" s="233">
        <v>0.05</v>
      </c>
      <c r="W62" s="234" t="e">
        <f>AVERAGE(E62:I62)</f>
        <v>#DIV/0!</v>
      </c>
      <c r="X62" s="12" t="e">
        <f t="shared" ref="X62" si="16">IF(W62&gt;V62,"Supera","No Supera")</f>
        <v>#DIV/0!</v>
      </c>
      <c r="Y62" s="14">
        <f>COUNTIF(E62:J62,"&gt;0,05")</f>
        <v>0</v>
      </c>
      <c r="Z62" s="236" t="e">
        <f>W62/V62</f>
        <v>#DIV/0!</v>
      </c>
    </row>
    <row r="63" spans="1:26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ref="E63:I63" si="17">IF(ISNUMBER(FIND("&lt;",E22)),"N.D.",PRODUCT(E22,1/E$54))</f>
        <v>#DIV/0!</v>
      </c>
      <c r="F63" s="48" t="e">
        <f t="shared" si="17"/>
        <v>#DIV/0!</v>
      </c>
      <c r="G63" s="48" t="e">
        <f t="shared" si="17"/>
        <v>#DIV/0!</v>
      </c>
      <c r="H63" s="48" t="e">
        <f t="shared" si="17"/>
        <v>#DIV/0!</v>
      </c>
      <c r="I63" s="48" t="e">
        <f t="shared" si="17"/>
        <v>#DIV/0!</v>
      </c>
      <c r="J63" s="48" t="e">
        <f t="shared" ref="J63:S63" si="18">IF(ISNUMBER(FIND("&lt;",J22)),"N.D.",PRODUCT(J22,1/J$54))</f>
        <v>#REF!</v>
      </c>
      <c r="K63" s="48" t="e">
        <f t="shared" si="18"/>
        <v>#REF!</v>
      </c>
      <c r="L63" s="48" t="e">
        <f t="shared" si="18"/>
        <v>#REF!</v>
      </c>
      <c r="M63" s="48" t="e">
        <f t="shared" si="18"/>
        <v>#REF!</v>
      </c>
      <c r="N63" s="48" t="e">
        <f t="shared" si="18"/>
        <v>#REF!</v>
      </c>
      <c r="O63" s="48" t="e">
        <f t="shared" si="18"/>
        <v>#REF!</v>
      </c>
      <c r="P63" s="48" t="e">
        <f t="shared" si="18"/>
        <v>#REF!</v>
      </c>
      <c r="Q63" s="48" t="e">
        <f t="shared" si="18"/>
        <v>#REF!</v>
      </c>
      <c r="R63" s="48" t="e">
        <f t="shared" si="18"/>
        <v>#REF!</v>
      </c>
      <c r="S63" s="179" t="e">
        <f t="shared" si="18"/>
        <v>#REF!</v>
      </c>
      <c r="T63" s="203"/>
      <c r="V63" s="233"/>
      <c r="W63" s="234"/>
      <c r="X63" s="233"/>
    </row>
    <row r="64" spans="1:26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ref="E64:I64" si="19">IF(ISNUMBER(FIND("&lt;",E23)),"N.D.",PRODUCT(E23,1/E$54))</f>
        <v>#DIV/0!</v>
      </c>
      <c r="F64" s="48" t="e">
        <f t="shared" si="19"/>
        <v>#DIV/0!</v>
      </c>
      <c r="G64" s="48" t="e">
        <f t="shared" si="19"/>
        <v>#DIV/0!</v>
      </c>
      <c r="H64" s="48" t="e">
        <f t="shared" si="19"/>
        <v>#DIV/0!</v>
      </c>
      <c r="I64" s="48" t="e">
        <f t="shared" si="19"/>
        <v>#DIV/0!</v>
      </c>
      <c r="J64" s="48" t="e">
        <f t="shared" ref="J64:S64" si="20">IF(ISNUMBER(FIND("&lt;",J23)),"N.D.",PRODUCT(J23,1/J$54))</f>
        <v>#REF!</v>
      </c>
      <c r="K64" s="48" t="e">
        <f t="shared" si="20"/>
        <v>#REF!</v>
      </c>
      <c r="L64" s="48" t="e">
        <f t="shared" si="20"/>
        <v>#REF!</v>
      </c>
      <c r="M64" s="48" t="e">
        <f t="shared" si="20"/>
        <v>#REF!</v>
      </c>
      <c r="N64" s="48" t="e">
        <f t="shared" si="20"/>
        <v>#REF!</v>
      </c>
      <c r="O64" s="48" t="e">
        <f t="shared" si="20"/>
        <v>#REF!</v>
      </c>
      <c r="P64" s="48" t="e">
        <f t="shared" si="20"/>
        <v>#REF!</v>
      </c>
      <c r="Q64" s="48" t="e">
        <f t="shared" si="20"/>
        <v>#REF!</v>
      </c>
      <c r="R64" s="48" t="e">
        <f t="shared" si="20"/>
        <v>#REF!</v>
      </c>
      <c r="S64" s="179" t="e">
        <f t="shared" si="20"/>
        <v>#REF!</v>
      </c>
      <c r="T64" s="203"/>
      <c r="V64" s="233"/>
      <c r="W64" s="233"/>
      <c r="X64" s="233"/>
    </row>
    <row r="65" spans="1:26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ref="E65:I65" si="21">IF(ISNUMBER(FIND("&lt;",E24)),"N.D.",PRODUCT(E24,1/E$54))</f>
        <v>#DIV/0!</v>
      </c>
      <c r="F65" s="48" t="e">
        <f t="shared" si="21"/>
        <v>#DIV/0!</v>
      </c>
      <c r="G65" s="48" t="e">
        <f t="shared" si="21"/>
        <v>#DIV/0!</v>
      </c>
      <c r="H65" s="48" t="e">
        <f t="shared" si="21"/>
        <v>#DIV/0!</v>
      </c>
      <c r="I65" s="48" t="e">
        <f t="shared" si="21"/>
        <v>#DIV/0!</v>
      </c>
      <c r="J65" s="48" t="e">
        <f t="shared" ref="J65:S65" si="22">IF(ISNUMBER(FIND("&lt;",J24)),"N.D.",PRODUCT(J24,1/J$54))</f>
        <v>#REF!</v>
      </c>
      <c r="K65" s="48" t="e">
        <f t="shared" si="22"/>
        <v>#REF!</v>
      </c>
      <c r="L65" s="48" t="e">
        <f t="shared" si="22"/>
        <v>#REF!</v>
      </c>
      <c r="M65" s="48" t="e">
        <f t="shared" si="22"/>
        <v>#REF!</v>
      </c>
      <c r="N65" s="48" t="e">
        <f t="shared" si="22"/>
        <v>#REF!</v>
      </c>
      <c r="O65" s="48" t="e">
        <f t="shared" si="22"/>
        <v>#REF!</v>
      </c>
      <c r="P65" s="48" t="e">
        <f t="shared" si="22"/>
        <v>#REF!</v>
      </c>
      <c r="Q65" s="48" t="e">
        <f t="shared" si="22"/>
        <v>#REF!</v>
      </c>
      <c r="R65" s="48" t="e">
        <f t="shared" si="22"/>
        <v>#REF!</v>
      </c>
      <c r="S65" s="179" t="e">
        <f t="shared" si="22"/>
        <v>#REF!</v>
      </c>
      <c r="T65" s="203"/>
      <c r="V65" s="233"/>
      <c r="W65" s="233"/>
      <c r="X65" s="233"/>
    </row>
    <row r="66" spans="1:26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ref="E66:I66" si="23">IF(ISNUMBER(FIND("&lt;",E25)),"N.D.",PRODUCT(E25,1/E$54))</f>
        <v>N.D.</v>
      </c>
      <c r="F66" s="48" t="str">
        <f t="shared" si="23"/>
        <v>N.D.</v>
      </c>
      <c r="G66" s="48" t="str">
        <f t="shared" si="23"/>
        <v>N.D.</v>
      </c>
      <c r="H66" s="48" t="str">
        <f t="shared" si="23"/>
        <v>N.D.</v>
      </c>
      <c r="I66" s="48" t="str">
        <f t="shared" si="23"/>
        <v>N.D.</v>
      </c>
      <c r="J66" s="48" t="e">
        <f t="shared" ref="J66:S66" si="24">IF(ISNUMBER(FIND("&lt;",J25)),"N.D.",PRODUCT(J25,1/J$54))</f>
        <v>#REF!</v>
      </c>
      <c r="K66" s="48" t="e">
        <f t="shared" si="24"/>
        <v>#REF!</v>
      </c>
      <c r="L66" s="48" t="e">
        <f t="shared" si="24"/>
        <v>#REF!</v>
      </c>
      <c r="M66" s="48" t="e">
        <f t="shared" si="24"/>
        <v>#REF!</v>
      </c>
      <c r="N66" s="48" t="e">
        <f t="shared" si="24"/>
        <v>#REF!</v>
      </c>
      <c r="O66" s="48" t="e">
        <f t="shared" si="24"/>
        <v>#REF!</v>
      </c>
      <c r="P66" s="48" t="e">
        <f t="shared" si="24"/>
        <v>#REF!</v>
      </c>
      <c r="Q66" s="48" t="e">
        <f t="shared" si="24"/>
        <v>#REF!</v>
      </c>
      <c r="R66" s="48" t="e">
        <f t="shared" si="24"/>
        <v>#REF!</v>
      </c>
      <c r="S66" s="179" t="e">
        <f t="shared" si="24"/>
        <v>#REF!</v>
      </c>
      <c r="T66" s="203"/>
      <c r="V66" s="233"/>
      <c r="W66" s="233"/>
      <c r="X66" s="233"/>
    </row>
    <row r="67" spans="1:26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ref="E67:I67" si="25">IF(ISNUMBER(FIND("&lt;",E26)),"N.D.",PRODUCT(E26,1/E$54))</f>
        <v>#DIV/0!</v>
      </c>
      <c r="F67" s="48" t="e">
        <f t="shared" si="25"/>
        <v>#DIV/0!</v>
      </c>
      <c r="G67" s="48" t="e">
        <f t="shared" si="25"/>
        <v>#DIV/0!</v>
      </c>
      <c r="H67" s="48" t="e">
        <f t="shared" si="25"/>
        <v>#DIV/0!</v>
      </c>
      <c r="I67" s="48" t="e">
        <f t="shared" si="25"/>
        <v>#DIV/0!</v>
      </c>
      <c r="J67" s="48" t="e">
        <f t="shared" ref="J67:S67" si="26">IF(ISNUMBER(FIND("&lt;",J26)),"N.D.",PRODUCT(J26,1/J$54))</f>
        <v>#REF!</v>
      </c>
      <c r="K67" s="48" t="e">
        <f t="shared" si="26"/>
        <v>#REF!</v>
      </c>
      <c r="L67" s="48" t="e">
        <f t="shared" si="26"/>
        <v>#REF!</v>
      </c>
      <c r="M67" s="48" t="e">
        <f t="shared" si="26"/>
        <v>#REF!</v>
      </c>
      <c r="N67" s="48" t="e">
        <f t="shared" si="26"/>
        <v>#REF!</v>
      </c>
      <c r="O67" s="48" t="e">
        <f t="shared" si="26"/>
        <v>#REF!</v>
      </c>
      <c r="P67" s="48" t="e">
        <f t="shared" si="26"/>
        <v>#REF!</v>
      </c>
      <c r="Q67" s="48" t="e">
        <f t="shared" si="26"/>
        <v>#REF!</v>
      </c>
      <c r="R67" s="48" t="e">
        <f t="shared" si="26"/>
        <v>#REF!</v>
      </c>
      <c r="S67" s="179" t="e">
        <f t="shared" si="26"/>
        <v>#REF!</v>
      </c>
      <c r="T67" s="203"/>
      <c r="V67" s="235"/>
      <c r="W67" s="235"/>
      <c r="X67" s="235"/>
    </row>
    <row r="68" spans="1:26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ref="E68:I68" si="27">IF(ISNUMBER(FIND("&lt;",E27)),"N.D.",PRODUCT(E27,1/E$54))</f>
        <v>#DIV/0!</v>
      </c>
      <c r="F68" s="48" t="e">
        <f t="shared" si="27"/>
        <v>#DIV/0!</v>
      </c>
      <c r="G68" s="48" t="e">
        <f t="shared" si="27"/>
        <v>#DIV/0!</v>
      </c>
      <c r="H68" s="48" t="e">
        <f t="shared" si="27"/>
        <v>#DIV/0!</v>
      </c>
      <c r="I68" s="48" t="e">
        <f t="shared" si="27"/>
        <v>#DIV/0!</v>
      </c>
      <c r="J68" s="48" t="e">
        <f t="shared" ref="J68:S68" si="28">IF(ISNUMBER(FIND("&lt;",J27)),"N.D.",PRODUCT(J27,1/J$54))</f>
        <v>#REF!</v>
      </c>
      <c r="K68" s="48" t="e">
        <f t="shared" si="28"/>
        <v>#REF!</v>
      </c>
      <c r="L68" s="48" t="e">
        <f t="shared" si="28"/>
        <v>#REF!</v>
      </c>
      <c r="M68" s="48" t="e">
        <f t="shared" si="28"/>
        <v>#REF!</v>
      </c>
      <c r="N68" s="48" t="e">
        <f t="shared" si="28"/>
        <v>#REF!</v>
      </c>
      <c r="O68" s="48" t="e">
        <f t="shared" si="28"/>
        <v>#REF!</v>
      </c>
      <c r="P68" s="48" t="e">
        <f t="shared" si="28"/>
        <v>#REF!</v>
      </c>
      <c r="Q68" s="48" t="e">
        <f t="shared" si="28"/>
        <v>#REF!</v>
      </c>
      <c r="R68" s="48" t="e">
        <f t="shared" si="28"/>
        <v>#REF!</v>
      </c>
      <c r="S68" s="179" t="e">
        <f t="shared" si="28"/>
        <v>#REF!</v>
      </c>
      <c r="T68" s="203"/>
      <c r="V68" s="233"/>
      <c r="W68" s="233"/>
      <c r="X68" s="233"/>
    </row>
    <row r="69" spans="1:26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ref="E69:I69" si="29">IF(ISNUMBER(FIND("&lt;",E28)),"N.D.",PRODUCT(E28,1/E$54))</f>
        <v>#DIV/0!</v>
      </c>
      <c r="F69" s="48" t="e">
        <f t="shared" si="29"/>
        <v>#DIV/0!</v>
      </c>
      <c r="G69" s="48" t="e">
        <f t="shared" si="29"/>
        <v>#DIV/0!</v>
      </c>
      <c r="H69" s="48" t="e">
        <f t="shared" si="29"/>
        <v>#DIV/0!</v>
      </c>
      <c r="I69" s="48" t="e">
        <f t="shared" si="29"/>
        <v>#DIV/0!</v>
      </c>
      <c r="J69" s="48" t="e">
        <f t="shared" ref="J69:S69" si="30">IF(ISNUMBER(FIND("&lt;",J28)),"N.D.",PRODUCT(J28,1/J$54))</f>
        <v>#REF!</v>
      </c>
      <c r="K69" s="48" t="e">
        <f t="shared" si="30"/>
        <v>#REF!</v>
      </c>
      <c r="L69" s="48" t="e">
        <f t="shared" si="30"/>
        <v>#REF!</v>
      </c>
      <c r="M69" s="48" t="e">
        <f t="shared" si="30"/>
        <v>#REF!</v>
      </c>
      <c r="N69" s="48" t="e">
        <f t="shared" si="30"/>
        <v>#REF!</v>
      </c>
      <c r="O69" s="48" t="e">
        <f t="shared" si="30"/>
        <v>#REF!</v>
      </c>
      <c r="P69" s="48" t="e">
        <f t="shared" si="30"/>
        <v>#REF!</v>
      </c>
      <c r="Q69" s="48" t="e">
        <f t="shared" si="30"/>
        <v>#REF!</v>
      </c>
      <c r="R69" s="48" t="e">
        <f t="shared" si="30"/>
        <v>#REF!</v>
      </c>
      <c r="S69" s="179" t="e">
        <f t="shared" si="30"/>
        <v>#REF!</v>
      </c>
      <c r="T69" s="203"/>
      <c r="V69" s="233"/>
      <c r="W69" s="233"/>
      <c r="X69" s="233"/>
    </row>
    <row r="70" spans="1:26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ref="E70:I70" si="31">IF(ISNUMBER(FIND("&lt;",E29)),"N.D.",PRODUCT(E29,1/E$54))</f>
        <v>#DIV/0!</v>
      </c>
      <c r="F70" s="48" t="e">
        <f t="shared" si="31"/>
        <v>#DIV/0!</v>
      </c>
      <c r="G70" s="48" t="e">
        <f t="shared" si="31"/>
        <v>#DIV/0!</v>
      </c>
      <c r="H70" s="48" t="e">
        <f t="shared" si="31"/>
        <v>#DIV/0!</v>
      </c>
      <c r="I70" s="48" t="e">
        <f t="shared" si="31"/>
        <v>#DIV/0!</v>
      </c>
      <c r="J70" s="48" t="e">
        <f t="shared" ref="J70:S70" si="32">IF(ISNUMBER(FIND("&lt;",J29)),"N.D.",PRODUCT(J29,1/J$54))</f>
        <v>#REF!</v>
      </c>
      <c r="K70" s="48" t="e">
        <f t="shared" si="32"/>
        <v>#REF!</v>
      </c>
      <c r="L70" s="48" t="e">
        <f t="shared" si="32"/>
        <v>#REF!</v>
      </c>
      <c r="M70" s="48" t="e">
        <f t="shared" si="32"/>
        <v>#REF!</v>
      </c>
      <c r="N70" s="48" t="e">
        <f t="shared" si="32"/>
        <v>#REF!</v>
      </c>
      <c r="O70" s="48" t="e">
        <f t="shared" si="32"/>
        <v>#REF!</v>
      </c>
      <c r="P70" s="48" t="e">
        <f t="shared" si="32"/>
        <v>#REF!</v>
      </c>
      <c r="Q70" s="48" t="e">
        <f t="shared" si="32"/>
        <v>#REF!</v>
      </c>
      <c r="R70" s="48" t="e">
        <f t="shared" si="32"/>
        <v>#REF!</v>
      </c>
      <c r="S70" s="179" t="e">
        <f t="shared" si="32"/>
        <v>#REF!</v>
      </c>
      <c r="T70" s="203"/>
      <c r="V70" s="233"/>
      <c r="W70" s="233"/>
      <c r="X70" s="233"/>
    </row>
    <row r="71" spans="1:26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ref="E71:I71" si="33">IF(ISNUMBER(FIND("&lt;",E30)),"N.D.",PRODUCT(E30,1/E$54))</f>
        <v>#DIV/0!</v>
      </c>
      <c r="F71" s="48" t="e">
        <f t="shared" si="33"/>
        <v>#DIV/0!</v>
      </c>
      <c r="G71" s="48" t="e">
        <f t="shared" si="33"/>
        <v>#DIV/0!</v>
      </c>
      <c r="H71" s="48" t="e">
        <f t="shared" si="33"/>
        <v>#DIV/0!</v>
      </c>
      <c r="I71" s="48" t="e">
        <f t="shared" si="33"/>
        <v>#DIV/0!</v>
      </c>
      <c r="J71" s="48" t="e">
        <f t="shared" ref="J71:S71" si="34">IF(ISNUMBER(FIND("&lt;",J30)),"N.D.",PRODUCT(J30,1/J$54))</f>
        <v>#REF!</v>
      </c>
      <c r="K71" s="48" t="e">
        <f t="shared" si="34"/>
        <v>#REF!</v>
      </c>
      <c r="L71" s="48" t="e">
        <f t="shared" si="34"/>
        <v>#REF!</v>
      </c>
      <c r="M71" s="48" t="e">
        <f t="shared" si="34"/>
        <v>#REF!</v>
      </c>
      <c r="N71" s="48" t="e">
        <f t="shared" si="34"/>
        <v>#REF!</v>
      </c>
      <c r="O71" s="48" t="e">
        <f t="shared" si="34"/>
        <v>#REF!</v>
      </c>
      <c r="P71" s="48" t="e">
        <f t="shared" si="34"/>
        <v>#REF!</v>
      </c>
      <c r="Q71" s="48" t="e">
        <f t="shared" si="34"/>
        <v>#REF!</v>
      </c>
      <c r="R71" s="48" t="e">
        <f t="shared" si="34"/>
        <v>#REF!</v>
      </c>
      <c r="S71" s="179" t="e">
        <f t="shared" si="34"/>
        <v>#REF!</v>
      </c>
      <c r="T71" s="203"/>
      <c r="V71" s="233"/>
      <c r="W71" s="233"/>
      <c r="X71" s="233"/>
    </row>
    <row r="72" spans="1:26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ref="E72:I72" si="35">IF(ISNUMBER(FIND("&lt;",E31)),"N.D.",PRODUCT(E31,1/E$54))</f>
        <v>#DIV/0!</v>
      </c>
      <c r="F72" s="48" t="e">
        <f t="shared" si="35"/>
        <v>#DIV/0!</v>
      </c>
      <c r="G72" s="48" t="e">
        <f t="shared" si="35"/>
        <v>#DIV/0!</v>
      </c>
      <c r="H72" s="48" t="e">
        <f t="shared" si="35"/>
        <v>#DIV/0!</v>
      </c>
      <c r="I72" s="48" t="e">
        <f t="shared" si="35"/>
        <v>#DIV/0!</v>
      </c>
      <c r="J72" s="48" t="e">
        <f t="shared" ref="J72:S72" si="36">IF(ISNUMBER(FIND("&lt;",J31)),"N.D.",PRODUCT(J31,1/J$54))</f>
        <v>#REF!</v>
      </c>
      <c r="K72" s="48" t="e">
        <f t="shared" si="36"/>
        <v>#REF!</v>
      </c>
      <c r="L72" s="48" t="e">
        <f t="shared" si="36"/>
        <v>#REF!</v>
      </c>
      <c r="M72" s="48" t="e">
        <f t="shared" si="36"/>
        <v>#REF!</v>
      </c>
      <c r="N72" s="48" t="e">
        <f t="shared" si="36"/>
        <v>#REF!</v>
      </c>
      <c r="O72" s="48" t="e">
        <f t="shared" si="36"/>
        <v>#REF!</v>
      </c>
      <c r="P72" s="48" t="e">
        <f t="shared" si="36"/>
        <v>#REF!</v>
      </c>
      <c r="Q72" s="48" t="e">
        <f t="shared" si="36"/>
        <v>#REF!</v>
      </c>
      <c r="R72" s="48" t="e">
        <f t="shared" si="36"/>
        <v>#REF!</v>
      </c>
      <c r="S72" s="179" t="e">
        <f t="shared" si="36"/>
        <v>#REF!</v>
      </c>
      <c r="T72" s="203"/>
      <c r="V72" s="233"/>
      <c r="W72" s="233"/>
      <c r="X72" s="233"/>
    </row>
    <row r="73" spans="1:26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ref="E73:I73" si="37">IF(ISNUMBER(FIND("&lt;",E32)),"N.D.",PRODUCT(E32,1/E$54))</f>
        <v>#DIV/0!</v>
      </c>
      <c r="F73" s="48" t="e">
        <f t="shared" si="37"/>
        <v>#DIV/0!</v>
      </c>
      <c r="G73" s="48" t="e">
        <f t="shared" si="37"/>
        <v>#DIV/0!</v>
      </c>
      <c r="H73" s="48" t="e">
        <f t="shared" si="37"/>
        <v>#DIV/0!</v>
      </c>
      <c r="I73" s="48" t="e">
        <f t="shared" si="37"/>
        <v>#DIV/0!</v>
      </c>
      <c r="J73" s="48" t="e">
        <f t="shared" ref="J73:S73" si="38">IF(ISNUMBER(FIND("&lt;",J32)),"N.D.",PRODUCT(J32,1/J$54))</f>
        <v>#REF!</v>
      </c>
      <c r="K73" s="48" t="e">
        <f t="shared" si="38"/>
        <v>#REF!</v>
      </c>
      <c r="L73" s="48" t="e">
        <f t="shared" si="38"/>
        <v>#REF!</v>
      </c>
      <c r="M73" s="48" t="e">
        <f t="shared" si="38"/>
        <v>#REF!</v>
      </c>
      <c r="N73" s="48" t="e">
        <f t="shared" si="38"/>
        <v>#REF!</v>
      </c>
      <c r="O73" s="48" t="e">
        <f t="shared" si="38"/>
        <v>#REF!</v>
      </c>
      <c r="P73" s="48" t="e">
        <f t="shared" si="38"/>
        <v>#REF!</v>
      </c>
      <c r="Q73" s="48" t="e">
        <f t="shared" si="38"/>
        <v>#REF!</v>
      </c>
      <c r="R73" s="48" t="e">
        <f t="shared" si="38"/>
        <v>#REF!</v>
      </c>
      <c r="S73" s="179" t="e">
        <f t="shared" si="38"/>
        <v>#REF!</v>
      </c>
      <c r="T73" s="203"/>
      <c r="V73" s="233"/>
      <c r="W73" s="233"/>
      <c r="X73" s="233"/>
    </row>
    <row r="74" spans="1:26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ref="E74:I74" si="39">IF(ISNUMBER(FIND("&lt;",E33)),"N.D.",PRODUCT(E33,1/E$54))</f>
        <v>N.D.</v>
      </c>
      <c r="F74" s="48" t="str">
        <f t="shared" si="39"/>
        <v>N.D.</v>
      </c>
      <c r="G74" s="48" t="e">
        <f t="shared" si="39"/>
        <v>#DIV/0!</v>
      </c>
      <c r="H74" s="48" t="str">
        <f t="shared" si="39"/>
        <v>N.D.</v>
      </c>
      <c r="I74" s="48" t="e">
        <f t="shared" si="39"/>
        <v>#DIV/0!</v>
      </c>
      <c r="J74" s="48" t="e">
        <f t="shared" ref="J74:S74" si="40">IF(ISNUMBER(FIND("&lt;",J33)),"N.D.",PRODUCT(J33,1/J$54))</f>
        <v>#REF!</v>
      </c>
      <c r="K74" s="48" t="e">
        <f t="shared" si="40"/>
        <v>#REF!</v>
      </c>
      <c r="L74" s="48" t="e">
        <f t="shared" si="40"/>
        <v>#REF!</v>
      </c>
      <c r="M74" s="48" t="e">
        <f t="shared" si="40"/>
        <v>#REF!</v>
      </c>
      <c r="N74" s="48" t="e">
        <f t="shared" si="40"/>
        <v>#REF!</v>
      </c>
      <c r="O74" s="48" t="e">
        <f t="shared" si="40"/>
        <v>#REF!</v>
      </c>
      <c r="P74" s="48" t="e">
        <f t="shared" si="40"/>
        <v>#REF!</v>
      </c>
      <c r="Q74" s="48" t="e">
        <f t="shared" si="40"/>
        <v>#REF!</v>
      </c>
      <c r="R74" s="48" t="e">
        <f t="shared" si="40"/>
        <v>#REF!</v>
      </c>
      <c r="S74" s="179" t="e">
        <f t="shared" si="40"/>
        <v>#REF!</v>
      </c>
      <c r="T74" s="203"/>
      <c r="V74" s="233"/>
      <c r="W74" s="233"/>
      <c r="X74" s="233"/>
    </row>
    <row r="75" spans="1:26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ref="E75:I75" si="41">IF(ISNUMBER(FIND("&lt;",E34)),"N.D.",PRODUCT(E34,1/E$54))</f>
        <v>#DIV/0!</v>
      </c>
      <c r="F75" s="48" t="e">
        <f t="shared" si="41"/>
        <v>#DIV/0!</v>
      </c>
      <c r="G75" s="48" t="e">
        <f t="shared" si="41"/>
        <v>#DIV/0!</v>
      </c>
      <c r="H75" s="48" t="e">
        <f t="shared" si="41"/>
        <v>#DIV/0!</v>
      </c>
      <c r="I75" s="48" t="e">
        <f t="shared" si="41"/>
        <v>#DIV/0!</v>
      </c>
      <c r="J75" s="48" t="e">
        <f t="shared" ref="J75:S75" si="42">IF(ISNUMBER(FIND("&lt;",J34)),"N.D.",PRODUCT(J34,1/J$54))</f>
        <v>#REF!</v>
      </c>
      <c r="K75" s="48" t="e">
        <f t="shared" si="42"/>
        <v>#REF!</v>
      </c>
      <c r="L75" s="48" t="e">
        <f t="shared" si="42"/>
        <v>#REF!</v>
      </c>
      <c r="M75" s="48" t="e">
        <f t="shared" si="42"/>
        <v>#REF!</v>
      </c>
      <c r="N75" s="48" t="e">
        <f t="shared" si="42"/>
        <v>#REF!</v>
      </c>
      <c r="O75" s="48" t="e">
        <f t="shared" si="42"/>
        <v>#REF!</v>
      </c>
      <c r="P75" s="48" t="e">
        <f t="shared" si="42"/>
        <v>#REF!</v>
      </c>
      <c r="Q75" s="48" t="e">
        <f t="shared" si="42"/>
        <v>#REF!</v>
      </c>
      <c r="R75" s="48" t="e">
        <f t="shared" si="42"/>
        <v>#REF!</v>
      </c>
      <c r="S75" s="179" t="e">
        <f t="shared" si="42"/>
        <v>#REF!</v>
      </c>
      <c r="T75" s="203"/>
      <c r="V75" s="233"/>
      <c r="W75" s="233"/>
      <c r="X75" s="233"/>
    </row>
    <row r="76" spans="1:26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ref="E76:I76" si="43">IF(ISNUMBER(FIND("&lt;",E35)),"N.D.",PRODUCT(E35,1/E$54))</f>
        <v>#DIV/0!</v>
      </c>
      <c r="F76" s="48" t="e">
        <f t="shared" si="43"/>
        <v>#DIV/0!</v>
      </c>
      <c r="G76" s="48" t="e">
        <f t="shared" si="43"/>
        <v>#DIV/0!</v>
      </c>
      <c r="H76" s="48" t="e">
        <f t="shared" si="43"/>
        <v>#DIV/0!</v>
      </c>
      <c r="I76" s="179" t="e">
        <f t="shared" si="43"/>
        <v>#DIV/0!</v>
      </c>
      <c r="J76" s="205" t="e">
        <f t="shared" ref="J76:S76" si="44">IF(ISNUMBER(FIND("&lt;",J35)),"N.D.",PRODUCT(J35,1/J$54))</f>
        <v>#REF!</v>
      </c>
      <c r="K76" s="48" t="e">
        <f t="shared" si="44"/>
        <v>#REF!</v>
      </c>
      <c r="L76" s="48" t="e">
        <f t="shared" si="44"/>
        <v>#REF!</v>
      </c>
      <c r="M76" s="48" t="e">
        <f t="shared" si="44"/>
        <v>#REF!</v>
      </c>
      <c r="N76" s="48" t="e">
        <f t="shared" si="44"/>
        <v>#REF!</v>
      </c>
      <c r="O76" s="48" t="e">
        <f t="shared" si="44"/>
        <v>#REF!</v>
      </c>
      <c r="P76" s="48" t="e">
        <f t="shared" si="44"/>
        <v>#REF!</v>
      </c>
      <c r="Q76" s="48" t="e">
        <f t="shared" si="44"/>
        <v>#REF!</v>
      </c>
      <c r="R76" s="48" t="e">
        <f t="shared" si="44"/>
        <v>#REF!</v>
      </c>
      <c r="S76" s="179" t="e">
        <f t="shared" si="44"/>
        <v>#REF!</v>
      </c>
      <c r="V76" s="233"/>
      <c r="W76" s="233"/>
      <c r="X76" s="233"/>
    </row>
    <row r="77" spans="1:26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ref="E77:I77" si="45">IF(ISNUMBER(FIND("&lt;",E36)),"N.D.",PRODUCT(E36,1/E$54))</f>
        <v>#DIV/0!</v>
      </c>
      <c r="F77" s="48" t="e">
        <f t="shared" si="45"/>
        <v>#DIV/0!</v>
      </c>
      <c r="G77" s="48" t="e">
        <f t="shared" si="45"/>
        <v>#DIV/0!</v>
      </c>
      <c r="H77" s="48" t="e">
        <f t="shared" si="45"/>
        <v>#DIV/0!</v>
      </c>
      <c r="I77" s="179" t="e">
        <f t="shared" si="45"/>
        <v>#DIV/0!</v>
      </c>
      <c r="J77" s="205" t="e">
        <f t="shared" ref="J77:S77" si="46">IF(ISNUMBER(FIND("&lt;",J36)),"N.D.",PRODUCT(J36,1/J$54))</f>
        <v>#REF!</v>
      </c>
      <c r="K77" s="48" t="e">
        <f t="shared" si="46"/>
        <v>#REF!</v>
      </c>
      <c r="L77" s="48" t="e">
        <f t="shared" si="46"/>
        <v>#REF!</v>
      </c>
      <c r="M77" s="48" t="e">
        <f t="shared" si="46"/>
        <v>#REF!</v>
      </c>
      <c r="N77" s="48" t="e">
        <f t="shared" si="46"/>
        <v>#REF!</v>
      </c>
      <c r="O77" s="48" t="e">
        <f t="shared" si="46"/>
        <v>#REF!</v>
      </c>
      <c r="P77" s="48" t="e">
        <f t="shared" si="46"/>
        <v>#REF!</v>
      </c>
      <c r="Q77" s="48" t="e">
        <f t="shared" si="46"/>
        <v>#REF!</v>
      </c>
      <c r="R77" s="48" t="e">
        <f t="shared" si="46"/>
        <v>#REF!</v>
      </c>
      <c r="S77" s="179" t="e">
        <f t="shared" si="46"/>
        <v>#REF!</v>
      </c>
      <c r="V77" s="233"/>
      <c r="W77" s="234"/>
      <c r="X77" s="233"/>
    </row>
    <row r="78" spans="1:26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ref="E78:I78" si="47">IF(ISNUMBER(FIND("&lt;",E37)),"N.D.",PRODUCT(E37,1/E$54))</f>
        <v>#DIV/0!</v>
      </c>
      <c r="F78" s="48" t="e">
        <f t="shared" si="47"/>
        <v>#DIV/0!</v>
      </c>
      <c r="G78" s="48" t="e">
        <f t="shared" si="47"/>
        <v>#DIV/0!</v>
      </c>
      <c r="H78" s="48" t="e">
        <f t="shared" si="47"/>
        <v>#DIV/0!</v>
      </c>
      <c r="I78" s="179" t="e">
        <f t="shared" si="47"/>
        <v>#DIV/0!</v>
      </c>
      <c r="J78" s="205" t="e">
        <f t="shared" ref="J78:S78" si="48">IF(ISNUMBER(FIND("&lt;",J37)),"N.D.",PRODUCT(J37,1/J$54))</f>
        <v>#REF!</v>
      </c>
      <c r="K78" s="48" t="e">
        <f t="shared" si="48"/>
        <v>#REF!</v>
      </c>
      <c r="L78" s="48" t="e">
        <f t="shared" si="48"/>
        <v>#REF!</v>
      </c>
      <c r="M78" s="48" t="e">
        <f t="shared" si="48"/>
        <v>#REF!</v>
      </c>
      <c r="N78" s="48" t="e">
        <f t="shared" si="48"/>
        <v>#REF!</v>
      </c>
      <c r="O78" s="48" t="e">
        <f t="shared" si="48"/>
        <v>#REF!</v>
      </c>
      <c r="P78" s="48" t="e">
        <f t="shared" si="48"/>
        <v>#REF!</v>
      </c>
      <c r="Q78" s="48" t="e">
        <f t="shared" si="48"/>
        <v>#REF!</v>
      </c>
      <c r="R78" s="48" t="e">
        <f t="shared" si="48"/>
        <v>#REF!</v>
      </c>
      <c r="S78" s="179" t="e">
        <f t="shared" si="48"/>
        <v>#REF!</v>
      </c>
      <c r="V78" s="233">
        <v>1.5</v>
      </c>
      <c r="W78" s="234" t="e">
        <f>AVERAGE(E78:I78)</f>
        <v>#DIV/0!</v>
      </c>
      <c r="X78" s="12" t="e">
        <f t="shared" ref="X78" si="49">IF(W78&gt;V78,"Supera","No Supera")</f>
        <v>#DIV/0!</v>
      </c>
      <c r="Y78" s="14">
        <f>COUNTIF(E78:J78,"&gt;1,5")</f>
        <v>0</v>
      </c>
      <c r="Z78" s="236" t="e">
        <f>W78/V78</f>
        <v>#DIV/0!</v>
      </c>
    </row>
    <row r="79" spans="1:26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ref="E79:I79" si="50">IF(ISNUMBER(FIND("&lt;",E38)),"N.D.",PRODUCT(E38,1/E$54))</f>
        <v>#DIV/0!</v>
      </c>
      <c r="F79" s="48" t="e">
        <f t="shared" si="50"/>
        <v>#DIV/0!</v>
      </c>
      <c r="G79" s="48" t="e">
        <f t="shared" si="50"/>
        <v>#DIV/0!</v>
      </c>
      <c r="H79" s="48" t="e">
        <f t="shared" si="50"/>
        <v>#DIV/0!</v>
      </c>
      <c r="I79" s="179" t="e">
        <f t="shared" si="50"/>
        <v>#DIV/0!</v>
      </c>
      <c r="J79" s="205" t="e">
        <f t="shared" ref="J79:S79" si="51">IF(ISNUMBER(FIND("&lt;",J38)),"N.D.",PRODUCT(J38,1/J$54))</f>
        <v>#REF!</v>
      </c>
      <c r="K79" s="48" t="e">
        <f t="shared" si="51"/>
        <v>#REF!</v>
      </c>
      <c r="L79" s="48" t="e">
        <f t="shared" si="51"/>
        <v>#REF!</v>
      </c>
      <c r="M79" s="48" t="e">
        <f t="shared" si="51"/>
        <v>#REF!</v>
      </c>
      <c r="N79" s="48" t="e">
        <f t="shared" si="51"/>
        <v>#REF!</v>
      </c>
      <c r="O79" s="48" t="e">
        <f t="shared" si="51"/>
        <v>#REF!</v>
      </c>
      <c r="P79" s="48" t="e">
        <f t="shared" si="51"/>
        <v>#REF!</v>
      </c>
      <c r="Q79" s="48" t="e">
        <f t="shared" si="51"/>
        <v>#REF!</v>
      </c>
      <c r="R79" s="48" t="e">
        <f t="shared" si="51"/>
        <v>#REF!</v>
      </c>
      <c r="S79" s="179" t="e">
        <f t="shared" si="51"/>
        <v>#REF!</v>
      </c>
    </row>
    <row r="80" spans="1:26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ref="E80:I80" si="52">IF(ISNUMBER(FIND("&lt;",E39)),"N.D.",PRODUCT(E39,1/E$54))</f>
        <v>#DIV/0!</v>
      </c>
      <c r="F80" s="48" t="e">
        <f t="shared" si="52"/>
        <v>#DIV/0!</v>
      </c>
      <c r="G80" s="48" t="e">
        <f t="shared" si="52"/>
        <v>#DIV/0!</v>
      </c>
      <c r="H80" s="48" t="e">
        <f t="shared" si="52"/>
        <v>#DIV/0!</v>
      </c>
      <c r="I80" s="179" t="e">
        <f t="shared" si="52"/>
        <v>#DIV/0!</v>
      </c>
      <c r="J80" s="205" t="e">
        <f t="shared" ref="J80:S80" si="53">IF(ISNUMBER(FIND("&lt;",J39)),"N.D.",PRODUCT(J39,1/J$54))</f>
        <v>#REF!</v>
      </c>
      <c r="K80" s="48" t="e">
        <f t="shared" si="53"/>
        <v>#REF!</v>
      </c>
      <c r="L80" s="48" t="e">
        <f t="shared" si="53"/>
        <v>#REF!</v>
      </c>
      <c r="M80" s="48" t="e">
        <f t="shared" si="53"/>
        <v>#REF!</v>
      </c>
      <c r="N80" s="48" t="e">
        <f t="shared" si="53"/>
        <v>#REF!</v>
      </c>
      <c r="O80" s="48" t="e">
        <f t="shared" si="53"/>
        <v>#REF!</v>
      </c>
      <c r="P80" s="48" t="e">
        <f t="shared" si="53"/>
        <v>#REF!</v>
      </c>
      <c r="Q80" s="48" t="e">
        <f t="shared" si="53"/>
        <v>#REF!</v>
      </c>
      <c r="R80" s="48" t="e">
        <f t="shared" si="53"/>
        <v>#REF!</v>
      </c>
      <c r="S80" s="179" t="e">
        <f t="shared" si="53"/>
        <v>#REF!</v>
      </c>
    </row>
    <row r="81" spans="1:1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ref="E81:I81" si="54">IF(ISNUMBER(FIND("&lt;",E40)),"N.D.",PRODUCT(E40,1/E$54))</f>
        <v>#DIV/0!</v>
      </c>
      <c r="F81" s="48" t="e">
        <f t="shared" si="54"/>
        <v>#DIV/0!</v>
      </c>
      <c r="G81" s="48" t="e">
        <f t="shared" si="54"/>
        <v>#DIV/0!</v>
      </c>
      <c r="H81" s="48" t="e">
        <f t="shared" si="54"/>
        <v>#DIV/0!</v>
      </c>
      <c r="I81" s="179" t="e">
        <f t="shared" si="54"/>
        <v>#DIV/0!</v>
      </c>
      <c r="J81" s="205" t="e">
        <f t="shared" ref="J81:S81" si="55">IF(ISNUMBER(FIND("&lt;",J40)),"N.D.",PRODUCT(J40,1/J$54))</f>
        <v>#REF!</v>
      </c>
      <c r="K81" s="48" t="e">
        <f t="shared" si="55"/>
        <v>#REF!</v>
      </c>
      <c r="L81" s="48" t="e">
        <f t="shared" si="55"/>
        <v>#REF!</v>
      </c>
      <c r="M81" s="48" t="e">
        <f t="shared" si="55"/>
        <v>#REF!</v>
      </c>
      <c r="N81" s="48" t="e">
        <f t="shared" si="55"/>
        <v>#REF!</v>
      </c>
      <c r="O81" s="48" t="e">
        <f t="shared" si="55"/>
        <v>#REF!</v>
      </c>
      <c r="P81" s="48" t="e">
        <f t="shared" si="55"/>
        <v>#REF!</v>
      </c>
      <c r="Q81" s="48" t="e">
        <f t="shared" si="55"/>
        <v>#REF!</v>
      </c>
      <c r="R81" s="48" t="e">
        <f t="shared" si="55"/>
        <v>#REF!</v>
      </c>
      <c r="S81" s="179" t="e">
        <f t="shared" si="55"/>
        <v>#REF!</v>
      </c>
    </row>
    <row r="82" spans="1:1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ref="E82:I82" si="56">IF(ISNUMBER(FIND("&lt;",E41)),"N.D.",PRODUCT(E41,1/E$54))</f>
        <v>#DIV/0!</v>
      </c>
      <c r="F82" s="48" t="e">
        <f t="shared" si="56"/>
        <v>#DIV/0!</v>
      </c>
      <c r="G82" s="48" t="e">
        <f t="shared" si="56"/>
        <v>#DIV/0!</v>
      </c>
      <c r="H82" s="48" t="e">
        <f t="shared" si="56"/>
        <v>#DIV/0!</v>
      </c>
      <c r="I82" s="179" t="e">
        <f t="shared" si="56"/>
        <v>#DIV/0!</v>
      </c>
      <c r="J82" s="205" t="e">
        <f t="shared" ref="J82:S82" si="57">IF(ISNUMBER(FIND("&lt;",J41)),"N.D.",PRODUCT(J41,1/J$54))</f>
        <v>#REF!</v>
      </c>
      <c r="K82" s="48" t="e">
        <f t="shared" si="57"/>
        <v>#REF!</v>
      </c>
      <c r="L82" s="48" t="e">
        <f t="shared" si="57"/>
        <v>#REF!</v>
      </c>
      <c r="M82" s="48" t="e">
        <f t="shared" si="57"/>
        <v>#REF!</v>
      </c>
      <c r="N82" s="48" t="e">
        <f t="shared" si="57"/>
        <v>#REF!</v>
      </c>
      <c r="O82" s="48" t="e">
        <f t="shared" si="57"/>
        <v>#REF!</v>
      </c>
      <c r="P82" s="48" t="e">
        <f t="shared" si="57"/>
        <v>#REF!</v>
      </c>
      <c r="Q82" s="48" t="e">
        <f t="shared" si="57"/>
        <v>#REF!</v>
      </c>
      <c r="R82" s="48" t="e">
        <f t="shared" si="57"/>
        <v>#REF!</v>
      </c>
      <c r="S82" s="179" t="e">
        <f t="shared" si="57"/>
        <v>#REF!</v>
      </c>
    </row>
    <row r="83" spans="1:1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ref="E83:I83" si="58">IF(ISNUMBER(FIND("&lt;",E42)),"N.D.",PRODUCT(E42,1/E$54))</f>
        <v>#DIV/0!</v>
      </c>
      <c r="F83" s="48" t="str">
        <f t="shared" si="58"/>
        <v>N.D.</v>
      </c>
      <c r="G83" s="48" t="str">
        <f t="shared" si="58"/>
        <v>N.D.</v>
      </c>
      <c r="H83" s="48" t="e">
        <f t="shared" si="58"/>
        <v>#DIV/0!</v>
      </c>
      <c r="I83" s="179" t="e">
        <f t="shared" si="58"/>
        <v>#DIV/0!</v>
      </c>
      <c r="J83" s="205" t="e">
        <f t="shared" ref="J83:S83" si="59">IF(ISNUMBER(FIND("&lt;",J42)),"N.D.",PRODUCT(J42,1/J$54))</f>
        <v>#REF!</v>
      </c>
      <c r="K83" s="48" t="e">
        <f t="shared" si="59"/>
        <v>#REF!</v>
      </c>
      <c r="L83" s="48" t="e">
        <f t="shared" si="59"/>
        <v>#REF!</v>
      </c>
      <c r="M83" s="48" t="e">
        <f t="shared" si="59"/>
        <v>#REF!</v>
      </c>
      <c r="N83" s="48" t="e">
        <f t="shared" si="59"/>
        <v>#REF!</v>
      </c>
      <c r="O83" s="48" t="e">
        <f t="shared" si="59"/>
        <v>#REF!</v>
      </c>
      <c r="P83" s="48" t="e">
        <f t="shared" si="59"/>
        <v>#REF!</v>
      </c>
      <c r="Q83" s="48" t="e">
        <f t="shared" si="59"/>
        <v>#REF!</v>
      </c>
      <c r="R83" s="48" t="e">
        <f t="shared" si="59"/>
        <v>#REF!</v>
      </c>
      <c r="S83" s="179" t="e">
        <f t="shared" si="59"/>
        <v>#REF!</v>
      </c>
    </row>
    <row r="84" spans="1:19" ht="13.5" x14ac:dyDescent="0.2">
      <c r="A84" s="20"/>
      <c r="B84" s="171" t="s">
        <v>117</v>
      </c>
      <c r="C84" s="38" t="s">
        <v>130</v>
      </c>
      <c r="D84" s="39" t="s">
        <v>135</v>
      </c>
      <c r="E84" s="48" t="e">
        <f t="shared" ref="E84:I84" si="60">IF(ISNUMBER(FIND("&lt;",E43)),"N.D.",PRODUCT(E43,1/E$54))</f>
        <v>#DIV/0!</v>
      </c>
      <c r="F84" s="48" t="e">
        <f t="shared" si="60"/>
        <v>#DIV/0!</v>
      </c>
      <c r="G84" s="48" t="e">
        <f t="shared" si="60"/>
        <v>#DIV/0!</v>
      </c>
      <c r="H84" s="48" t="e">
        <f t="shared" si="60"/>
        <v>#DIV/0!</v>
      </c>
      <c r="I84" s="179" t="e">
        <f t="shared" si="60"/>
        <v>#DIV/0!</v>
      </c>
      <c r="J84" s="205" t="e">
        <f t="shared" ref="J84:S84" si="61">IF(ISNUMBER(FIND("&lt;",J43)),"N.D.",PRODUCT(J43,1/J$54))</f>
        <v>#REF!</v>
      </c>
      <c r="K84" s="48" t="e">
        <f t="shared" si="61"/>
        <v>#REF!</v>
      </c>
      <c r="L84" s="48" t="e">
        <f t="shared" si="61"/>
        <v>#REF!</v>
      </c>
      <c r="M84" s="48" t="e">
        <f t="shared" si="61"/>
        <v>#REF!</v>
      </c>
      <c r="N84" s="48" t="e">
        <f t="shared" si="61"/>
        <v>#REF!</v>
      </c>
      <c r="O84" s="48" t="e">
        <f t="shared" si="61"/>
        <v>#REF!</v>
      </c>
      <c r="P84" s="48" t="e">
        <f t="shared" si="61"/>
        <v>#REF!</v>
      </c>
      <c r="Q84" s="48" t="e">
        <f t="shared" si="61"/>
        <v>#REF!</v>
      </c>
      <c r="R84" s="48" t="e">
        <f t="shared" si="61"/>
        <v>#REF!</v>
      </c>
      <c r="S84" s="179" t="e">
        <f t="shared" si="61"/>
        <v>#REF!</v>
      </c>
    </row>
    <row r="85" spans="1:1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ref="E85:I85" si="62">IF(ISNUMBER(FIND("&lt;",E44)),"N.D.",PRODUCT(E44,1/E$54))</f>
        <v>N.D.</v>
      </c>
      <c r="F85" s="48" t="str">
        <f t="shared" si="62"/>
        <v>N.D.</v>
      </c>
      <c r="G85" s="48" t="str">
        <f t="shared" si="62"/>
        <v>N.D.</v>
      </c>
      <c r="H85" s="48" t="str">
        <f t="shared" si="62"/>
        <v>N.D.</v>
      </c>
      <c r="I85" s="179" t="e">
        <f t="shared" si="62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</row>
    <row r="86" spans="1:1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ref="E86:I86" si="63">IF(ISNUMBER(FIND("&lt;",E45)),"N.D.",PRODUCT(E45,1/E$54))</f>
        <v>#DIV/0!</v>
      </c>
      <c r="F86" s="48" t="e">
        <f t="shared" si="63"/>
        <v>#DIV/0!</v>
      </c>
      <c r="G86" s="48" t="e">
        <f t="shared" si="63"/>
        <v>#DIV/0!</v>
      </c>
      <c r="H86" s="48" t="e">
        <f t="shared" si="63"/>
        <v>#DIV/0!</v>
      </c>
      <c r="I86" s="179" t="e">
        <f t="shared" si="63"/>
        <v>#DIV/0!</v>
      </c>
      <c r="J86" s="205" t="e">
        <f t="shared" ref="J86:S86" si="64">IF(ISNUMBER(FIND("&lt;",J45)),"N.D.",PRODUCT(J45,1/J$54))</f>
        <v>#REF!</v>
      </c>
      <c r="K86" s="48" t="e">
        <f t="shared" si="64"/>
        <v>#REF!</v>
      </c>
      <c r="L86" s="48" t="e">
        <f t="shared" si="64"/>
        <v>#REF!</v>
      </c>
      <c r="M86" s="48" t="e">
        <f t="shared" si="64"/>
        <v>#REF!</v>
      </c>
      <c r="N86" s="48" t="e">
        <f t="shared" si="64"/>
        <v>#REF!</v>
      </c>
      <c r="O86" s="48" t="e">
        <f t="shared" si="64"/>
        <v>#REF!</v>
      </c>
      <c r="P86" s="48" t="e">
        <f t="shared" si="64"/>
        <v>#REF!</v>
      </c>
      <c r="Q86" s="48" t="e">
        <f t="shared" si="64"/>
        <v>#REF!</v>
      </c>
      <c r="R86" s="48" t="e">
        <f t="shared" si="64"/>
        <v>#REF!</v>
      </c>
      <c r="S86" s="179" t="e">
        <f t="shared" si="64"/>
        <v>#REF!</v>
      </c>
    </row>
    <row r="87" spans="1:1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ref="E87:I87" si="65">IF(ISNUMBER(FIND("&lt;",E46)),"N.D.",PRODUCT(E46,1/E$54))</f>
        <v>#DIV/0!</v>
      </c>
      <c r="F87" s="180" t="e">
        <f t="shared" si="65"/>
        <v>#DIV/0!</v>
      </c>
      <c r="G87" s="180" t="e">
        <f t="shared" si="65"/>
        <v>#DIV/0!</v>
      </c>
      <c r="H87" s="180" t="e">
        <f t="shared" si="65"/>
        <v>#DIV/0!</v>
      </c>
      <c r="I87" s="181" t="e">
        <f t="shared" si="65"/>
        <v>#DIV/0!</v>
      </c>
      <c r="J87" s="206" t="e">
        <f t="shared" ref="J87:S87" si="66">IF(ISNUMBER(FIND("&lt;",J46)),"N.D.",PRODUCT(J46,1/J$54))</f>
        <v>#REF!</v>
      </c>
      <c r="K87" s="180" t="e">
        <f t="shared" si="66"/>
        <v>#REF!</v>
      </c>
      <c r="L87" s="180" t="e">
        <f t="shared" si="66"/>
        <v>#REF!</v>
      </c>
      <c r="M87" s="180" t="e">
        <f t="shared" si="66"/>
        <v>#REF!</v>
      </c>
      <c r="N87" s="180" t="e">
        <f t="shared" si="66"/>
        <v>#REF!</v>
      </c>
      <c r="O87" s="180" t="e">
        <f t="shared" si="66"/>
        <v>#REF!</v>
      </c>
      <c r="P87" s="180" t="e">
        <f t="shared" si="66"/>
        <v>#REF!</v>
      </c>
      <c r="Q87" s="180" t="e">
        <f t="shared" si="66"/>
        <v>#REF!</v>
      </c>
      <c r="R87" s="180" t="e">
        <f t="shared" si="66"/>
        <v>#REF!</v>
      </c>
      <c r="S87" s="181" t="e">
        <f t="shared" si="66"/>
        <v>#REF!</v>
      </c>
    </row>
    <row r="88" spans="1:19" ht="6.75" customHeight="1" x14ac:dyDescent="0.2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19" x14ac:dyDescent="0.2">
      <c r="A89" s="20"/>
      <c r="B89" s="50" t="s">
        <v>133</v>
      </c>
      <c r="C89" s="20" t="s">
        <v>134</v>
      </c>
      <c r="D89" s="21"/>
      <c r="E89" s="20"/>
      <c r="F89" s="20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x14ac:dyDescent="0.2">
      <c r="A90" s="20"/>
      <c r="B90" s="21"/>
      <c r="C90" s="21"/>
      <c r="D90" s="21"/>
      <c r="E90" s="20"/>
      <c r="F90" s="20"/>
      <c r="G90" s="20"/>
      <c r="H90" s="22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7" customFormat="1" ht="13.5" thickBot="1" x14ac:dyDescent="0.25">
      <c r="A1" s="83"/>
      <c r="B1" s="83"/>
      <c r="C1" s="83"/>
      <c r="D1" s="83"/>
      <c r="E1" s="83"/>
      <c r="F1" s="84"/>
      <c r="G1" s="83"/>
      <c r="H1" s="83"/>
      <c r="I1" s="83"/>
      <c r="J1" s="83"/>
      <c r="K1" s="83"/>
      <c r="L1" s="83"/>
      <c r="M1" s="83"/>
      <c r="N1" s="96"/>
    </row>
    <row r="2" spans="1:16" s="7" customFormat="1" ht="12.75" customHeight="1" x14ac:dyDescent="0.2">
      <c r="A2" s="83"/>
      <c r="B2" s="514"/>
      <c r="C2" s="515"/>
      <c r="D2" s="515"/>
      <c r="E2" s="519" t="s">
        <v>222</v>
      </c>
      <c r="F2" s="520"/>
      <c r="G2" s="520"/>
      <c r="H2" s="520"/>
      <c r="I2" s="520"/>
      <c r="J2" s="520"/>
      <c r="K2" s="520"/>
      <c r="L2" s="520"/>
      <c r="M2" s="521"/>
      <c r="N2" s="96"/>
    </row>
    <row r="3" spans="1:16" s="7" customFormat="1" ht="12.75" customHeight="1" x14ac:dyDescent="0.2">
      <c r="A3" s="83"/>
      <c r="B3" s="516"/>
      <c r="C3" s="474"/>
      <c r="D3" s="474"/>
      <c r="E3" s="522"/>
      <c r="F3" s="483"/>
      <c r="G3" s="483"/>
      <c r="H3" s="483"/>
      <c r="I3" s="483"/>
      <c r="J3" s="483"/>
      <c r="K3" s="483"/>
      <c r="L3" s="483"/>
      <c r="M3" s="523"/>
      <c r="N3" s="96"/>
    </row>
    <row r="4" spans="1:16" s="7" customFormat="1" ht="12.75" customHeight="1" x14ac:dyDescent="0.2">
      <c r="A4" s="83"/>
      <c r="B4" s="516"/>
      <c r="C4" s="474"/>
      <c r="D4" s="474"/>
      <c r="E4" s="522"/>
      <c r="F4" s="483"/>
      <c r="G4" s="483"/>
      <c r="H4" s="483"/>
      <c r="I4" s="483"/>
      <c r="J4" s="483"/>
      <c r="K4" s="483"/>
      <c r="L4" s="483"/>
      <c r="M4" s="523"/>
      <c r="N4" s="96"/>
    </row>
    <row r="5" spans="1:16" s="7" customFormat="1" ht="13.5" customHeight="1" thickBot="1" x14ac:dyDescent="0.25">
      <c r="A5" s="83"/>
      <c r="B5" s="517"/>
      <c r="C5" s="518"/>
      <c r="D5" s="518"/>
      <c r="E5" s="524"/>
      <c r="F5" s="525"/>
      <c r="G5" s="525"/>
      <c r="H5" s="525"/>
      <c r="I5" s="525"/>
      <c r="J5" s="525"/>
      <c r="K5" s="525"/>
      <c r="L5" s="525"/>
      <c r="M5" s="526"/>
      <c r="N5" s="96"/>
    </row>
    <row r="6" spans="1:16" s="7" customFormat="1" ht="13.15" customHeight="1" x14ac:dyDescent="0.2">
      <c r="A6" s="83"/>
      <c r="B6" s="83"/>
      <c r="C6" s="83"/>
      <c r="D6" s="83"/>
      <c r="E6" s="83"/>
      <c r="F6" s="84"/>
      <c r="G6" s="83"/>
      <c r="H6" s="83"/>
      <c r="I6" s="83"/>
      <c r="J6" s="83"/>
      <c r="K6" s="83"/>
      <c r="L6" s="83"/>
      <c r="M6" s="83"/>
      <c r="N6" s="96"/>
    </row>
    <row r="7" spans="1:16" s="4" customFormat="1" ht="30.6" customHeight="1" x14ac:dyDescent="0.2">
      <c r="A7" s="116"/>
      <c r="B7" s="189" t="s">
        <v>32</v>
      </c>
      <c r="C7" s="189"/>
      <c r="D7" s="189"/>
      <c r="E7" s="50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2"/>
      <c r="G7" s="502"/>
      <c r="H7" s="502"/>
      <c r="I7" s="502"/>
      <c r="J7" s="502"/>
      <c r="K7" s="502"/>
      <c r="L7" s="502"/>
      <c r="M7" s="502"/>
      <c r="N7" s="68"/>
    </row>
    <row r="8" spans="1:16" s="158" customFormat="1" ht="9.6" customHeight="1" x14ac:dyDescent="0.2">
      <c r="A8" s="128"/>
      <c r="B8" s="159"/>
      <c r="C8" s="159"/>
      <c r="D8" s="159"/>
      <c r="E8" s="160"/>
      <c r="F8" s="160"/>
      <c r="G8" s="160"/>
      <c r="H8" s="160"/>
      <c r="I8" s="160"/>
      <c r="J8" s="160"/>
      <c r="K8" s="160"/>
      <c r="L8" s="160"/>
      <c r="M8" s="160"/>
      <c r="N8" s="128"/>
    </row>
    <row r="9" spans="1:16" s="4" customFormat="1" ht="15.6" customHeight="1" x14ac:dyDescent="0.2">
      <c r="A9" s="116"/>
      <c r="B9" s="410" t="s">
        <v>236</v>
      </c>
      <c r="C9" s="410"/>
      <c r="D9" s="410"/>
      <c r="E9" s="399" t="str">
        <f>+'A.2.4. Cálculo PM10 y VM'!E9:F9</f>
        <v>CA-VMP-6</v>
      </c>
      <c r="F9" s="399"/>
      <c r="G9" s="154"/>
      <c r="H9" s="410" t="s">
        <v>189</v>
      </c>
      <c r="I9" s="410"/>
      <c r="J9" s="399" t="str">
        <f>+'A.2.3. Flujo promedio'!H9</f>
        <v>0001-7-2020-411</v>
      </c>
      <c r="K9" s="399"/>
      <c r="L9" s="399"/>
      <c r="M9" s="399"/>
      <c r="N9" s="68"/>
    </row>
    <row r="10" spans="1:16" ht="13.15" customHeight="1" thickBot="1" x14ac:dyDescent="0.25">
      <c r="A10" s="85"/>
      <c r="B10" s="85"/>
      <c r="C10" s="85"/>
      <c r="D10" s="85"/>
      <c r="E10" s="85"/>
      <c r="F10" s="85"/>
      <c r="G10" s="86"/>
      <c r="H10" s="85"/>
      <c r="I10" s="85"/>
      <c r="J10" s="87"/>
      <c r="K10" s="85"/>
      <c r="L10" s="85"/>
      <c r="M10" s="85"/>
      <c r="N10" s="87"/>
    </row>
    <row r="11" spans="1:16" ht="42.75" customHeight="1" x14ac:dyDescent="0.2">
      <c r="A11" s="87"/>
      <c r="B11" s="97" t="s">
        <v>24</v>
      </c>
      <c r="C11" s="98" t="s">
        <v>2</v>
      </c>
      <c r="D11" s="195" t="s">
        <v>31</v>
      </c>
      <c r="E11" s="98" t="s">
        <v>27</v>
      </c>
      <c r="F11" s="98" t="s">
        <v>28</v>
      </c>
      <c r="G11" s="192" t="s">
        <v>29</v>
      </c>
      <c r="H11" s="208" t="s">
        <v>197</v>
      </c>
      <c r="I11" s="208" t="s">
        <v>201</v>
      </c>
      <c r="J11" s="208" t="s">
        <v>198</v>
      </c>
      <c r="K11" s="208" t="s">
        <v>199</v>
      </c>
      <c r="L11" s="208" t="s">
        <v>200</v>
      </c>
      <c r="M11" s="209" t="s">
        <v>235</v>
      </c>
      <c r="N11" s="87"/>
    </row>
    <row r="12" spans="1:16" x14ac:dyDescent="0.2">
      <c r="A12" s="87"/>
      <c r="B12" s="92">
        <v>1</v>
      </c>
      <c r="C12" s="550" t="s">
        <v>202</v>
      </c>
      <c r="D12" s="78">
        <f>'A.2.4. Cálculo PM10 y VM'!D12</f>
        <v>431014</v>
      </c>
      <c r="E12" s="217">
        <f>'A.2.4. Cálculo PM10 y VM'!E12</f>
        <v>0</v>
      </c>
      <c r="F12" s="93">
        <f>'A.2.4. Cálculo PM10 y VM'!F12</f>
        <v>0</v>
      </c>
      <c r="G12" s="191">
        <f>(F12-E12)*60*24</f>
        <v>0</v>
      </c>
      <c r="H12" s="100" t="e">
        <f>'A.2.1. Promedio meteorologia'!$F$42</f>
        <v>#DIV/0!</v>
      </c>
      <c r="I12" s="100" t="e">
        <f>'A.2.1. Promedio meteorologia'!$E$42</f>
        <v>#DIV/0!</v>
      </c>
      <c r="J12" s="190" t="e">
        <f>'A.2.3. Flujo promedio'!E28</f>
        <v>#DIV/0!</v>
      </c>
      <c r="K12" s="210" t="e">
        <f>'A.2.3. Flujo promedio'!I28</f>
        <v>#DIV/0!</v>
      </c>
      <c r="L12" s="211" t="e">
        <f>+K12*G12</f>
        <v>#DIV/0!</v>
      </c>
      <c r="M12" s="213" t="e">
        <f>((K12*(I12/760)*(283.15/(H12+273.15))*G12))</f>
        <v>#DIV/0!</v>
      </c>
      <c r="N12" s="87"/>
      <c r="P12" s="207"/>
    </row>
    <row r="13" spans="1:16" x14ac:dyDescent="0.2">
      <c r="A13" s="87"/>
      <c r="B13" s="92">
        <v>2</v>
      </c>
      <c r="C13" s="506"/>
      <c r="D13" s="78">
        <f>'A.2.4. Cálculo PM10 y VM'!D13</f>
        <v>431015</v>
      </c>
      <c r="E13" s="93">
        <f>'A.2.4. Cálculo PM10 y VM'!E13</f>
        <v>0</v>
      </c>
      <c r="F13" s="93">
        <f>'A.2.4. Cálculo PM10 y VM'!F13</f>
        <v>0</v>
      </c>
      <c r="G13" s="191">
        <f t="shared" ref="G13:G26" si="0">(F13-E13)*60*24</f>
        <v>0</v>
      </c>
      <c r="H13" s="100" t="e">
        <f>'A.2.1. Promedio meteorologia'!$F$70</f>
        <v>#DIV/0!</v>
      </c>
      <c r="I13" s="100" t="e">
        <f>'A.2.1. Promedio meteorologia'!$E$70</f>
        <v>#DIV/0!</v>
      </c>
      <c r="J13" s="190" t="e">
        <f>'A.2.3. Flujo promedio'!E36</f>
        <v>#DIV/0!</v>
      </c>
      <c r="K13" s="210" t="e">
        <f>'A.2.3. Flujo promedio'!I36</f>
        <v>#DIV/0!</v>
      </c>
      <c r="L13" s="211" t="e">
        <f t="shared" ref="L13:L15" si="1">+K13*G13</f>
        <v>#DIV/0!</v>
      </c>
      <c r="M13" s="213" t="e">
        <f t="shared" ref="M13:M14" si="2">((K13*(I13/760)*(283.15/(H13+273.15))*G13))</f>
        <v>#DIV/0!</v>
      </c>
      <c r="N13" s="87"/>
      <c r="P13" s="207"/>
    </row>
    <row r="14" spans="1:16" x14ac:dyDescent="0.2">
      <c r="A14" s="87"/>
      <c r="B14" s="92">
        <v>3</v>
      </c>
      <c r="C14" s="506"/>
      <c r="D14" s="78">
        <f>'A.2.4. Cálculo PM10 y VM'!D14</f>
        <v>431016</v>
      </c>
      <c r="E14" s="93">
        <f>'A.2.4. Cálculo PM10 y VM'!E14</f>
        <v>0</v>
      </c>
      <c r="F14" s="93">
        <f>'A.2.4. Cálculo PM10 y VM'!F14</f>
        <v>0</v>
      </c>
      <c r="G14" s="191">
        <f t="shared" si="0"/>
        <v>0</v>
      </c>
      <c r="H14" s="100" t="e">
        <f>'A.2.1. Promedio meteorologia'!$F$98</f>
        <v>#DIV/0!</v>
      </c>
      <c r="I14" s="100" t="e">
        <f>'A.2.1. Promedio meteorologia'!$E$98</f>
        <v>#DIV/0!</v>
      </c>
      <c r="J14" s="190" t="e">
        <f>'A.2.3. Flujo promedio'!E44</f>
        <v>#DIV/0!</v>
      </c>
      <c r="K14" s="210" t="e">
        <f>'A.2.3. Flujo promedio'!I44</f>
        <v>#DIV/0!</v>
      </c>
      <c r="L14" s="211" t="e">
        <f t="shared" si="1"/>
        <v>#DIV/0!</v>
      </c>
      <c r="M14" s="213" t="e">
        <f t="shared" si="2"/>
        <v>#DIV/0!</v>
      </c>
      <c r="N14" s="87"/>
      <c r="P14" s="207"/>
    </row>
    <row r="15" spans="1:16" x14ac:dyDescent="0.2">
      <c r="A15" s="87"/>
      <c r="B15" s="92">
        <v>4</v>
      </c>
      <c r="C15" s="506"/>
      <c r="D15" s="78">
        <f>'A.2.4. Cálculo PM10 y VM'!D15</f>
        <v>431017</v>
      </c>
      <c r="E15" s="93">
        <f>'A.2.4. Cálculo PM10 y VM'!E15</f>
        <v>0</v>
      </c>
      <c r="F15" s="93">
        <f>'A.2.4. Cálculo PM10 y VM'!F15</f>
        <v>0</v>
      </c>
      <c r="G15" s="191">
        <f t="shared" si="0"/>
        <v>0</v>
      </c>
      <c r="H15" s="100" t="e">
        <f>'A.2.1. Promedio meteorologia'!$F$126</f>
        <v>#DIV/0!</v>
      </c>
      <c r="I15" s="100" t="e">
        <f>'A.2.1. Promedio meteorologia'!$E$126</f>
        <v>#DIV/0!</v>
      </c>
      <c r="J15" s="190" t="e">
        <f>'A.2.3. Flujo promedio'!E52</f>
        <v>#DIV/0!</v>
      </c>
      <c r="K15" s="210" t="e">
        <f>'A.2.3. Flujo promedio'!I52</f>
        <v>#DIV/0!</v>
      </c>
      <c r="L15" s="211" t="e">
        <f t="shared" si="1"/>
        <v>#DIV/0!</v>
      </c>
      <c r="M15" s="213" t="e">
        <f>((K15*(I15/760)*(283.15/(H15+273.15))*G15))</f>
        <v>#DIV/0!</v>
      </c>
      <c r="N15" s="87"/>
      <c r="P15" s="207"/>
    </row>
    <row r="16" spans="1:16" ht="13.5" thickBot="1" x14ac:dyDescent="0.25">
      <c r="A16" s="87"/>
      <c r="B16" s="92">
        <v>5</v>
      </c>
      <c r="C16" s="506"/>
      <c r="D16" s="78">
        <f>'A.2.4. Cálculo PM10 y VM'!D16</f>
        <v>431018</v>
      </c>
      <c r="E16" s="93">
        <f>'A.2.4. Cálculo PM10 y VM'!E16</f>
        <v>0</v>
      </c>
      <c r="F16" s="93">
        <f>'A.2.4. Cálculo PM10 y VM'!F16</f>
        <v>0</v>
      </c>
      <c r="G16" s="193">
        <f t="shared" si="0"/>
        <v>0</v>
      </c>
      <c r="H16" s="100" t="e">
        <f>'A.2.1. Promedio meteorologia'!$F$154</f>
        <v>#DIV/0!</v>
      </c>
      <c r="I16" s="100" t="e">
        <f>'A.2.1. Promedio meteorologia'!$E$154</f>
        <v>#DIV/0!</v>
      </c>
      <c r="J16" s="190" t="e">
        <f>'A.2.3. Flujo promedio'!E60</f>
        <v>#DIV/0!</v>
      </c>
      <c r="K16" s="210" t="e">
        <f>'A.2.3. Flujo promedio'!I60</f>
        <v>#DIV/0!</v>
      </c>
      <c r="L16" s="212" t="e">
        <f>+K16*G16</f>
        <v>#DIV/0!</v>
      </c>
      <c r="M16" s="213" t="e">
        <f>((K16*(I16/760)*(283.15/(H16+273.15))*G16))</f>
        <v>#DIV/0!</v>
      </c>
      <c r="N16" s="87"/>
      <c r="P16" s="207"/>
    </row>
    <row r="17" spans="1:14" ht="13.5" hidden="1" thickBot="1" x14ac:dyDescent="0.25">
      <c r="A17" s="87"/>
      <c r="B17" s="92">
        <v>6</v>
      </c>
      <c r="C17" s="506"/>
      <c r="D17" s="78"/>
      <c r="E17" s="93"/>
      <c r="F17" s="93"/>
      <c r="G17" s="459">
        <f t="shared" si="0"/>
        <v>0</v>
      </c>
      <c r="H17" s="460"/>
      <c r="I17" s="102"/>
      <c r="J17" s="500"/>
      <c r="K17" s="501">
        <v>23.51</v>
      </c>
      <c r="L17" s="198"/>
      <c r="M17" s="101" t="str">
        <f t="shared" ref="M17:M26" si="3">IF(L17="","",L17/K17)</f>
        <v/>
      </c>
      <c r="N17" s="87"/>
    </row>
    <row r="18" spans="1:14" ht="13.5" hidden="1" thickBot="1" x14ac:dyDescent="0.25">
      <c r="A18" s="87"/>
      <c r="B18" s="92">
        <v>7</v>
      </c>
      <c r="C18" s="506"/>
      <c r="D18" s="78"/>
      <c r="E18" s="93"/>
      <c r="F18" s="93"/>
      <c r="G18" s="457">
        <f t="shared" si="0"/>
        <v>0</v>
      </c>
      <c r="H18" s="458"/>
      <c r="I18" s="102"/>
      <c r="J18" s="500"/>
      <c r="K18" s="501">
        <v>23.51</v>
      </c>
      <c r="L18" s="95"/>
      <c r="M18" s="101" t="str">
        <f t="shared" si="3"/>
        <v/>
      </c>
      <c r="N18" s="87"/>
    </row>
    <row r="19" spans="1:14" ht="13.5" hidden="1" thickBot="1" x14ac:dyDescent="0.25">
      <c r="A19" s="87"/>
      <c r="B19" s="92">
        <v>8</v>
      </c>
      <c r="C19" s="506"/>
      <c r="D19" s="78"/>
      <c r="E19" s="93"/>
      <c r="F19" s="93"/>
      <c r="G19" s="457">
        <f t="shared" si="0"/>
        <v>0</v>
      </c>
      <c r="H19" s="458"/>
      <c r="I19" s="102"/>
      <c r="J19" s="500"/>
      <c r="K19" s="501">
        <v>23.52</v>
      </c>
      <c r="L19" s="95"/>
      <c r="M19" s="101" t="str">
        <f t="shared" si="3"/>
        <v/>
      </c>
      <c r="N19" s="87"/>
    </row>
    <row r="20" spans="1:14" ht="13.5" hidden="1" thickBot="1" x14ac:dyDescent="0.25">
      <c r="A20" s="87"/>
      <c r="B20" s="92">
        <v>9</v>
      </c>
      <c r="C20" s="506"/>
      <c r="D20" s="78"/>
      <c r="E20" s="93"/>
      <c r="F20" s="93"/>
      <c r="G20" s="457">
        <f t="shared" si="0"/>
        <v>0</v>
      </c>
      <c r="H20" s="458"/>
      <c r="I20" s="102"/>
      <c r="J20" s="500"/>
      <c r="K20" s="501"/>
      <c r="L20" s="95"/>
      <c r="M20" s="101" t="str">
        <f t="shared" si="3"/>
        <v/>
      </c>
      <c r="N20" s="87"/>
    </row>
    <row r="21" spans="1:14" ht="13.5" hidden="1" thickBot="1" x14ac:dyDescent="0.25">
      <c r="A21" s="87"/>
      <c r="B21" s="92">
        <v>10</v>
      </c>
      <c r="C21" s="506"/>
      <c r="D21" s="78"/>
      <c r="E21" s="93"/>
      <c r="F21" s="93"/>
      <c r="G21" s="457">
        <f t="shared" si="0"/>
        <v>0</v>
      </c>
      <c r="H21" s="458"/>
      <c r="I21" s="102"/>
      <c r="J21" s="500"/>
      <c r="K21" s="501"/>
      <c r="L21" s="95"/>
      <c r="M21" s="101" t="str">
        <f t="shared" si="3"/>
        <v/>
      </c>
      <c r="N21" s="87"/>
    </row>
    <row r="22" spans="1:14" ht="13.5" hidden="1" thickBot="1" x14ac:dyDescent="0.25">
      <c r="A22" s="87"/>
      <c r="B22" s="92">
        <v>11</v>
      </c>
      <c r="C22" s="506"/>
      <c r="D22" s="78"/>
      <c r="E22" s="93"/>
      <c r="F22" s="93"/>
      <c r="G22" s="457">
        <f t="shared" si="0"/>
        <v>0</v>
      </c>
      <c r="H22" s="458"/>
      <c r="I22" s="102"/>
      <c r="J22" s="500"/>
      <c r="K22" s="501"/>
      <c r="L22" s="95"/>
      <c r="M22" s="101" t="str">
        <f t="shared" si="3"/>
        <v/>
      </c>
      <c r="N22" s="87"/>
    </row>
    <row r="23" spans="1:14" ht="13.5" hidden="1" thickBot="1" x14ac:dyDescent="0.25">
      <c r="A23" s="87"/>
      <c r="B23" s="92">
        <v>12</v>
      </c>
      <c r="C23" s="506"/>
      <c r="D23" s="78"/>
      <c r="E23" s="93"/>
      <c r="F23" s="93"/>
      <c r="G23" s="457">
        <f t="shared" si="0"/>
        <v>0</v>
      </c>
      <c r="H23" s="458"/>
      <c r="I23" s="102"/>
      <c r="J23" s="500"/>
      <c r="K23" s="501"/>
      <c r="L23" s="95"/>
      <c r="M23" s="101" t="str">
        <f t="shared" si="3"/>
        <v/>
      </c>
      <c r="N23" s="87"/>
    </row>
    <row r="24" spans="1:14" ht="13.5" hidden="1" thickBot="1" x14ac:dyDescent="0.25">
      <c r="A24" s="87"/>
      <c r="B24" s="92">
        <v>13</v>
      </c>
      <c r="C24" s="506"/>
      <c r="D24" s="78"/>
      <c r="E24" s="93"/>
      <c r="F24" s="93"/>
      <c r="G24" s="457">
        <f t="shared" si="0"/>
        <v>0</v>
      </c>
      <c r="H24" s="458"/>
      <c r="I24" s="102"/>
      <c r="J24" s="500"/>
      <c r="K24" s="501"/>
      <c r="L24" s="95"/>
      <c r="M24" s="101" t="str">
        <f t="shared" si="3"/>
        <v/>
      </c>
      <c r="N24" s="87"/>
    </row>
    <row r="25" spans="1:14" ht="13.5" hidden="1" thickBot="1" x14ac:dyDescent="0.25">
      <c r="A25" s="87"/>
      <c r="B25" s="92">
        <v>14</v>
      </c>
      <c r="C25" s="506"/>
      <c r="D25" s="78"/>
      <c r="E25" s="93"/>
      <c r="F25" s="93"/>
      <c r="G25" s="457">
        <f t="shared" si="0"/>
        <v>0</v>
      </c>
      <c r="H25" s="458"/>
      <c r="I25" s="102"/>
      <c r="J25" s="500"/>
      <c r="K25" s="501"/>
      <c r="L25" s="95"/>
      <c r="M25" s="101" t="str">
        <f t="shared" si="3"/>
        <v/>
      </c>
      <c r="N25" s="87"/>
    </row>
    <row r="26" spans="1:14" ht="13.5" hidden="1" thickBot="1" x14ac:dyDescent="0.25">
      <c r="A26" s="87"/>
      <c r="B26" s="162">
        <v>15</v>
      </c>
      <c r="C26" s="507"/>
      <c r="D26" s="163"/>
      <c r="E26" s="164"/>
      <c r="F26" s="164"/>
      <c r="G26" s="496">
        <f t="shared" si="0"/>
        <v>0</v>
      </c>
      <c r="H26" s="497"/>
      <c r="I26" s="169"/>
      <c r="J26" s="527"/>
      <c r="K26" s="528"/>
      <c r="L26" s="166"/>
      <c r="M26" s="167" t="str">
        <f t="shared" si="3"/>
        <v/>
      </c>
      <c r="N26" s="87"/>
    </row>
    <row r="27" spans="1:14" ht="13.5" thickBot="1" x14ac:dyDescent="0.25">
      <c r="A27" s="85"/>
      <c r="B27" s="197"/>
      <c r="C27" s="197"/>
      <c r="D27" s="201"/>
      <c r="E27" s="197"/>
      <c r="F27" s="197"/>
      <c r="G27" s="85"/>
      <c r="H27" s="197"/>
      <c r="I27" s="197"/>
      <c r="J27" s="201"/>
      <c r="K27" s="197"/>
      <c r="L27" s="85"/>
      <c r="M27" s="197"/>
      <c r="N27" s="87"/>
    </row>
    <row r="28" spans="1:14" s="3" customFormat="1" x14ac:dyDescent="0.2">
      <c r="A28" s="52"/>
      <c r="B28" s="508" t="s">
        <v>13</v>
      </c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10"/>
      <c r="N28" s="54"/>
    </row>
    <row r="29" spans="1:14" s="3" customFormat="1" ht="48" customHeight="1" thickBot="1" x14ac:dyDescent="0.25">
      <c r="A29" s="52"/>
      <c r="B29" s="511" t="s">
        <v>225</v>
      </c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3"/>
      <c r="N29" s="54"/>
    </row>
    <row r="30" spans="1:14" s="3" customFormat="1" ht="11.25" customHeight="1" x14ac:dyDescent="0.2">
      <c r="A30" s="52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4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workbookViewId="0"/>
  </sheetViews>
  <sheetFormatPr baseColWidth="10" defaultColWidth="11.42578125" defaultRowHeight="12" x14ac:dyDescent="0.2"/>
  <cols>
    <col min="1" max="1" width="2.140625" style="12" customWidth="1"/>
    <col min="2" max="2" width="10.42578125" style="13" customWidth="1"/>
    <col min="3" max="3" width="6.42578125" style="13" customWidth="1"/>
    <col min="4" max="4" width="12.7109375" style="13" customWidth="1"/>
    <col min="5" max="7" width="15.5703125" style="12" customWidth="1"/>
    <col min="8" max="8" width="15.5703125" style="14" customWidth="1"/>
    <col min="9" max="9" width="15.5703125" style="12" customWidth="1"/>
    <col min="10" max="10" width="12.7109375" style="12" hidden="1" customWidth="1"/>
    <col min="11" max="19" width="11.140625" style="12" hidden="1" customWidth="1"/>
    <col min="20" max="20" width="2.28515625" style="20" customWidth="1"/>
    <col min="21" max="24" width="11.42578125" style="12"/>
    <col min="25" max="29" width="6.7109375" style="12" customWidth="1"/>
    <col min="30" max="16384" width="11.42578125" style="12"/>
  </cols>
  <sheetData>
    <row r="1" spans="1:20" ht="12.75" thickBot="1" x14ac:dyDescent="0.25">
      <c r="A1" s="20"/>
      <c r="B1" s="21"/>
      <c r="C1" s="21"/>
      <c r="D1" s="21"/>
      <c r="E1" s="20"/>
      <c r="F1" s="20"/>
      <c r="G1" s="20"/>
      <c r="H1" s="2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s="15" customFormat="1" ht="12" customHeight="1" x14ac:dyDescent="0.2">
      <c r="A2" s="23"/>
      <c r="B2" s="24"/>
      <c r="C2" s="25"/>
      <c r="D2" s="25"/>
      <c r="E2" s="537" t="s">
        <v>224</v>
      </c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9"/>
      <c r="T2" s="23"/>
    </row>
    <row r="3" spans="1:20" s="15" customFormat="1" ht="12" customHeight="1" x14ac:dyDescent="0.2">
      <c r="A3" s="23"/>
      <c r="B3" s="26"/>
      <c r="C3" s="27"/>
      <c r="D3" s="27"/>
      <c r="E3" s="540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541"/>
      <c r="T3" s="23"/>
    </row>
    <row r="4" spans="1:20" s="15" customFormat="1" ht="12" customHeight="1" x14ac:dyDescent="0.2">
      <c r="A4" s="23"/>
      <c r="B4" s="26"/>
      <c r="C4" s="27"/>
      <c r="D4" s="27"/>
      <c r="E4" s="540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541"/>
      <c r="T4" s="23"/>
    </row>
    <row r="5" spans="1:20" s="15" customFormat="1" ht="12" customHeight="1" thickBot="1" x14ac:dyDescent="0.25">
      <c r="A5" s="23"/>
      <c r="B5" s="28"/>
      <c r="C5" s="29"/>
      <c r="D5" s="29"/>
      <c r="E5" s="542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4"/>
      <c r="T5" s="23"/>
    </row>
    <row r="6" spans="1:20" s="18" customFormat="1" ht="13.15" customHeight="1" x14ac:dyDescent="0.2">
      <c r="A6" s="30"/>
      <c r="B6" s="31"/>
      <c r="C6" s="31"/>
      <c r="D6" s="31"/>
      <c r="E6" s="32"/>
      <c r="F6" s="32"/>
      <c r="G6" s="32"/>
      <c r="H6" s="33"/>
      <c r="I6" s="33"/>
      <c r="J6" s="33"/>
      <c r="K6" s="34"/>
      <c r="L6" s="34"/>
      <c r="M6" s="34"/>
      <c r="N6" s="34"/>
      <c r="O6" s="34"/>
      <c r="P6" s="34"/>
      <c r="Q6" s="34"/>
      <c r="R6" s="34"/>
      <c r="S6" s="34"/>
      <c r="T6" s="30"/>
    </row>
    <row r="7" spans="1:20" s="15" customFormat="1" ht="36" customHeight="1" x14ac:dyDescent="0.2">
      <c r="A7" s="35"/>
      <c r="B7" s="549" t="s">
        <v>188</v>
      </c>
      <c r="C7" s="549"/>
      <c r="D7" s="549"/>
      <c r="E7" s="54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5"/>
      <c r="T7" s="23"/>
    </row>
    <row r="8" spans="1:20" s="15" customFormat="1" ht="9.6" customHeight="1" x14ac:dyDescent="0.2">
      <c r="A8" s="35"/>
      <c r="B8" s="187"/>
      <c r="C8" s="187"/>
      <c r="D8" s="187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23"/>
    </row>
    <row r="9" spans="1:20" s="15" customFormat="1" ht="15.6" customHeight="1" x14ac:dyDescent="0.2">
      <c r="A9" s="35"/>
      <c r="B9" s="410" t="s">
        <v>236</v>
      </c>
      <c r="C9" s="410"/>
      <c r="D9" s="410"/>
      <c r="E9" s="105" t="str">
        <f>+'A.2.1. Promedio meteorologia'!E8</f>
        <v>CA-VMP-6</v>
      </c>
      <c r="F9" s="154"/>
      <c r="G9" s="410" t="s">
        <v>189</v>
      </c>
      <c r="H9" s="410"/>
      <c r="I9" s="188" t="str">
        <f>+'A.2.3. Flujo promedio'!H9</f>
        <v>0001-7-2020-411</v>
      </c>
      <c r="J9" s="154"/>
      <c r="L9" s="185"/>
      <c r="M9" s="185"/>
      <c r="N9" s="185"/>
      <c r="O9" s="185"/>
      <c r="P9" s="185"/>
      <c r="Q9" s="185"/>
      <c r="R9" s="185"/>
      <c r="S9" s="185"/>
      <c r="T9" s="23"/>
    </row>
    <row r="10" spans="1:20" ht="13.15" customHeight="1" thickBot="1" x14ac:dyDescent="0.25">
      <c r="A10" s="20"/>
      <c r="B10" s="21"/>
      <c r="C10" s="21"/>
      <c r="D10" s="21"/>
      <c r="E10" s="20"/>
      <c r="F10" s="20"/>
      <c r="G10" s="20"/>
      <c r="H10" s="22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0" ht="12.75" customHeight="1" x14ac:dyDescent="0.2">
      <c r="A11" s="20"/>
      <c r="B11" s="533" t="s">
        <v>105</v>
      </c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5"/>
      <c r="T11" s="203"/>
    </row>
    <row r="12" spans="1:20" s="16" customFormat="1" ht="13.15" customHeight="1" x14ac:dyDescent="0.2">
      <c r="A12" s="36"/>
      <c r="B12" s="531" t="s">
        <v>190</v>
      </c>
      <c r="C12" s="532"/>
      <c r="D12" s="530" t="s">
        <v>104</v>
      </c>
      <c r="E12" s="532" t="s">
        <v>151</v>
      </c>
      <c r="F12" s="532"/>
      <c r="G12" s="532"/>
      <c r="H12" s="532"/>
      <c r="I12" s="532"/>
      <c r="J12" s="532"/>
      <c r="K12" s="532"/>
      <c r="L12" s="532"/>
      <c r="M12" s="532"/>
      <c r="N12" s="532"/>
      <c r="O12" s="532"/>
      <c r="P12" s="532"/>
      <c r="Q12" s="532"/>
      <c r="R12" s="532"/>
      <c r="S12" s="536"/>
      <c r="T12" s="204"/>
    </row>
    <row r="13" spans="1:20" ht="12.75" customHeight="1" x14ac:dyDescent="0.2">
      <c r="A13" s="20"/>
      <c r="B13" s="531"/>
      <c r="C13" s="532"/>
      <c r="D13" s="530"/>
      <c r="E13" s="37">
        <f>'A.2.4. Cálculo PM10 y VM'!$E12</f>
        <v>0</v>
      </c>
      <c r="F13" s="37">
        <f>'A.2.4. Cálculo PM10 y VM'!$E13</f>
        <v>0</v>
      </c>
      <c r="G13" s="37">
        <f>'A.2.4. Cálculo PM10 y VM'!$E14</f>
        <v>0</v>
      </c>
      <c r="H13" s="37">
        <f>'A.2.4. Cálculo PM10 y VM'!$E15</f>
        <v>0</v>
      </c>
      <c r="I13" s="37">
        <f>'A.2.4. Cálculo PM10 y VM'!$E16</f>
        <v>0</v>
      </c>
      <c r="J13" s="37" t="e">
        <f>'A.2.4. Cálculo PM10 y VM'!$E17</f>
        <v>#REF!</v>
      </c>
      <c r="K13" s="37" t="e">
        <f>'A.2.4. Cálculo PM10 y VM'!$E18</f>
        <v>#REF!</v>
      </c>
      <c r="L13" s="37" t="e">
        <f>'A.2.4. Cálculo PM10 y VM'!$E19</f>
        <v>#REF!</v>
      </c>
      <c r="M13" s="37" t="e">
        <f>'A.2.4. Cálculo PM10 y VM'!$E20</f>
        <v>#REF!</v>
      </c>
      <c r="N13" s="37" t="e">
        <f>'A.2.4. Cálculo PM10 y VM'!$E21</f>
        <v>#REF!</v>
      </c>
      <c r="O13" s="37" t="e">
        <f>'A.2.4. Cálculo PM10 y VM'!$E22</f>
        <v>#REF!</v>
      </c>
      <c r="P13" s="37" t="e">
        <f>'A.2.4. Cálculo PM10 y VM'!$E23</f>
        <v>#REF!</v>
      </c>
      <c r="Q13" s="37" t="e">
        <f>'A.2.4. Cálculo PM10 y VM'!$E24</f>
        <v>#REF!</v>
      </c>
      <c r="R13" s="37" t="e">
        <f>'A.2.4. Cálculo PM10 y VM'!$E25</f>
        <v>#REF!</v>
      </c>
      <c r="S13" s="170" t="e">
        <f>'A.2.4. Cálculo PM10 y VM'!$E26</f>
        <v>#REF!</v>
      </c>
      <c r="T13" s="203"/>
    </row>
    <row r="14" spans="1:20" x14ac:dyDescent="0.2">
      <c r="A14" s="20"/>
      <c r="B14" s="171" t="s">
        <v>101</v>
      </c>
      <c r="C14" s="38" t="s">
        <v>100</v>
      </c>
      <c r="D14" s="39" t="s">
        <v>132</v>
      </c>
      <c r="E14" s="40">
        <v>874.6</v>
      </c>
      <c r="F14" s="40">
        <v>629.1</v>
      </c>
      <c r="G14" s="40">
        <v>652.1</v>
      </c>
      <c r="H14" s="40">
        <v>892</v>
      </c>
      <c r="I14" s="40">
        <v>847</v>
      </c>
      <c r="J14" s="40"/>
      <c r="K14" s="40"/>
      <c r="L14" s="40"/>
      <c r="M14" s="40"/>
      <c r="N14" s="40"/>
      <c r="O14" s="40"/>
      <c r="P14" s="40"/>
      <c r="Q14" s="40"/>
      <c r="R14" s="40"/>
      <c r="S14" s="172"/>
      <c r="T14" s="203"/>
    </row>
    <row r="15" spans="1:20" x14ac:dyDescent="0.2">
      <c r="A15" s="20"/>
      <c r="B15" s="171" t="s">
        <v>79</v>
      </c>
      <c r="C15" s="38" t="s">
        <v>78</v>
      </c>
      <c r="D15" s="39" t="s">
        <v>132</v>
      </c>
      <c r="E15" s="40">
        <v>7.3630000000000004</v>
      </c>
      <c r="F15" s="40">
        <v>2.6339999999999999</v>
      </c>
      <c r="G15" s="40">
        <v>3.4590000000000001</v>
      </c>
      <c r="H15" s="40">
        <v>13.15</v>
      </c>
      <c r="I15" s="40">
        <v>15.43</v>
      </c>
      <c r="J15" s="40"/>
      <c r="K15" s="40"/>
      <c r="L15" s="40"/>
      <c r="M15" s="40"/>
      <c r="N15" s="40"/>
      <c r="O15" s="40"/>
      <c r="P15" s="40"/>
      <c r="Q15" s="40"/>
      <c r="R15" s="40"/>
      <c r="S15" s="172"/>
      <c r="T15" s="203"/>
    </row>
    <row r="16" spans="1:20" x14ac:dyDescent="0.2">
      <c r="A16" s="20"/>
      <c r="B16" s="171" t="s">
        <v>147</v>
      </c>
      <c r="C16" s="38" t="s">
        <v>99</v>
      </c>
      <c r="D16" s="39" t="s">
        <v>132</v>
      </c>
      <c r="E16" s="40">
        <v>6.4089999999999998</v>
      </c>
      <c r="F16" s="40">
        <v>10.42</v>
      </c>
      <c r="G16" s="40">
        <v>7.33</v>
      </c>
      <c r="H16" s="40">
        <v>9.6940000000000008</v>
      </c>
      <c r="I16" s="40">
        <v>10.3</v>
      </c>
      <c r="J16" s="40"/>
      <c r="K16" s="40"/>
      <c r="L16" s="40"/>
      <c r="M16" s="40"/>
      <c r="N16" s="40"/>
      <c r="O16" s="40"/>
      <c r="P16" s="40"/>
      <c r="Q16" s="40"/>
      <c r="R16" s="40"/>
      <c r="S16" s="172"/>
      <c r="T16" s="203"/>
    </row>
    <row r="17" spans="1:20" x14ac:dyDescent="0.2">
      <c r="A17" s="20"/>
      <c r="B17" s="171" t="s">
        <v>98</v>
      </c>
      <c r="C17" s="38" t="s">
        <v>97</v>
      </c>
      <c r="D17" s="39" t="s">
        <v>132</v>
      </c>
      <c r="E17" s="40">
        <v>31.61</v>
      </c>
      <c r="F17" s="40">
        <v>18.760000000000002</v>
      </c>
      <c r="G17" s="40">
        <v>22.94</v>
      </c>
      <c r="H17" s="40">
        <v>27.94</v>
      </c>
      <c r="I17" s="40">
        <v>35.549999999999997</v>
      </c>
      <c r="J17" s="40"/>
      <c r="K17" s="40"/>
      <c r="L17" s="40"/>
      <c r="M17" s="40"/>
      <c r="N17" s="40"/>
      <c r="O17" s="40"/>
      <c r="P17" s="40"/>
      <c r="Q17" s="40"/>
      <c r="R17" s="40"/>
      <c r="S17" s="172"/>
      <c r="T17" s="203"/>
    </row>
    <row r="18" spans="1:20" x14ac:dyDescent="0.2">
      <c r="A18" s="20"/>
      <c r="B18" s="171" t="s">
        <v>96</v>
      </c>
      <c r="C18" s="38" t="s">
        <v>95</v>
      </c>
      <c r="D18" s="39" t="s">
        <v>132</v>
      </c>
      <c r="E18" s="40" t="s">
        <v>213</v>
      </c>
      <c r="F18" s="40" t="s">
        <v>213</v>
      </c>
      <c r="G18" s="40" t="s">
        <v>213</v>
      </c>
      <c r="H18" s="40" t="s">
        <v>213</v>
      </c>
      <c r="I18" s="40" t="s">
        <v>213</v>
      </c>
      <c r="J18" s="40"/>
      <c r="K18" s="40"/>
      <c r="L18" s="40"/>
      <c r="M18" s="40"/>
      <c r="N18" s="40"/>
      <c r="O18" s="40"/>
      <c r="P18" s="40"/>
      <c r="Q18" s="40"/>
      <c r="R18" s="40"/>
      <c r="S18" s="172"/>
      <c r="T18" s="203"/>
    </row>
    <row r="19" spans="1:20" x14ac:dyDescent="0.2">
      <c r="A19" s="20"/>
      <c r="B19" s="171" t="s">
        <v>106</v>
      </c>
      <c r="C19" s="38" t="s">
        <v>118</v>
      </c>
      <c r="D19" s="39" t="s">
        <v>132</v>
      </c>
      <c r="E19" s="40">
        <v>0.82699999999999996</v>
      </c>
      <c r="F19" s="40">
        <v>0.54669999999999996</v>
      </c>
      <c r="G19" s="40">
        <v>0.49759999999999999</v>
      </c>
      <c r="H19" s="40">
        <v>0.7177</v>
      </c>
      <c r="I19" s="40">
        <v>0.92120000000000002</v>
      </c>
      <c r="J19" s="40"/>
      <c r="K19" s="40"/>
      <c r="L19" s="40"/>
      <c r="M19" s="40"/>
      <c r="N19" s="40"/>
      <c r="O19" s="40"/>
      <c r="P19" s="40"/>
      <c r="Q19" s="40"/>
      <c r="R19" s="40"/>
      <c r="S19" s="172"/>
      <c r="T19" s="203"/>
    </row>
    <row r="20" spans="1:20" x14ac:dyDescent="0.2">
      <c r="A20" s="20"/>
      <c r="B20" s="171" t="s">
        <v>107</v>
      </c>
      <c r="C20" s="38" t="s">
        <v>119</v>
      </c>
      <c r="D20" s="39" t="s">
        <v>132</v>
      </c>
      <c r="E20" s="40">
        <v>4.2</v>
      </c>
      <c r="F20" s="40">
        <v>3.37</v>
      </c>
      <c r="G20" s="40">
        <v>5.83</v>
      </c>
      <c r="H20" s="40">
        <v>5.31</v>
      </c>
      <c r="I20" s="40">
        <v>4.66</v>
      </c>
      <c r="J20" s="40"/>
      <c r="K20" s="40"/>
      <c r="L20" s="40"/>
      <c r="M20" s="40"/>
      <c r="N20" s="40"/>
      <c r="O20" s="40"/>
      <c r="P20" s="40"/>
      <c r="Q20" s="40"/>
      <c r="R20" s="40"/>
      <c r="S20" s="172"/>
      <c r="T20" s="203"/>
    </row>
    <row r="21" spans="1:20" x14ac:dyDescent="0.2">
      <c r="A21" s="20"/>
      <c r="B21" s="171" t="s">
        <v>94</v>
      </c>
      <c r="C21" s="38" t="s">
        <v>93</v>
      </c>
      <c r="D21" s="39" t="s">
        <v>132</v>
      </c>
      <c r="E21" s="40">
        <v>2.6059999999999999</v>
      </c>
      <c r="F21" s="40">
        <v>0.98199999999999998</v>
      </c>
      <c r="G21" s="40">
        <v>1.7110000000000001</v>
      </c>
      <c r="H21" s="40">
        <v>2.4</v>
      </c>
      <c r="I21" s="40">
        <v>2.508</v>
      </c>
      <c r="J21" s="40"/>
      <c r="K21" s="40"/>
      <c r="L21" s="40"/>
      <c r="M21" s="40"/>
      <c r="N21" s="40"/>
      <c r="O21" s="40"/>
      <c r="P21" s="40"/>
      <c r="Q21" s="40"/>
      <c r="R21" s="40"/>
      <c r="S21" s="172"/>
      <c r="T21" s="203"/>
    </row>
    <row r="22" spans="1:20" x14ac:dyDescent="0.2">
      <c r="A22" s="20"/>
      <c r="B22" s="171" t="s">
        <v>108</v>
      </c>
      <c r="C22" s="38" t="s">
        <v>121</v>
      </c>
      <c r="D22" s="39" t="s">
        <v>132</v>
      </c>
      <c r="E22" s="40">
        <v>3550</v>
      </c>
      <c r="F22" s="40">
        <v>3724</v>
      </c>
      <c r="G22" s="40">
        <v>3165</v>
      </c>
      <c r="H22" s="40">
        <v>3805</v>
      </c>
      <c r="I22" s="40">
        <v>4707</v>
      </c>
      <c r="J22" s="40"/>
      <c r="K22" s="40"/>
      <c r="L22" s="40"/>
      <c r="M22" s="40"/>
      <c r="N22" s="40"/>
      <c r="O22" s="40"/>
      <c r="P22" s="40"/>
      <c r="Q22" s="40"/>
      <c r="R22" s="40"/>
      <c r="S22" s="172"/>
      <c r="T22" s="203"/>
    </row>
    <row r="23" spans="1:20" x14ac:dyDescent="0.2">
      <c r="A23" s="20"/>
      <c r="B23" s="171" t="s">
        <v>92</v>
      </c>
      <c r="C23" s="38" t="s">
        <v>91</v>
      </c>
      <c r="D23" s="39" t="s">
        <v>132</v>
      </c>
      <c r="E23" s="40">
        <v>1.2290000000000001</v>
      </c>
      <c r="F23" s="40">
        <v>0.94099999999999995</v>
      </c>
      <c r="G23" s="40">
        <v>0.83199999999999996</v>
      </c>
      <c r="H23" s="40">
        <v>1.1759999999999999</v>
      </c>
      <c r="I23" s="40">
        <v>1.47</v>
      </c>
      <c r="J23" s="40"/>
      <c r="K23" s="40"/>
      <c r="L23" s="40"/>
      <c r="M23" s="40"/>
      <c r="N23" s="40"/>
      <c r="O23" s="40"/>
      <c r="P23" s="40"/>
      <c r="Q23" s="40"/>
      <c r="R23" s="40"/>
      <c r="S23" s="172"/>
      <c r="T23" s="203"/>
    </row>
    <row r="24" spans="1:20" x14ac:dyDescent="0.2">
      <c r="A24" s="20"/>
      <c r="B24" s="171" t="s">
        <v>88</v>
      </c>
      <c r="C24" s="38" t="s">
        <v>87</v>
      </c>
      <c r="D24" s="39" t="s">
        <v>132</v>
      </c>
      <c r="E24" s="40">
        <v>129.9</v>
      </c>
      <c r="F24" s="40">
        <v>71.47</v>
      </c>
      <c r="G24" s="40">
        <v>64.260000000000005</v>
      </c>
      <c r="H24" s="40">
        <v>105.7</v>
      </c>
      <c r="I24" s="40">
        <v>160.80000000000001</v>
      </c>
      <c r="J24" s="40"/>
      <c r="K24" s="40"/>
      <c r="L24" s="40"/>
      <c r="M24" s="40"/>
      <c r="N24" s="40"/>
      <c r="O24" s="40"/>
      <c r="P24" s="40"/>
      <c r="Q24" s="40"/>
      <c r="R24" s="40"/>
      <c r="S24" s="172"/>
      <c r="T24" s="203"/>
    </row>
    <row r="25" spans="1:20" x14ac:dyDescent="0.2">
      <c r="A25" s="20"/>
      <c r="B25" s="171" t="s">
        <v>90</v>
      </c>
      <c r="C25" s="38" t="s">
        <v>89</v>
      </c>
      <c r="D25" s="39" t="s">
        <v>132</v>
      </c>
      <c r="E25" s="40" t="s">
        <v>214</v>
      </c>
      <c r="F25" s="40" t="s">
        <v>214</v>
      </c>
      <c r="G25" s="40" t="s">
        <v>214</v>
      </c>
      <c r="H25" s="40" t="s">
        <v>214</v>
      </c>
      <c r="I25" s="40" t="s">
        <v>214</v>
      </c>
      <c r="J25" s="40"/>
      <c r="K25" s="40"/>
      <c r="L25" s="40"/>
      <c r="M25" s="40"/>
      <c r="N25" s="40"/>
      <c r="O25" s="40"/>
      <c r="P25" s="40"/>
      <c r="Q25" s="40"/>
      <c r="R25" s="40"/>
      <c r="S25" s="172"/>
      <c r="T25" s="203"/>
    </row>
    <row r="26" spans="1:20" x14ac:dyDescent="0.2">
      <c r="A26" s="20"/>
      <c r="B26" s="171" t="s">
        <v>109</v>
      </c>
      <c r="C26" s="38" t="s">
        <v>122</v>
      </c>
      <c r="D26" s="39" t="s">
        <v>132</v>
      </c>
      <c r="E26" s="40">
        <v>5.4580000000000002</v>
      </c>
      <c r="F26" s="40">
        <v>2.1070000000000002</v>
      </c>
      <c r="G26" s="40">
        <v>4.0439999999999996</v>
      </c>
      <c r="H26" s="40">
        <v>5.96</v>
      </c>
      <c r="I26" s="40">
        <v>8.2949999999999999</v>
      </c>
      <c r="J26" s="40"/>
      <c r="K26" s="40"/>
      <c r="L26" s="40"/>
      <c r="M26" s="40"/>
      <c r="N26" s="40"/>
      <c r="O26" s="40"/>
      <c r="P26" s="40"/>
      <c r="Q26" s="40"/>
      <c r="R26" s="40"/>
      <c r="S26" s="172"/>
      <c r="T26" s="203"/>
    </row>
    <row r="27" spans="1:20" x14ac:dyDescent="0.2">
      <c r="A27" s="20"/>
      <c r="B27" s="171" t="s">
        <v>110</v>
      </c>
      <c r="C27" s="38" t="s">
        <v>123</v>
      </c>
      <c r="D27" s="39" t="s">
        <v>132</v>
      </c>
      <c r="E27" s="40">
        <v>13.96</v>
      </c>
      <c r="F27" s="40">
        <v>13.7</v>
      </c>
      <c r="G27" s="40">
        <v>12.97</v>
      </c>
      <c r="H27" s="40">
        <v>16.7</v>
      </c>
      <c r="I27" s="40">
        <v>16.22</v>
      </c>
      <c r="J27" s="40"/>
      <c r="K27" s="40"/>
      <c r="L27" s="40"/>
      <c r="M27" s="40"/>
      <c r="N27" s="40"/>
      <c r="O27" s="40"/>
      <c r="P27" s="40"/>
      <c r="Q27" s="40"/>
      <c r="R27" s="40"/>
      <c r="S27" s="172"/>
      <c r="T27" s="203"/>
    </row>
    <row r="28" spans="1:20" x14ac:dyDescent="0.2">
      <c r="A28" s="20"/>
      <c r="B28" s="171" t="s">
        <v>148</v>
      </c>
      <c r="C28" s="38" t="s">
        <v>120</v>
      </c>
      <c r="D28" s="39" t="s">
        <v>132</v>
      </c>
      <c r="E28" s="40">
        <v>349.2</v>
      </c>
      <c r="F28" s="40">
        <v>333.8</v>
      </c>
      <c r="G28" s="40">
        <v>438.6</v>
      </c>
      <c r="H28" s="40">
        <v>391.6</v>
      </c>
      <c r="I28" s="40">
        <v>566.1</v>
      </c>
      <c r="J28" s="40"/>
      <c r="K28" s="40"/>
      <c r="L28" s="40"/>
      <c r="M28" s="40"/>
      <c r="N28" s="40"/>
      <c r="O28" s="40"/>
      <c r="P28" s="40"/>
      <c r="Q28" s="40"/>
      <c r="R28" s="40"/>
      <c r="S28" s="172"/>
      <c r="T28" s="203"/>
    </row>
    <row r="29" spans="1:20" x14ac:dyDescent="0.2">
      <c r="A29" s="20"/>
      <c r="B29" s="171" t="s">
        <v>111</v>
      </c>
      <c r="C29" s="38" t="s">
        <v>124</v>
      </c>
      <c r="D29" s="39" t="s">
        <v>132</v>
      </c>
      <c r="E29" s="40">
        <v>1570</v>
      </c>
      <c r="F29" s="40">
        <v>1060</v>
      </c>
      <c r="G29" s="40">
        <v>1115</v>
      </c>
      <c r="H29" s="40">
        <v>1572</v>
      </c>
      <c r="I29" s="40">
        <v>1600</v>
      </c>
      <c r="J29" s="40"/>
      <c r="K29" s="40"/>
      <c r="L29" s="40"/>
      <c r="M29" s="40"/>
      <c r="N29" s="40"/>
      <c r="O29" s="40"/>
      <c r="P29" s="40"/>
      <c r="Q29" s="40"/>
      <c r="R29" s="40"/>
      <c r="S29" s="172"/>
      <c r="T29" s="203"/>
    </row>
    <row r="30" spans="1:20" x14ac:dyDescent="0.2">
      <c r="A30" s="20"/>
      <c r="B30" s="171" t="s">
        <v>112</v>
      </c>
      <c r="C30" s="38" t="s">
        <v>125</v>
      </c>
      <c r="D30" s="39" t="s">
        <v>132</v>
      </c>
      <c r="E30" s="40">
        <v>0.77</v>
      </c>
      <c r="F30" s="40">
        <v>0.47</v>
      </c>
      <c r="G30" s="40">
        <v>0.71</v>
      </c>
      <c r="H30" s="40">
        <v>0.85</v>
      </c>
      <c r="I30" s="40">
        <v>0.65</v>
      </c>
      <c r="J30" s="40"/>
      <c r="K30" s="40"/>
      <c r="L30" s="40"/>
      <c r="M30" s="40"/>
      <c r="N30" s="40"/>
      <c r="O30" s="40"/>
      <c r="P30" s="40"/>
      <c r="Q30" s="40"/>
      <c r="R30" s="40"/>
      <c r="S30" s="172"/>
      <c r="T30" s="203"/>
    </row>
    <row r="31" spans="1:20" x14ac:dyDescent="0.2">
      <c r="A31" s="20"/>
      <c r="B31" s="171" t="s">
        <v>113</v>
      </c>
      <c r="C31" s="38" t="s">
        <v>126</v>
      </c>
      <c r="D31" s="39" t="s">
        <v>132</v>
      </c>
      <c r="E31" s="40">
        <v>961</v>
      </c>
      <c r="F31" s="40">
        <v>1076</v>
      </c>
      <c r="G31" s="40">
        <v>947.7</v>
      </c>
      <c r="H31" s="40">
        <v>1270</v>
      </c>
      <c r="I31" s="40">
        <v>1268</v>
      </c>
      <c r="J31" s="40"/>
      <c r="K31" s="40"/>
      <c r="L31" s="40"/>
      <c r="M31" s="40"/>
      <c r="N31" s="40"/>
      <c r="O31" s="40"/>
      <c r="P31" s="40"/>
      <c r="Q31" s="40"/>
      <c r="R31" s="40"/>
      <c r="S31" s="172"/>
      <c r="T31" s="203"/>
    </row>
    <row r="32" spans="1:20" x14ac:dyDescent="0.2">
      <c r="A32" s="20"/>
      <c r="B32" s="171" t="s">
        <v>86</v>
      </c>
      <c r="C32" s="38" t="s">
        <v>85</v>
      </c>
      <c r="D32" s="39" t="s">
        <v>132</v>
      </c>
      <c r="E32" s="40">
        <v>39.18</v>
      </c>
      <c r="F32" s="40">
        <v>27.31</v>
      </c>
      <c r="G32" s="40">
        <v>31.31</v>
      </c>
      <c r="H32" s="40">
        <v>38.74</v>
      </c>
      <c r="I32" s="40">
        <v>41.76</v>
      </c>
      <c r="J32" s="40"/>
      <c r="K32" s="40"/>
      <c r="L32" s="40"/>
      <c r="M32" s="40"/>
      <c r="N32" s="40"/>
      <c r="O32" s="40"/>
      <c r="P32" s="40"/>
      <c r="Q32" s="40"/>
      <c r="R32" s="40"/>
      <c r="S32" s="172"/>
      <c r="T32" s="203"/>
    </row>
    <row r="33" spans="1:20" x14ac:dyDescent="0.2">
      <c r="A33" s="20"/>
      <c r="B33" s="171" t="s">
        <v>69</v>
      </c>
      <c r="C33" s="38" t="s">
        <v>68</v>
      </c>
      <c r="D33" s="39" t="s">
        <v>132</v>
      </c>
      <c r="E33" s="40" t="s">
        <v>252</v>
      </c>
      <c r="F33" s="40" t="s">
        <v>252</v>
      </c>
      <c r="G33" s="40">
        <v>0.17100000000000001</v>
      </c>
      <c r="H33" s="40" t="s">
        <v>252</v>
      </c>
      <c r="I33" s="40">
        <v>0.36399999999999999</v>
      </c>
      <c r="J33" s="40"/>
      <c r="K33" s="40"/>
      <c r="L33" s="40"/>
      <c r="M33" s="40"/>
      <c r="N33" s="40"/>
      <c r="O33" s="40"/>
      <c r="P33" s="40"/>
      <c r="Q33" s="40"/>
      <c r="R33" s="40"/>
      <c r="S33" s="172"/>
      <c r="T33" s="203"/>
    </row>
    <row r="34" spans="1:20" x14ac:dyDescent="0.2">
      <c r="A34" s="20"/>
      <c r="B34" s="171" t="s">
        <v>84</v>
      </c>
      <c r="C34" s="38" t="s">
        <v>83</v>
      </c>
      <c r="D34" s="39" t="s">
        <v>132</v>
      </c>
      <c r="E34" s="40">
        <v>3.665</v>
      </c>
      <c r="F34" s="40">
        <v>3.3359999999999999</v>
      </c>
      <c r="G34" s="40">
        <v>3.0939999999999999</v>
      </c>
      <c r="H34" s="40">
        <v>3.9950000000000001</v>
      </c>
      <c r="I34" s="40">
        <v>4.2750000000000004</v>
      </c>
      <c r="J34" s="40"/>
      <c r="K34" s="40"/>
      <c r="L34" s="40"/>
      <c r="M34" s="40"/>
      <c r="N34" s="40"/>
      <c r="O34" s="40"/>
      <c r="P34" s="40"/>
      <c r="Q34" s="40"/>
      <c r="R34" s="40"/>
      <c r="S34" s="172"/>
      <c r="T34" s="203"/>
    </row>
    <row r="35" spans="1:20" x14ac:dyDescent="0.2">
      <c r="A35" s="20"/>
      <c r="B35" s="171" t="s">
        <v>150</v>
      </c>
      <c r="C35" s="38" t="s">
        <v>82</v>
      </c>
      <c r="D35" s="39" t="s">
        <v>132</v>
      </c>
      <c r="E35" s="40">
        <v>8.3789999999999996</v>
      </c>
      <c r="F35" s="40">
        <v>4.468</v>
      </c>
      <c r="G35" s="40">
        <v>3.7759999999999998</v>
      </c>
      <c r="H35" s="40">
        <v>4.3550000000000004</v>
      </c>
      <c r="I35" s="40">
        <v>6.3170000000000002</v>
      </c>
      <c r="J35" s="40"/>
      <c r="K35" s="40"/>
      <c r="L35" s="40"/>
      <c r="M35" s="40"/>
      <c r="N35" s="40"/>
      <c r="O35" s="40"/>
      <c r="P35" s="40"/>
      <c r="Q35" s="40"/>
      <c r="R35" s="40"/>
      <c r="S35" s="172"/>
      <c r="T35" s="203"/>
    </row>
    <row r="36" spans="1:20" x14ac:dyDescent="0.2">
      <c r="A36" s="20"/>
      <c r="B36" s="171" t="s">
        <v>103</v>
      </c>
      <c r="C36" s="38" t="s">
        <v>102</v>
      </c>
      <c r="D36" s="39" t="s">
        <v>132</v>
      </c>
      <c r="E36" s="40">
        <v>0.33510000000000001</v>
      </c>
      <c r="F36" s="40">
        <v>0.253</v>
      </c>
      <c r="G36" s="40">
        <v>0.20280000000000001</v>
      </c>
      <c r="H36" s="40">
        <v>0.251</v>
      </c>
      <c r="I36" s="40">
        <v>0.48120000000000002</v>
      </c>
      <c r="J36" s="40"/>
      <c r="K36" s="40"/>
      <c r="L36" s="40"/>
      <c r="M36" s="40"/>
      <c r="N36" s="40"/>
      <c r="O36" s="40"/>
      <c r="P36" s="40"/>
      <c r="Q36" s="40"/>
      <c r="R36" s="40"/>
      <c r="S36" s="172"/>
      <c r="T36" s="203"/>
    </row>
    <row r="37" spans="1:20" x14ac:dyDescent="0.2">
      <c r="A37" s="20"/>
      <c r="B37" s="171" t="s">
        <v>81</v>
      </c>
      <c r="C37" s="38" t="s">
        <v>80</v>
      </c>
      <c r="D37" s="39" t="s">
        <v>132</v>
      </c>
      <c r="E37" s="40">
        <v>137</v>
      </c>
      <c r="F37" s="40">
        <v>26.86</v>
      </c>
      <c r="G37" s="40">
        <v>44.37</v>
      </c>
      <c r="H37" s="40">
        <v>195.6</v>
      </c>
      <c r="I37" s="40">
        <v>205.7</v>
      </c>
      <c r="J37" s="40"/>
      <c r="K37" s="40"/>
      <c r="L37" s="40"/>
      <c r="M37" s="40"/>
      <c r="N37" s="40"/>
      <c r="O37" s="40"/>
      <c r="P37" s="40"/>
      <c r="Q37" s="40"/>
      <c r="R37" s="40"/>
      <c r="S37" s="172"/>
      <c r="T37" s="203"/>
    </row>
    <row r="38" spans="1:20" x14ac:dyDescent="0.2">
      <c r="A38" s="20"/>
      <c r="B38" s="171" t="s">
        <v>114</v>
      </c>
      <c r="C38" s="38" t="s">
        <v>127</v>
      </c>
      <c r="D38" s="39" t="s">
        <v>132</v>
      </c>
      <c r="E38" s="40">
        <v>565</v>
      </c>
      <c r="F38" s="40">
        <v>478.5</v>
      </c>
      <c r="G38" s="40">
        <v>502.6</v>
      </c>
      <c r="H38" s="40">
        <v>618.20000000000005</v>
      </c>
      <c r="I38" s="40">
        <v>594.29999999999995</v>
      </c>
      <c r="J38" s="40"/>
      <c r="K38" s="40"/>
      <c r="L38" s="40"/>
      <c r="M38" s="40"/>
      <c r="N38" s="40"/>
      <c r="O38" s="40"/>
      <c r="P38" s="40"/>
      <c r="Q38" s="40"/>
      <c r="R38" s="40"/>
      <c r="S38" s="172"/>
      <c r="T38" s="203"/>
    </row>
    <row r="39" spans="1:20" x14ac:dyDescent="0.2">
      <c r="A39" s="20"/>
      <c r="B39" s="171" t="s">
        <v>77</v>
      </c>
      <c r="C39" s="38" t="s">
        <v>76</v>
      </c>
      <c r="D39" s="39" t="s">
        <v>132</v>
      </c>
      <c r="E39" s="40">
        <v>4.3680000000000003</v>
      </c>
      <c r="F39" s="40">
        <v>2.2029999999999998</v>
      </c>
      <c r="G39" s="40">
        <v>4.0949999999999998</v>
      </c>
      <c r="H39" s="40">
        <v>3.6760000000000002</v>
      </c>
      <c r="I39" s="40">
        <v>4.8609999999999998</v>
      </c>
      <c r="J39" s="40"/>
      <c r="K39" s="40"/>
      <c r="L39" s="40"/>
      <c r="M39" s="40"/>
      <c r="N39" s="40"/>
      <c r="O39" s="40"/>
      <c r="P39" s="40"/>
      <c r="Q39" s="40"/>
      <c r="R39" s="40"/>
      <c r="S39" s="172"/>
      <c r="T39" s="203"/>
    </row>
    <row r="40" spans="1:20" x14ac:dyDescent="0.2">
      <c r="A40" s="20"/>
      <c r="B40" s="171" t="s">
        <v>115</v>
      </c>
      <c r="C40" s="38" t="s">
        <v>128</v>
      </c>
      <c r="D40" s="39" t="s">
        <v>132</v>
      </c>
      <c r="E40" s="40">
        <v>1173</v>
      </c>
      <c r="F40" s="40">
        <v>978.3</v>
      </c>
      <c r="G40" s="40">
        <v>1377</v>
      </c>
      <c r="H40" s="40">
        <v>1405</v>
      </c>
      <c r="I40" s="40">
        <v>1168</v>
      </c>
      <c r="J40" s="40"/>
      <c r="K40" s="40"/>
      <c r="L40" s="40"/>
      <c r="M40" s="40"/>
      <c r="N40" s="40"/>
      <c r="O40" s="40"/>
      <c r="P40" s="40"/>
      <c r="Q40" s="40"/>
      <c r="R40" s="40"/>
      <c r="S40" s="172"/>
      <c r="T40" s="203"/>
    </row>
    <row r="41" spans="1:20" x14ac:dyDescent="0.2">
      <c r="A41" s="20"/>
      <c r="B41" s="171" t="s">
        <v>116</v>
      </c>
      <c r="C41" s="38" t="s">
        <v>129</v>
      </c>
      <c r="D41" s="39" t="s">
        <v>132</v>
      </c>
      <c r="E41" s="40">
        <v>3612</v>
      </c>
      <c r="F41" s="40">
        <v>5643</v>
      </c>
      <c r="G41" s="40">
        <v>4879</v>
      </c>
      <c r="H41" s="40">
        <v>5796</v>
      </c>
      <c r="I41" s="40">
        <v>5998</v>
      </c>
      <c r="J41" s="40"/>
      <c r="K41" s="40"/>
      <c r="L41" s="40"/>
      <c r="M41" s="40"/>
      <c r="N41" s="40"/>
      <c r="O41" s="40"/>
      <c r="P41" s="40"/>
      <c r="Q41" s="40"/>
      <c r="R41" s="40"/>
      <c r="S41" s="172"/>
      <c r="T41" s="203"/>
    </row>
    <row r="42" spans="1:20" x14ac:dyDescent="0.2">
      <c r="A42" s="20"/>
      <c r="B42" s="171" t="s">
        <v>75</v>
      </c>
      <c r="C42" s="38" t="s">
        <v>74</v>
      </c>
      <c r="D42" s="39" t="s">
        <v>132</v>
      </c>
      <c r="E42" s="40">
        <v>0.22</v>
      </c>
      <c r="F42" s="40" t="s">
        <v>253</v>
      </c>
      <c r="G42" s="40" t="s">
        <v>253</v>
      </c>
      <c r="H42" s="40">
        <v>0.29399999999999998</v>
      </c>
      <c r="I42" s="40">
        <v>0.18099999999999999</v>
      </c>
      <c r="J42" s="40"/>
      <c r="K42" s="40"/>
      <c r="L42" s="40"/>
      <c r="M42" s="40"/>
      <c r="N42" s="40"/>
      <c r="O42" s="40"/>
      <c r="P42" s="40"/>
      <c r="Q42" s="40"/>
      <c r="R42" s="40"/>
      <c r="S42" s="172"/>
      <c r="T42" s="203"/>
    </row>
    <row r="43" spans="1:20" x14ac:dyDescent="0.2">
      <c r="A43" s="20"/>
      <c r="B43" s="171" t="s">
        <v>117</v>
      </c>
      <c r="C43" s="38" t="s">
        <v>130</v>
      </c>
      <c r="D43" s="39" t="s">
        <v>132</v>
      </c>
      <c r="E43" s="40">
        <v>42</v>
      </c>
      <c r="F43" s="40">
        <v>31.34</v>
      </c>
      <c r="G43" s="40">
        <v>32.619999999999997</v>
      </c>
      <c r="H43" s="40">
        <v>43</v>
      </c>
      <c r="I43" s="40">
        <v>43.02</v>
      </c>
      <c r="J43" s="40"/>
      <c r="K43" s="40"/>
      <c r="L43" s="40"/>
      <c r="M43" s="40"/>
      <c r="N43" s="40"/>
      <c r="O43" s="40"/>
      <c r="P43" s="40"/>
      <c r="Q43" s="40"/>
      <c r="R43" s="40"/>
      <c r="S43" s="172"/>
      <c r="T43" s="203"/>
    </row>
    <row r="44" spans="1:20" x14ac:dyDescent="0.2">
      <c r="A44" s="20"/>
      <c r="B44" s="171" t="s">
        <v>194</v>
      </c>
      <c r="C44" s="38" t="s">
        <v>195</v>
      </c>
      <c r="D44" s="39" t="s">
        <v>132</v>
      </c>
      <c r="E44" s="40" t="s">
        <v>254</v>
      </c>
      <c r="F44" s="40" t="s">
        <v>254</v>
      </c>
      <c r="G44" s="40" t="s">
        <v>254</v>
      </c>
      <c r="H44" s="40" t="s">
        <v>254</v>
      </c>
      <c r="I44" s="40">
        <v>0.17510000000000001</v>
      </c>
      <c r="J44" s="40"/>
      <c r="K44" s="40"/>
      <c r="L44" s="40"/>
      <c r="M44" s="40"/>
      <c r="N44" s="40"/>
      <c r="O44" s="40"/>
      <c r="P44" s="40"/>
      <c r="Q44" s="40"/>
      <c r="R44" s="40"/>
      <c r="S44" s="172"/>
      <c r="T44" s="203"/>
    </row>
    <row r="45" spans="1:20" x14ac:dyDescent="0.2">
      <c r="A45" s="20"/>
      <c r="B45" s="171" t="s">
        <v>73</v>
      </c>
      <c r="C45" s="38" t="s">
        <v>72</v>
      </c>
      <c r="D45" s="39" t="s">
        <v>132</v>
      </c>
      <c r="E45" s="40">
        <v>5.569</v>
      </c>
      <c r="F45" s="40">
        <v>4.2069999999999999</v>
      </c>
      <c r="G45" s="40">
        <v>3.9830000000000001</v>
      </c>
      <c r="H45" s="40">
        <v>5.22</v>
      </c>
      <c r="I45" s="40">
        <v>6.3949999999999996</v>
      </c>
      <c r="J45" s="40"/>
      <c r="K45" s="40"/>
      <c r="L45" s="40"/>
      <c r="M45" s="40"/>
      <c r="N45" s="40"/>
      <c r="O45" s="40"/>
      <c r="P45" s="40"/>
      <c r="Q45" s="40"/>
      <c r="R45" s="40"/>
      <c r="S45" s="172"/>
      <c r="T45" s="203"/>
    </row>
    <row r="46" spans="1:20" ht="12.75" thickBot="1" x14ac:dyDescent="0.25">
      <c r="A46" s="20"/>
      <c r="B46" s="173" t="s">
        <v>71</v>
      </c>
      <c r="C46" s="174" t="s">
        <v>70</v>
      </c>
      <c r="D46" s="175" t="s">
        <v>132</v>
      </c>
      <c r="E46" s="176">
        <v>215.1</v>
      </c>
      <c r="F46" s="176">
        <v>107.3</v>
      </c>
      <c r="G46" s="176">
        <v>123.8</v>
      </c>
      <c r="H46" s="176">
        <v>155</v>
      </c>
      <c r="I46" s="176">
        <v>326.89999999999998</v>
      </c>
      <c r="J46" s="176"/>
      <c r="K46" s="176"/>
      <c r="L46" s="176"/>
      <c r="M46" s="176"/>
      <c r="N46" s="176"/>
      <c r="O46" s="176"/>
      <c r="P46" s="176"/>
      <c r="Q46" s="176"/>
      <c r="R46" s="176"/>
      <c r="S46" s="177"/>
      <c r="T46" s="203"/>
    </row>
    <row r="47" spans="1:20" ht="4.5" customHeight="1" x14ac:dyDescent="0.2">
      <c r="A47" s="20"/>
      <c r="B47" s="41"/>
      <c r="C47" s="42"/>
      <c r="D47" s="43"/>
      <c r="E47" s="41"/>
      <c r="F47" s="44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1:20" x14ac:dyDescent="0.2">
      <c r="A48" s="20"/>
      <c r="B48" s="186" t="s">
        <v>256</v>
      </c>
      <c r="C48" s="20" t="s">
        <v>145</v>
      </c>
      <c r="D48" s="43"/>
      <c r="E48" s="45"/>
      <c r="F48" s="20"/>
      <c r="G48" s="20"/>
      <c r="H48" s="2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30" x14ac:dyDescent="0.2">
      <c r="A49" s="20"/>
      <c r="B49" s="23" t="s">
        <v>255</v>
      </c>
      <c r="C49" s="42"/>
      <c r="D49" s="43"/>
      <c r="E49" s="20"/>
      <c r="F49" s="23"/>
      <c r="G49" s="46"/>
      <c r="H49" s="22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30" ht="12.75" thickBot="1" x14ac:dyDescent="0.25">
      <c r="A50" s="20"/>
      <c r="B50" s="41"/>
      <c r="C50" s="42"/>
      <c r="D50" s="43"/>
      <c r="E50" s="46"/>
      <c r="F50" s="23"/>
      <c r="G50" s="46"/>
      <c r="H50" s="22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30" ht="12.6" customHeight="1" x14ac:dyDescent="0.2">
      <c r="A51" s="20"/>
      <c r="B51" s="546" t="s">
        <v>196</v>
      </c>
      <c r="C51" s="547"/>
      <c r="D51" s="547"/>
      <c r="E51" s="547"/>
      <c r="F51" s="547"/>
      <c r="G51" s="547"/>
      <c r="H51" s="547"/>
      <c r="I51" s="547"/>
      <c r="J51" s="547"/>
      <c r="K51" s="547"/>
      <c r="L51" s="547"/>
      <c r="M51" s="547"/>
      <c r="N51" s="547"/>
      <c r="O51" s="547"/>
      <c r="P51" s="547"/>
      <c r="Q51" s="547"/>
      <c r="R51" s="547"/>
      <c r="S51" s="548"/>
      <c r="T51" s="203"/>
    </row>
    <row r="52" spans="1:30" s="16" customFormat="1" ht="12.6" customHeight="1" x14ac:dyDescent="0.2">
      <c r="A52" s="36"/>
      <c r="B52" s="531" t="s">
        <v>190</v>
      </c>
      <c r="C52" s="532"/>
      <c r="D52" s="530" t="s">
        <v>104</v>
      </c>
      <c r="E52" s="532" t="str">
        <f>E12</f>
        <v>Fecha</v>
      </c>
      <c r="F52" s="532"/>
      <c r="G52" s="532"/>
      <c r="H52" s="532"/>
      <c r="I52" s="532"/>
      <c r="J52" s="532"/>
      <c r="K52" s="532"/>
      <c r="L52" s="532"/>
      <c r="M52" s="532"/>
      <c r="N52" s="532"/>
      <c r="O52" s="532"/>
      <c r="P52" s="532"/>
      <c r="Q52" s="532"/>
      <c r="R52" s="532"/>
      <c r="S52" s="536"/>
      <c r="T52" s="204"/>
    </row>
    <row r="53" spans="1:30" ht="12.75" customHeight="1" x14ac:dyDescent="0.2">
      <c r="A53" s="20"/>
      <c r="B53" s="531"/>
      <c r="C53" s="532"/>
      <c r="D53" s="530"/>
      <c r="E53" s="37">
        <f>'A.2.4. Cálculo PM10 y VM'!$E12</f>
        <v>0</v>
      </c>
      <c r="F53" s="37">
        <f>'A.2.4. Cálculo PM10 y VM'!$E13</f>
        <v>0</v>
      </c>
      <c r="G53" s="37">
        <f>'A.2.4. Cálculo PM10 y VM'!$E14</f>
        <v>0</v>
      </c>
      <c r="H53" s="37">
        <f>'A.2.4. Cálculo PM10 y VM'!$E15</f>
        <v>0</v>
      </c>
      <c r="I53" s="37">
        <f>'A.2.4. Cálculo PM10 y VM'!$E16</f>
        <v>0</v>
      </c>
      <c r="J53" s="37" t="e">
        <f>'A.2.4. Cálculo PM10 y VM'!$E17</f>
        <v>#REF!</v>
      </c>
      <c r="K53" s="37" t="e">
        <f>'A.2.4. Cálculo PM10 y VM'!$E18</f>
        <v>#REF!</v>
      </c>
      <c r="L53" s="37" t="e">
        <f>'A.2.4. Cálculo PM10 y VM'!$E19</f>
        <v>#REF!</v>
      </c>
      <c r="M53" s="37" t="e">
        <f>'A.2.4. Cálculo PM10 y VM'!$E20</f>
        <v>#REF!</v>
      </c>
      <c r="N53" s="37" t="e">
        <f>'A.2.4. Cálculo PM10 y VM'!$E21</f>
        <v>#REF!</v>
      </c>
      <c r="O53" s="37" t="e">
        <f>'A.2.4. Cálculo PM10 y VM'!$E22</f>
        <v>#REF!</v>
      </c>
      <c r="P53" s="37" t="e">
        <f>'A.2.4. Cálculo PM10 y VM'!$E23</f>
        <v>#REF!</v>
      </c>
      <c r="Q53" s="37" t="e">
        <f>'A.2.4. Cálculo PM10 y VM'!$E24</f>
        <v>#REF!</v>
      </c>
      <c r="R53" s="37" t="e">
        <f>'A.2.4. Cálculo PM10 y VM'!$E25</f>
        <v>#REF!</v>
      </c>
      <c r="S53" s="170" t="e">
        <f>'A.2.4. Cálculo PM10 y VM'!$E26</f>
        <v>#REF!</v>
      </c>
      <c r="T53" s="203"/>
    </row>
    <row r="54" spans="1:30" s="16" customFormat="1" ht="13.5" x14ac:dyDescent="0.2">
      <c r="A54" s="36"/>
      <c r="B54" s="529" t="s">
        <v>187</v>
      </c>
      <c r="C54" s="530"/>
      <c r="D54" s="530"/>
      <c r="E54" s="47" t="e">
        <f>'A.2.7. Cálculo Vol E'!M12</f>
        <v>#DIV/0!</v>
      </c>
      <c r="F54" s="47" t="e">
        <f>'A.2.7. Cálculo Vol E'!M13</f>
        <v>#DIV/0!</v>
      </c>
      <c r="G54" s="47" t="e">
        <f>'A.2.7. Cálculo Vol E'!M14</f>
        <v>#DIV/0!</v>
      </c>
      <c r="H54" s="47" t="e">
        <f>'A.2.7. Cálculo Vol E'!M15</f>
        <v>#DIV/0!</v>
      </c>
      <c r="I54" s="47" t="e">
        <f>'A.2.7. Cálculo Vol E'!M16</f>
        <v>#DIV/0!</v>
      </c>
      <c r="J54" s="47" t="e">
        <f>'A.2.4. Cálculo PM10 y VM'!#REF!</f>
        <v>#REF!</v>
      </c>
      <c r="K54" s="47" t="e">
        <f>'A.2.4. Cálculo PM10 y VM'!#REF!</f>
        <v>#REF!</v>
      </c>
      <c r="L54" s="47" t="e">
        <f>'A.2.4. Cálculo PM10 y VM'!#REF!</f>
        <v>#REF!</v>
      </c>
      <c r="M54" s="47" t="e">
        <f>'A.2.4. Cálculo PM10 y VM'!#REF!</f>
        <v>#REF!</v>
      </c>
      <c r="N54" s="47" t="e">
        <f>'A.2.4. Cálculo PM10 y VM'!#REF!</f>
        <v>#REF!</v>
      </c>
      <c r="O54" s="47" t="e">
        <f>'A.2.4. Cálculo PM10 y VM'!#REF!</f>
        <v>#REF!</v>
      </c>
      <c r="P54" s="47" t="e">
        <f>'A.2.4. Cálculo PM10 y VM'!#REF!</f>
        <v>#REF!</v>
      </c>
      <c r="Q54" s="47" t="e">
        <f>'A.2.4. Cálculo PM10 y VM'!#REF!</f>
        <v>#REF!</v>
      </c>
      <c r="R54" s="47" t="e">
        <f>'A.2.4. Cálculo PM10 y VM'!#REF!</f>
        <v>#REF!</v>
      </c>
      <c r="S54" s="178" t="e">
        <f>'A.2.4. Cálculo PM10 y VM'!#REF!</f>
        <v>#REF!</v>
      </c>
      <c r="T54" s="204"/>
      <c r="U54" s="237"/>
      <c r="V54" s="216" t="s">
        <v>237</v>
      </c>
      <c r="W54" s="216" t="s">
        <v>232</v>
      </c>
      <c r="X54" s="216" t="s">
        <v>233</v>
      </c>
      <c r="Y54" s="237"/>
      <c r="Z54" s="237"/>
      <c r="AA54" s="237"/>
      <c r="AB54" s="237"/>
      <c r="AC54" s="237"/>
    </row>
    <row r="55" spans="1:30" ht="13.5" x14ac:dyDescent="0.2">
      <c r="A55" s="20"/>
      <c r="B55" s="171" t="s">
        <v>101</v>
      </c>
      <c r="C55" s="38" t="s">
        <v>100</v>
      </c>
      <c r="D55" s="39" t="s">
        <v>135</v>
      </c>
      <c r="E55" s="48" t="e">
        <f t="shared" ref="E55:E87" si="0">IF(ISNUMBER(FIND("&lt;",E14)),"N.D.",PRODUCT(E14,1/E$54))</f>
        <v>#DIV/0!</v>
      </c>
      <c r="F55" s="48" t="e">
        <f t="shared" ref="F55:S70" si="1">IF(ISNUMBER(FIND("&lt;",F14)),"N.D.",PRODUCT(F14,1/F$54))</f>
        <v>#DIV/0!</v>
      </c>
      <c r="G55" s="48" t="e">
        <f t="shared" si="1"/>
        <v>#DIV/0!</v>
      </c>
      <c r="H55" s="48" t="e">
        <f t="shared" si="1"/>
        <v>#DIV/0!</v>
      </c>
      <c r="I55" s="48" t="e">
        <f t="shared" si="1"/>
        <v>#DIV/0!</v>
      </c>
      <c r="J55" s="48" t="e">
        <f t="shared" si="1"/>
        <v>#REF!</v>
      </c>
      <c r="K55" s="48" t="e">
        <f t="shared" si="1"/>
        <v>#REF!</v>
      </c>
      <c r="L55" s="48" t="e">
        <f t="shared" si="1"/>
        <v>#REF!</v>
      </c>
      <c r="M55" s="48" t="e">
        <f t="shared" si="1"/>
        <v>#REF!</v>
      </c>
      <c r="N55" s="48" t="e">
        <f t="shared" si="1"/>
        <v>#REF!</v>
      </c>
      <c r="O55" s="48" t="e">
        <f t="shared" si="1"/>
        <v>#REF!</v>
      </c>
      <c r="P55" s="48" t="e">
        <f t="shared" si="1"/>
        <v>#REF!</v>
      </c>
      <c r="Q55" s="48" t="e">
        <f t="shared" si="1"/>
        <v>#REF!</v>
      </c>
      <c r="R55" s="48" t="e">
        <f t="shared" si="1"/>
        <v>#REF!</v>
      </c>
      <c r="S55" s="179" t="e">
        <f t="shared" si="1"/>
        <v>#REF!</v>
      </c>
      <c r="T55" s="203"/>
      <c r="U55" s="14" t="s">
        <v>131</v>
      </c>
      <c r="V55" s="238" t="e">
        <f>MAX(E55:I55)</f>
        <v>#DIV/0!</v>
      </c>
      <c r="W55" s="14" t="e">
        <f>IF(V55&gt;U55,"Supera","No Supera")</f>
        <v>#DIV/0!</v>
      </c>
      <c r="X55" s="233"/>
      <c r="Y55" s="233"/>
      <c r="Z55" s="233"/>
      <c r="AA55" s="233"/>
      <c r="AB55" s="233"/>
      <c r="AC55" s="233"/>
    </row>
    <row r="56" spans="1:30" ht="13.5" x14ac:dyDescent="0.2">
      <c r="A56" s="20"/>
      <c r="B56" s="171" t="s">
        <v>79</v>
      </c>
      <c r="C56" s="38" t="s">
        <v>78</v>
      </c>
      <c r="D56" s="39" t="s">
        <v>135</v>
      </c>
      <c r="E56" s="48" t="e">
        <f t="shared" si="0"/>
        <v>#DIV/0!</v>
      </c>
      <c r="F56" s="48" t="e">
        <f t="shared" si="1"/>
        <v>#DIV/0!</v>
      </c>
      <c r="G56" s="48" t="e">
        <f t="shared" ref="G56:S56" si="2">IF(ISNUMBER(FIND("&lt;",G15)),"N.D.",PRODUCT(G15,1/G$54))</f>
        <v>#DIV/0!</v>
      </c>
      <c r="H56" s="48" t="e">
        <f t="shared" si="2"/>
        <v>#DIV/0!</v>
      </c>
      <c r="I56" s="48" t="e">
        <f t="shared" si="2"/>
        <v>#DIV/0!</v>
      </c>
      <c r="J56" s="48" t="e">
        <f t="shared" si="2"/>
        <v>#REF!</v>
      </c>
      <c r="K56" s="48" t="e">
        <f t="shared" si="2"/>
        <v>#REF!</v>
      </c>
      <c r="L56" s="48" t="e">
        <f t="shared" si="2"/>
        <v>#REF!</v>
      </c>
      <c r="M56" s="48" t="e">
        <f t="shared" si="2"/>
        <v>#REF!</v>
      </c>
      <c r="N56" s="48" t="e">
        <f t="shared" si="2"/>
        <v>#REF!</v>
      </c>
      <c r="O56" s="48" t="e">
        <f t="shared" si="2"/>
        <v>#REF!</v>
      </c>
      <c r="P56" s="48" t="e">
        <f t="shared" si="2"/>
        <v>#REF!</v>
      </c>
      <c r="Q56" s="48" t="e">
        <f t="shared" si="2"/>
        <v>#REF!</v>
      </c>
      <c r="R56" s="48" t="e">
        <f t="shared" si="2"/>
        <v>#REF!</v>
      </c>
      <c r="S56" s="179" t="e">
        <f t="shared" si="2"/>
        <v>#REF!</v>
      </c>
      <c r="T56" s="203"/>
      <c r="U56" s="14">
        <v>25</v>
      </c>
      <c r="V56" s="238" t="e">
        <f t="shared" ref="V56:V87" si="3">MAX(E56:I56)</f>
        <v>#DIV/0!</v>
      </c>
      <c r="W56" s="14" t="e">
        <f t="shared" ref="W56:W87" si="4">IF(V56&gt;U56,"Supera","No Supera")</f>
        <v>#DIV/0!</v>
      </c>
      <c r="X56" s="233"/>
      <c r="Y56" s="233"/>
      <c r="Z56" s="233"/>
      <c r="AA56" s="233"/>
      <c r="AB56" s="233"/>
      <c r="AC56" s="233"/>
    </row>
    <row r="57" spans="1:30" ht="13.5" x14ac:dyDescent="0.2">
      <c r="A57" s="20"/>
      <c r="B57" s="171" t="s">
        <v>147</v>
      </c>
      <c r="C57" s="38" t="s">
        <v>99</v>
      </c>
      <c r="D57" s="39" t="s">
        <v>135</v>
      </c>
      <c r="E57" s="48" t="e">
        <f t="shared" si="0"/>
        <v>#DIV/0!</v>
      </c>
      <c r="F57" s="48" t="e">
        <f t="shared" si="1"/>
        <v>#DIV/0!</v>
      </c>
      <c r="G57" s="48" t="e">
        <f t="shared" si="1"/>
        <v>#DIV/0!</v>
      </c>
      <c r="H57" s="48" t="e">
        <f t="shared" si="1"/>
        <v>#DIV/0!</v>
      </c>
      <c r="I57" s="48" t="e">
        <f t="shared" si="1"/>
        <v>#DIV/0!</v>
      </c>
      <c r="J57" s="48" t="e">
        <f t="shared" si="1"/>
        <v>#REF!</v>
      </c>
      <c r="K57" s="48" t="e">
        <f t="shared" si="1"/>
        <v>#REF!</v>
      </c>
      <c r="L57" s="48" t="e">
        <f t="shared" si="1"/>
        <v>#REF!</v>
      </c>
      <c r="M57" s="48" t="e">
        <f t="shared" si="1"/>
        <v>#REF!</v>
      </c>
      <c r="N57" s="48" t="e">
        <f t="shared" si="1"/>
        <v>#REF!</v>
      </c>
      <c r="O57" s="48" t="e">
        <f t="shared" si="1"/>
        <v>#REF!</v>
      </c>
      <c r="P57" s="48" t="e">
        <f t="shared" si="1"/>
        <v>#REF!</v>
      </c>
      <c r="Q57" s="48" t="e">
        <f t="shared" si="1"/>
        <v>#REF!</v>
      </c>
      <c r="R57" s="48" t="e">
        <f t="shared" si="1"/>
        <v>#REF!</v>
      </c>
      <c r="S57" s="179" t="e">
        <f t="shared" si="1"/>
        <v>#REF!</v>
      </c>
      <c r="T57" s="203"/>
      <c r="U57" s="14">
        <v>0.3</v>
      </c>
      <c r="V57" s="238" t="e">
        <f t="shared" si="3"/>
        <v>#DIV/0!</v>
      </c>
      <c r="W57" s="14" t="e">
        <f t="shared" si="4"/>
        <v>#DIV/0!</v>
      </c>
      <c r="X57" s="233"/>
      <c r="Y57" s="233"/>
      <c r="Z57" s="233"/>
      <c r="AA57" s="233"/>
      <c r="AB57" s="233"/>
      <c r="AC57" s="233"/>
    </row>
    <row r="58" spans="1:30" ht="13.5" x14ac:dyDescent="0.2">
      <c r="A58" s="20"/>
      <c r="B58" s="171" t="s">
        <v>98</v>
      </c>
      <c r="C58" s="38" t="s">
        <v>97</v>
      </c>
      <c r="D58" s="39" t="s">
        <v>135</v>
      </c>
      <c r="E58" s="48" t="e">
        <f t="shared" si="0"/>
        <v>#DIV/0!</v>
      </c>
      <c r="F58" s="48" t="e">
        <f t="shared" si="1"/>
        <v>#DIV/0!</v>
      </c>
      <c r="G58" s="48" t="e">
        <f t="shared" si="1"/>
        <v>#DIV/0!</v>
      </c>
      <c r="H58" s="48" t="e">
        <f t="shared" si="1"/>
        <v>#DIV/0!</v>
      </c>
      <c r="I58" s="48" t="e">
        <f t="shared" si="1"/>
        <v>#DIV/0!</v>
      </c>
      <c r="J58" s="48" t="e">
        <f t="shared" si="1"/>
        <v>#REF!</v>
      </c>
      <c r="K58" s="48" t="e">
        <f t="shared" si="1"/>
        <v>#REF!</v>
      </c>
      <c r="L58" s="48" t="e">
        <f t="shared" si="1"/>
        <v>#REF!</v>
      </c>
      <c r="M58" s="48" t="e">
        <f t="shared" si="1"/>
        <v>#REF!</v>
      </c>
      <c r="N58" s="48" t="e">
        <f t="shared" si="1"/>
        <v>#REF!</v>
      </c>
      <c r="O58" s="48" t="e">
        <f t="shared" si="1"/>
        <v>#REF!</v>
      </c>
      <c r="P58" s="48" t="e">
        <f t="shared" si="1"/>
        <v>#REF!</v>
      </c>
      <c r="Q58" s="48" t="e">
        <f t="shared" si="1"/>
        <v>#REF!</v>
      </c>
      <c r="R58" s="48" t="e">
        <f t="shared" si="1"/>
        <v>#REF!</v>
      </c>
      <c r="S58" s="179" t="e">
        <f t="shared" si="1"/>
        <v>#REF!</v>
      </c>
      <c r="T58" s="203"/>
      <c r="U58" s="14" t="s">
        <v>131</v>
      </c>
      <c r="V58" s="238" t="e">
        <f t="shared" si="3"/>
        <v>#DIV/0!</v>
      </c>
      <c r="W58" s="14" t="e">
        <f t="shared" si="4"/>
        <v>#DIV/0!</v>
      </c>
      <c r="X58" s="233"/>
      <c r="Y58" s="233"/>
      <c r="Z58" s="233"/>
      <c r="AA58" s="233"/>
      <c r="AB58" s="233"/>
      <c r="AC58" s="233"/>
    </row>
    <row r="59" spans="1:30" ht="13.5" x14ac:dyDescent="0.2">
      <c r="A59" s="20"/>
      <c r="B59" s="171" t="s">
        <v>96</v>
      </c>
      <c r="C59" s="38" t="s">
        <v>95</v>
      </c>
      <c r="D59" s="39" t="s">
        <v>135</v>
      </c>
      <c r="E59" s="223" t="str">
        <f t="shared" si="0"/>
        <v>N.D.</v>
      </c>
      <c r="F59" s="223" t="str">
        <f t="shared" si="1"/>
        <v>N.D.</v>
      </c>
      <c r="G59" s="223" t="str">
        <f t="shared" si="1"/>
        <v>N.D.</v>
      </c>
      <c r="H59" s="223" t="str">
        <f t="shared" si="1"/>
        <v>N.D.</v>
      </c>
      <c r="I59" s="48" t="str">
        <f t="shared" si="1"/>
        <v>N.D.</v>
      </c>
      <c r="J59" s="48" t="e">
        <f t="shared" si="1"/>
        <v>#REF!</v>
      </c>
      <c r="K59" s="48" t="e">
        <f t="shared" si="1"/>
        <v>#REF!</v>
      </c>
      <c r="L59" s="48" t="e">
        <f t="shared" si="1"/>
        <v>#REF!</v>
      </c>
      <c r="M59" s="48" t="e">
        <f t="shared" si="1"/>
        <v>#REF!</v>
      </c>
      <c r="N59" s="48" t="e">
        <f t="shared" si="1"/>
        <v>#REF!</v>
      </c>
      <c r="O59" s="48" t="e">
        <f t="shared" si="1"/>
        <v>#REF!</v>
      </c>
      <c r="P59" s="48" t="e">
        <f t="shared" si="1"/>
        <v>#REF!</v>
      </c>
      <c r="Q59" s="48" t="e">
        <f t="shared" si="1"/>
        <v>#REF!</v>
      </c>
      <c r="R59" s="48" t="e">
        <f t="shared" si="1"/>
        <v>#REF!</v>
      </c>
      <c r="S59" s="179" t="e">
        <f t="shared" si="1"/>
        <v>#REF!</v>
      </c>
      <c r="T59" s="203"/>
      <c r="U59" s="14">
        <v>0.01</v>
      </c>
      <c r="V59" s="238">
        <f t="shared" si="3"/>
        <v>0</v>
      </c>
      <c r="W59" s="14" t="str">
        <f t="shared" si="4"/>
        <v>No Supera</v>
      </c>
      <c r="X59" s="233"/>
      <c r="Y59" s="233"/>
      <c r="Z59" s="233"/>
      <c r="AA59" s="233"/>
      <c r="AB59" s="233"/>
      <c r="AC59" s="233"/>
    </row>
    <row r="60" spans="1:30" ht="13.5" x14ac:dyDescent="0.2">
      <c r="A60" s="20"/>
      <c r="B60" s="171" t="s">
        <v>106</v>
      </c>
      <c r="C60" s="38" t="s">
        <v>118</v>
      </c>
      <c r="D60" s="39" t="s">
        <v>135</v>
      </c>
      <c r="E60" s="48" t="e">
        <f t="shared" si="0"/>
        <v>#DIV/0!</v>
      </c>
      <c r="F60" s="48" t="e">
        <f t="shared" si="1"/>
        <v>#DIV/0!</v>
      </c>
      <c r="G60" s="48" t="e">
        <f t="shared" si="1"/>
        <v>#DIV/0!</v>
      </c>
      <c r="H60" s="48" t="e">
        <f t="shared" si="1"/>
        <v>#DIV/0!</v>
      </c>
      <c r="I60" s="48" t="e">
        <f t="shared" si="1"/>
        <v>#DIV/0!</v>
      </c>
      <c r="J60" s="48" t="e">
        <f t="shared" si="1"/>
        <v>#REF!</v>
      </c>
      <c r="K60" s="48" t="e">
        <f t="shared" si="1"/>
        <v>#REF!</v>
      </c>
      <c r="L60" s="48" t="e">
        <f t="shared" si="1"/>
        <v>#REF!</v>
      </c>
      <c r="M60" s="48" t="e">
        <f t="shared" si="1"/>
        <v>#REF!</v>
      </c>
      <c r="N60" s="48" t="e">
        <f t="shared" si="1"/>
        <v>#REF!</v>
      </c>
      <c r="O60" s="48" t="e">
        <f t="shared" si="1"/>
        <v>#REF!</v>
      </c>
      <c r="P60" s="48" t="e">
        <f t="shared" si="1"/>
        <v>#REF!</v>
      </c>
      <c r="Q60" s="48" t="e">
        <f t="shared" si="1"/>
        <v>#REF!</v>
      </c>
      <c r="R60" s="48" t="e">
        <f t="shared" si="1"/>
        <v>#REF!</v>
      </c>
      <c r="S60" s="179" t="e">
        <f t="shared" si="1"/>
        <v>#REF!</v>
      </c>
      <c r="T60" s="203"/>
      <c r="U60" s="14" t="s">
        <v>131</v>
      </c>
      <c r="V60" s="238" t="e">
        <f t="shared" si="3"/>
        <v>#DIV/0!</v>
      </c>
      <c r="W60" s="14" t="e">
        <f t="shared" si="4"/>
        <v>#DIV/0!</v>
      </c>
      <c r="X60" s="233"/>
      <c r="Y60" s="233"/>
      <c r="Z60" s="233"/>
      <c r="AA60" s="233"/>
      <c r="AB60" s="233"/>
      <c r="AC60" s="233"/>
    </row>
    <row r="61" spans="1:30" ht="13.5" x14ac:dyDescent="0.2">
      <c r="A61" s="20"/>
      <c r="B61" s="171" t="s">
        <v>107</v>
      </c>
      <c r="C61" s="38" t="s">
        <v>119</v>
      </c>
      <c r="D61" s="39" t="s">
        <v>135</v>
      </c>
      <c r="E61" s="48" t="e">
        <f t="shared" si="0"/>
        <v>#DIV/0!</v>
      </c>
      <c r="F61" s="48" t="e">
        <f t="shared" si="1"/>
        <v>#DIV/0!</v>
      </c>
      <c r="G61" s="48" t="e">
        <f t="shared" si="1"/>
        <v>#DIV/0!</v>
      </c>
      <c r="H61" s="48" t="e">
        <f t="shared" si="1"/>
        <v>#DIV/0!</v>
      </c>
      <c r="I61" s="48" t="e">
        <f t="shared" si="1"/>
        <v>#DIV/0!</v>
      </c>
      <c r="J61" s="48" t="e">
        <f t="shared" si="1"/>
        <v>#REF!</v>
      </c>
      <c r="K61" s="48" t="e">
        <f t="shared" si="1"/>
        <v>#REF!</v>
      </c>
      <c r="L61" s="48" t="e">
        <f t="shared" si="1"/>
        <v>#REF!</v>
      </c>
      <c r="M61" s="48" t="e">
        <f t="shared" si="1"/>
        <v>#REF!</v>
      </c>
      <c r="N61" s="48" t="e">
        <f t="shared" si="1"/>
        <v>#REF!</v>
      </c>
      <c r="O61" s="48" t="e">
        <f t="shared" si="1"/>
        <v>#REF!</v>
      </c>
      <c r="P61" s="48" t="e">
        <f t="shared" si="1"/>
        <v>#REF!</v>
      </c>
      <c r="Q61" s="48" t="e">
        <f t="shared" si="1"/>
        <v>#REF!</v>
      </c>
      <c r="R61" s="48" t="e">
        <f t="shared" si="1"/>
        <v>#REF!</v>
      </c>
      <c r="S61" s="179" t="e">
        <f t="shared" si="1"/>
        <v>#REF!</v>
      </c>
      <c r="T61" s="203"/>
      <c r="U61" s="14">
        <v>120</v>
      </c>
      <c r="V61" s="238" t="e">
        <f t="shared" si="3"/>
        <v>#DIV/0!</v>
      </c>
      <c r="W61" s="14" t="e">
        <f t="shared" si="4"/>
        <v>#DIV/0!</v>
      </c>
      <c r="X61" s="233"/>
      <c r="Y61" s="233"/>
      <c r="Z61" s="233"/>
      <c r="AA61" s="233"/>
      <c r="AB61" s="233"/>
      <c r="AC61" s="233"/>
    </row>
    <row r="62" spans="1:30" ht="13.5" x14ac:dyDescent="0.2">
      <c r="A62" s="20"/>
      <c r="B62" s="171" t="s">
        <v>94</v>
      </c>
      <c r="C62" s="38" t="s">
        <v>93</v>
      </c>
      <c r="D62" s="39" t="s">
        <v>135</v>
      </c>
      <c r="E62" s="48" t="e">
        <f t="shared" si="0"/>
        <v>#DIV/0!</v>
      </c>
      <c r="F62" s="48" t="e">
        <f t="shared" si="1"/>
        <v>#DIV/0!</v>
      </c>
      <c r="G62" s="48" t="e">
        <f t="shared" si="1"/>
        <v>#DIV/0!</v>
      </c>
      <c r="H62" s="48" t="e">
        <f t="shared" si="1"/>
        <v>#DIV/0!</v>
      </c>
      <c r="I62" s="48" t="e">
        <f t="shared" si="1"/>
        <v>#DIV/0!</v>
      </c>
      <c r="J62" s="48" t="e">
        <f t="shared" si="1"/>
        <v>#REF!</v>
      </c>
      <c r="K62" s="48" t="e">
        <f t="shared" si="1"/>
        <v>#REF!</v>
      </c>
      <c r="L62" s="48" t="e">
        <f t="shared" si="1"/>
        <v>#REF!</v>
      </c>
      <c r="M62" s="48" t="e">
        <f t="shared" si="1"/>
        <v>#REF!</v>
      </c>
      <c r="N62" s="48" t="e">
        <f t="shared" si="1"/>
        <v>#REF!</v>
      </c>
      <c r="O62" s="48" t="e">
        <f t="shared" si="1"/>
        <v>#REF!</v>
      </c>
      <c r="P62" s="48" t="e">
        <f t="shared" si="1"/>
        <v>#REF!</v>
      </c>
      <c r="Q62" s="48" t="e">
        <f t="shared" si="1"/>
        <v>#REF!</v>
      </c>
      <c r="R62" s="48" t="e">
        <f t="shared" si="1"/>
        <v>#REF!</v>
      </c>
      <c r="S62" s="179" t="e">
        <f t="shared" si="1"/>
        <v>#REF!</v>
      </c>
      <c r="T62" s="203"/>
      <c r="U62" s="14">
        <v>2.5000000000000001E-2</v>
      </c>
      <c r="V62" s="238" t="e">
        <f t="shared" si="3"/>
        <v>#DIV/0!</v>
      </c>
      <c r="W62" s="14" t="e">
        <f t="shared" si="4"/>
        <v>#DIV/0!</v>
      </c>
      <c r="X62" s="14">
        <f>COUNTIF(E62:I62,"&gt;0,025")</f>
        <v>0</v>
      </c>
      <c r="Y62" s="239" t="e">
        <f>E62/$U$62</f>
        <v>#DIV/0!</v>
      </c>
      <c r="Z62" s="239" t="e">
        <f t="shared" ref="Z62:AC62" si="5">F62/$U$62</f>
        <v>#DIV/0!</v>
      </c>
      <c r="AA62" s="239" t="e">
        <f t="shared" si="5"/>
        <v>#DIV/0!</v>
      </c>
      <c r="AB62" s="239" t="e">
        <f t="shared" si="5"/>
        <v>#DIV/0!</v>
      </c>
      <c r="AC62" s="239" t="e">
        <f t="shared" si="5"/>
        <v>#DIV/0!</v>
      </c>
      <c r="AD62" s="240" t="e">
        <f>MAX(Y62:AC62)</f>
        <v>#DIV/0!</v>
      </c>
    </row>
    <row r="63" spans="1:30" ht="13.5" x14ac:dyDescent="0.2">
      <c r="A63" s="20"/>
      <c r="B63" s="171" t="s">
        <v>108</v>
      </c>
      <c r="C63" s="38" t="s">
        <v>121</v>
      </c>
      <c r="D63" s="39" t="s">
        <v>135</v>
      </c>
      <c r="E63" s="48" t="e">
        <f t="shared" si="0"/>
        <v>#DIV/0!</v>
      </c>
      <c r="F63" s="48" t="e">
        <f t="shared" si="1"/>
        <v>#DIV/0!</v>
      </c>
      <c r="G63" s="48" t="e">
        <f t="shared" si="1"/>
        <v>#DIV/0!</v>
      </c>
      <c r="H63" s="48" t="e">
        <f t="shared" si="1"/>
        <v>#DIV/0!</v>
      </c>
      <c r="I63" s="48" t="e">
        <f t="shared" si="1"/>
        <v>#DIV/0!</v>
      </c>
      <c r="J63" s="48" t="e">
        <f t="shared" si="1"/>
        <v>#REF!</v>
      </c>
      <c r="K63" s="48" t="e">
        <f t="shared" si="1"/>
        <v>#REF!</v>
      </c>
      <c r="L63" s="48" t="e">
        <f t="shared" si="1"/>
        <v>#REF!</v>
      </c>
      <c r="M63" s="48" t="e">
        <f t="shared" si="1"/>
        <v>#REF!</v>
      </c>
      <c r="N63" s="48" t="e">
        <f t="shared" si="1"/>
        <v>#REF!</v>
      </c>
      <c r="O63" s="48" t="e">
        <f t="shared" si="1"/>
        <v>#REF!</v>
      </c>
      <c r="P63" s="48" t="e">
        <f t="shared" si="1"/>
        <v>#REF!</v>
      </c>
      <c r="Q63" s="48" t="e">
        <f t="shared" si="1"/>
        <v>#REF!</v>
      </c>
      <c r="R63" s="48" t="e">
        <f t="shared" si="1"/>
        <v>#REF!</v>
      </c>
      <c r="S63" s="179" t="e">
        <f t="shared" si="1"/>
        <v>#REF!</v>
      </c>
      <c r="T63" s="203"/>
      <c r="U63" s="14" t="s">
        <v>131</v>
      </c>
      <c r="V63" s="238" t="e">
        <f t="shared" si="3"/>
        <v>#DIV/0!</v>
      </c>
      <c r="W63" s="14" t="e">
        <f t="shared" si="4"/>
        <v>#DIV/0!</v>
      </c>
      <c r="X63" s="14"/>
      <c r="Y63" s="239"/>
      <c r="Z63" s="239"/>
      <c r="AA63" s="239"/>
      <c r="AB63" s="239"/>
      <c r="AC63" s="239"/>
      <c r="AD63" s="241"/>
    </row>
    <row r="64" spans="1:30" ht="13.5" x14ac:dyDescent="0.2">
      <c r="A64" s="20"/>
      <c r="B64" s="171" t="s">
        <v>92</v>
      </c>
      <c r="C64" s="38" t="s">
        <v>91</v>
      </c>
      <c r="D64" s="39" t="s">
        <v>135</v>
      </c>
      <c r="E64" s="48" t="e">
        <f t="shared" si="0"/>
        <v>#DIV/0!</v>
      </c>
      <c r="F64" s="48" t="e">
        <f t="shared" si="1"/>
        <v>#DIV/0!</v>
      </c>
      <c r="G64" s="48" t="e">
        <f t="shared" si="1"/>
        <v>#DIV/0!</v>
      </c>
      <c r="H64" s="48" t="e">
        <f t="shared" si="1"/>
        <v>#DIV/0!</v>
      </c>
      <c r="I64" s="48" t="e">
        <f t="shared" si="1"/>
        <v>#DIV/0!</v>
      </c>
      <c r="J64" s="48" t="e">
        <f t="shared" si="1"/>
        <v>#REF!</v>
      </c>
      <c r="K64" s="48" t="e">
        <f t="shared" si="1"/>
        <v>#REF!</v>
      </c>
      <c r="L64" s="48" t="e">
        <f t="shared" si="1"/>
        <v>#REF!</v>
      </c>
      <c r="M64" s="48" t="e">
        <f t="shared" si="1"/>
        <v>#REF!</v>
      </c>
      <c r="N64" s="48" t="e">
        <f t="shared" si="1"/>
        <v>#REF!</v>
      </c>
      <c r="O64" s="48" t="e">
        <f t="shared" si="1"/>
        <v>#REF!</v>
      </c>
      <c r="P64" s="48" t="e">
        <f t="shared" si="1"/>
        <v>#REF!</v>
      </c>
      <c r="Q64" s="48" t="e">
        <f t="shared" si="1"/>
        <v>#REF!</v>
      </c>
      <c r="R64" s="48" t="e">
        <f t="shared" si="1"/>
        <v>#REF!</v>
      </c>
      <c r="S64" s="179" t="e">
        <f t="shared" si="1"/>
        <v>#REF!</v>
      </c>
      <c r="T64" s="203"/>
      <c r="U64" s="14">
        <v>0.1</v>
      </c>
      <c r="V64" s="238" t="e">
        <f t="shared" si="3"/>
        <v>#DIV/0!</v>
      </c>
      <c r="W64" s="14" t="e">
        <f t="shared" si="4"/>
        <v>#DIV/0!</v>
      </c>
      <c r="X64" s="233"/>
      <c r="Y64" s="233"/>
      <c r="Z64" s="233"/>
      <c r="AA64" s="233"/>
      <c r="AB64" s="233"/>
      <c r="AC64" s="233"/>
      <c r="AD64" s="241"/>
    </row>
    <row r="65" spans="1:30" ht="13.5" x14ac:dyDescent="0.2">
      <c r="A65" s="20"/>
      <c r="B65" s="171" t="s">
        <v>88</v>
      </c>
      <c r="C65" s="38" t="s">
        <v>87</v>
      </c>
      <c r="D65" s="39" t="s">
        <v>135</v>
      </c>
      <c r="E65" s="48" t="e">
        <f t="shared" si="0"/>
        <v>#DIV/0!</v>
      </c>
      <c r="F65" s="48" t="e">
        <f t="shared" si="1"/>
        <v>#DIV/0!</v>
      </c>
      <c r="G65" s="48" t="e">
        <f t="shared" si="1"/>
        <v>#DIV/0!</v>
      </c>
      <c r="H65" s="48" t="e">
        <f t="shared" si="1"/>
        <v>#DIV/0!</v>
      </c>
      <c r="I65" s="48" t="e">
        <f t="shared" si="1"/>
        <v>#DIV/0!</v>
      </c>
      <c r="J65" s="48" t="e">
        <f t="shared" si="1"/>
        <v>#REF!</v>
      </c>
      <c r="K65" s="48" t="e">
        <f t="shared" si="1"/>
        <v>#REF!</v>
      </c>
      <c r="L65" s="48" t="e">
        <f t="shared" si="1"/>
        <v>#REF!</v>
      </c>
      <c r="M65" s="48" t="e">
        <f t="shared" si="1"/>
        <v>#REF!</v>
      </c>
      <c r="N65" s="48" t="e">
        <f t="shared" si="1"/>
        <v>#REF!</v>
      </c>
      <c r="O65" s="48" t="e">
        <f t="shared" si="1"/>
        <v>#REF!</v>
      </c>
      <c r="P65" s="48" t="e">
        <f t="shared" si="1"/>
        <v>#REF!</v>
      </c>
      <c r="Q65" s="48" t="e">
        <f t="shared" si="1"/>
        <v>#REF!</v>
      </c>
      <c r="R65" s="48" t="e">
        <f t="shared" si="1"/>
        <v>#REF!</v>
      </c>
      <c r="S65" s="179" t="e">
        <f t="shared" si="1"/>
        <v>#REF!</v>
      </c>
      <c r="T65" s="203"/>
      <c r="U65" s="14">
        <v>50</v>
      </c>
      <c r="V65" s="238" t="e">
        <f t="shared" si="3"/>
        <v>#DIV/0!</v>
      </c>
      <c r="W65" s="14" t="e">
        <f t="shared" si="4"/>
        <v>#DIV/0!</v>
      </c>
      <c r="X65" s="233"/>
      <c r="Y65" s="233"/>
      <c r="Z65" s="233"/>
      <c r="AA65" s="233"/>
      <c r="AB65" s="233"/>
      <c r="AC65" s="233"/>
      <c r="AD65" s="241"/>
    </row>
    <row r="66" spans="1:30" ht="13.5" x14ac:dyDescent="0.2">
      <c r="A66" s="20"/>
      <c r="B66" s="171" t="s">
        <v>90</v>
      </c>
      <c r="C66" s="38" t="s">
        <v>89</v>
      </c>
      <c r="D66" s="39" t="s">
        <v>135</v>
      </c>
      <c r="E66" s="48" t="str">
        <f t="shared" si="0"/>
        <v>N.D.</v>
      </c>
      <c r="F66" s="48" t="str">
        <f t="shared" si="1"/>
        <v>N.D.</v>
      </c>
      <c r="G66" s="48" t="str">
        <f t="shared" si="1"/>
        <v>N.D.</v>
      </c>
      <c r="H66" s="48" t="str">
        <f t="shared" si="1"/>
        <v>N.D.</v>
      </c>
      <c r="I66" s="48" t="str">
        <f t="shared" si="1"/>
        <v>N.D.</v>
      </c>
      <c r="J66" s="48" t="e">
        <f t="shared" si="1"/>
        <v>#REF!</v>
      </c>
      <c r="K66" s="48" t="e">
        <f t="shared" si="1"/>
        <v>#REF!</v>
      </c>
      <c r="L66" s="48" t="e">
        <f t="shared" si="1"/>
        <v>#REF!</v>
      </c>
      <c r="M66" s="48" t="e">
        <f t="shared" si="1"/>
        <v>#REF!</v>
      </c>
      <c r="N66" s="48" t="e">
        <f t="shared" si="1"/>
        <v>#REF!</v>
      </c>
      <c r="O66" s="48" t="e">
        <f t="shared" si="1"/>
        <v>#REF!</v>
      </c>
      <c r="P66" s="48" t="e">
        <f t="shared" si="1"/>
        <v>#REF!</v>
      </c>
      <c r="Q66" s="48" t="e">
        <f t="shared" si="1"/>
        <v>#REF!</v>
      </c>
      <c r="R66" s="48" t="e">
        <f t="shared" si="1"/>
        <v>#REF!</v>
      </c>
      <c r="S66" s="179" t="e">
        <f t="shared" si="1"/>
        <v>#REF!</v>
      </c>
      <c r="T66" s="203"/>
      <c r="U66" s="14">
        <v>0.5</v>
      </c>
      <c r="V66" s="238">
        <f t="shared" si="3"/>
        <v>0</v>
      </c>
      <c r="W66" s="14" t="str">
        <f t="shared" si="4"/>
        <v>No Supera</v>
      </c>
      <c r="X66" s="233"/>
      <c r="Y66" s="233"/>
      <c r="Z66" s="233"/>
      <c r="AA66" s="233"/>
      <c r="AB66" s="233"/>
      <c r="AC66" s="233"/>
      <c r="AD66" s="241"/>
    </row>
    <row r="67" spans="1:30" s="17" customFormat="1" ht="13.5" x14ac:dyDescent="0.2">
      <c r="A67" s="20"/>
      <c r="B67" s="171" t="s">
        <v>109</v>
      </c>
      <c r="C67" s="38" t="s">
        <v>122</v>
      </c>
      <c r="D67" s="39" t="s">
        <v>135</v>
      </c>
      <c r="E67" s="48" t="e">
        <f t="shared" si="0"/>
        <v>#DIV/0!</v>
      </c>
      <c r="F67" s="48" t="e">
        <f t="shared" si="1"/>
        <v>#DIV/0!</v>
      </c>
      <c r="G67" s="48" t="e">
        <f t="shared" si="1"/>
        <v>#DIV/0!</v>
      </c>
      <c r="H67" s="48" t="e">
        <f t="shared" si="1"/>
        <v>#DIV/0!</v>
      </c>
      <c r="I67" s="48" t="e">
        <f t="shared" si="1"/>
        <v>#DIV/0!</v>
      </c>
      <c r="J67" s="48" t="e">
        <f t="shared" si="1"/>
        <v>#REF!</v>
      </c>
      <c r="K67" s="48" t="e">
        <f t="shared" si="1"/>
        <v>#REF!</v>
      </c>
      <c r="L67" s="48" t="e">
        <f t="shared" si="1"/>
        <v>#REF!</v>
      </c>
      <c r="M67" s="48" t="e">
        <f t="shared" si="1"/>
        <v>#REF!</v>
      </c>
      <c r="N67" s="48" t="e">
        <f t="shared" si="1"/>
        <v>#REF!</v>
      </c>
      <c r="O67" s="48" t="e">
        <f t="shared" si="1"/>
        <v>#REF!</v>
      </c>
      <c r="P67" s="48" t="e">
        <f t="shared" si="1"/>
        <v>#REF!</v>
      </c>
      <c r="Q67" s="48" t="e">
        <f t="shared" si="1"/>
        <v>#REF!</v>
      </c>
      <c r="R67" s="48" t="e">
        <f t="shared" si="1"/>
        <v>#REF!</v>
      </c>
      <c r="S67" s="179" t="e">
        <f t="shared" si="1"/>
        <v>#REF!</v>
      </c>
      <c r="T67" s="203"/>
      <c r="U67" s="14">
        <v>10</v>
      </c>
      <c r="V67" s="238" t="e">
        <f t="shared" si="3"/>
        <v>#DIV/0!</v>
      </c>
      <c r="W67" s="14" t="e">
        <f t="shared" si="4"/>
        <v>#DIV/0!</v>
      </c>
      <c r="X67" s="14"/>
      <c r="Y67" s="235"/>
      <c r="Z67" s="235"/>
      <c r="AA67" s="235"/>
      <c r="AB67" s="235"/>
      <c r="AC67" s="235"/>
      <c r="AD67" s="242"/>
    </row>
    <row r="68" spans="1:30" ht="13.5" x14ac:dyDescent="0.2">
      <c r="A68" s="20"/>
      <c r="B68" s="171" t="s">
        <v>110</v>
      </c>
      <c r="C68" s="38" t="s">
        <v>123</v>
      </c>
      <c r="D68" s="39" t="s">
        <v>135</v>
      </c>
      <c r="E68" s="48" t="e">
        <f t="shared" si="0"/>
        <v>#DIV/0!</v>
      </c>
      <c r="F68" s="48" t="e">
        <f t="shared" si="1"/>
        <v>#DIV/0!</v>
      </c>
      <c r="G68" s="48" t="e">
        <f t="shared" si="1"/>
        <v>#DIV/0!</v>
      </c>
      <c r="H68" s="48" t="e">
        <f t="shared" si="1"/>
        <v>#DIV/0!</v>
      </c>
      <c r="I68" s="48" t="e">
        <f t="shared" si="1"/>
        <v>#DIV/0!</v>
      </c>
      <c r="J68" s="48" t="e">
        <f t="shared" si="1"/>
        <v>#REF!</v>
      </c>
      <c r="K68" s="48" t="e">
        <f t="shared" si="1"/>
        <v>#REF!</v>
      </c>
      <c r="L68" s="48" t="e">
        <f t="shared" si="1"/>
        <v>#REF!</v>
      </c>
      <c r="M68" s="48" t="e">
        <f t="shared" si="1"/>
        <v>#REF!</v>
      </c>
      <c r="N68" s="48" t="e">
        <f t="shared" si="1"/>
        <v>#REF!</v>
      </c>
      <c r="O68" s="48" t="e">
        <f t="shared" si="1"/>
        <v>#REF!</v>
      </c>
      <c r="P68" s="48" t="e">
        <f t="shared" si="1"/>
        <v>#REF!</v>
      </c>
      <c r="Q68" s="48" t="e">
        <f t="shared" si="1"/>
        <v>#REF!</v>
      </c>
      <c r="R68" s="48" t="e">
        <f t="shared" si="1"/>
        <v>#REF!</v>
      </c>
      <c r="S68" s="179" t="e">
        <f t="shared" si="1"/>
        <v>#REF!</v>
      </c>
      <c r="T68" s="203"/>
      <c r="U68" s="14">
        <v>120</v>
      </c>
      <c r="V68" s="238" t="e">
        <f t="shared" si="3"/>
        <v>#DIV/0!</v>
      </c>
      <c r="W68" s="14" t="e">
        <f t="shared" si="4"/>
        <v>#DIV/0!</v>
      </c>
      <c r="X68" s="14"/>
      <c r="Y68" s="233"/>
      <c r="Z68" s="233"/>
      <c r="AA68" s="233"/>
      <c r="AB68" s="233"/>
      <c r="AC68" s="233"/>
      <c r="AD68" s="241"/>
    </row>
    <row r="69" spans="1:30" ht="13.5" x14ac:dyDescent="0.2">
      <c r="A69" s="20"/>
      <c r="B69" s="171" t="s">
        <v>148</v>
      </c>
      <c r="C69" s="38" t="s">
        <v>120</v>
      </c>
      <c r="D69" s="39" t="s">
        <v>135</v>
      </c>
      <c r="E69" s="48" t="e">
        <f t="shared" si="0"/>
        <v>#DIV/0!</v>
      </c>
      <c r="F69" s="48" t="e">
        <f t="shared" si="1"/>
        <v>#DIV/0!</v>
      </c>
      <c r="G69" s="48" t="e">
        <f t="shared" si="1"/>
        <v>#DIV/0!</v>
      </c>
      <c r="H69" s="48" t="e">
        <f t="shared" si="1"/>
        <v>#DIV/0!</v>
      </c>
      <c r="I69" s="223" t="e">
        <f t="shared" si="1"/>
        <v>#DIV/0!</v>
      </c>
      <c r="J69" s="48" t="e">
        <f t="shared" si="1"/>
        <v>#REF!</v>
      </c>
      <c r="K69" s="48" t="e">
        <f t="shared" si="1"/>
        <v>#REF!</v>
      </c>
      <c r="L69" s="48" t="e">
        <f t="shared" si="1"/>
        <v>#REF!</v>
      </c>
      <c r="M69" s="48" t="e">
        <f t="shared" si="1"/>
        <v>#REF!</v>
      </c>
      <c r="N69" s="48" t="e">
        <f t="shared" si="1"/>
        <v>#REF!</v>
      </c>
      <c r="O69" s="48" t="e">
        <f t="shared" si="1"/>
        <v>#REF!</v>
      </c>
      <c r="P69" s="48" t="e">
        <f t="shared" si="1"/>
        <v>#REF!</v>
      </c>
      <c r="Q69" s="48" t="e">
        <f t="shared" si="1"/>
        <v>#REF!</v>
      </c>
      <c r="R69" s="48" t="e">
        <f t="shared" si="1"/>
        <v>#REF!</v>
      </c>
      <c r="S69" s="179" t="e">
        <f t="shared" si="1"/>
        <v>#REF!</v>
      </c>
      <c r="T69" s="203"/>
      <c r="U69" s="14" t="s">
        <v>131</v>
      </c>
      <c r="V69" s="238" t="e">
        <f t="shared" si="3"/>
        <v>#DIV/0!</v>
      </c>
      <c r="W69" s="14" t="e">
        <f t="shared" si="4"/>
        <v>#DIV/0!</v>
      </c>
      <c r="X69" s="14"/>
      <c r="Y69" s="233"/>
      <c r="Z69" s="233"/>
      <c r="AA69" s="233"/>
      <c r="AB69" s="233"/>
      <c r="AC69" s="233"/>
      <c r="AD69" s="241"/>
    </row>
    <row r="70" spans="1:30" ht="13.5" x14ac:dyDescent="0.2">
      <c r="A70" s="20"/>
      <c r="B70" s="171" t="s">
        <v>111</v>
      </c>
      <c r="C70" s="38" t="s">
        <v>124</v>
      </c>
      <c r="D70" s="39" t="s">
        <v>135</v>
      </c>
      <c r="E70" s="48" t="e">
        <f t="shared" si="0"/>
        <v>#DIV/0!</v>
      </c>
      <c r="F70" s="48" t="e">
        <f t="shared" si="1"/>
        <v>#DIV/0!</v>
      </c>
      <c r="G70" s="48" t="e">
        <f t="shared" si="1"/>
        <v>#DIV/0!</v>
      </c>
      <c r="H70" s="48" t="e">
        <f t="shared" si="1"/>
        <v>#DIV/0!</v>
      </c>
      <c r="I70" s="48" t="e">
        <f t="shared" si="1"/>
        <v>#DIV/0!</v>
      </c>
      <c r="J70" s="48" t="e">
        <f t="shared" si="1"/>
        <v>#REF!</v>
      </c>
      <c r="K70" s="48" t="e">
        <f t="shared" si="1"/>
        <v>#REF!</v>
      </c>
      <c r="L70" s="48" t="e">
        <f t="shared" si="1"/>
        <v>#REF!</v>
      </c>
      <c r="M70" s="48" t="e">
        <f t="shared" si="1"/>
        <v>#REF!</v>
      </c>
      <c r="N70" s="48" t="e">
        <f t="shared" si="1"/>
        <v>#REF!</v>
      </c>
      <c r="O70" s="48" t="e">
        <f t="shared" si="1"/>
        <v>#REF!</v>
      </c>
      <c r="P70" s="48" t="e">
        <f t="shared" si="1"/>
        <v>#REF!</v>
      </c>
      <c r="Q70" s="48" t="e">
        <f t="shared" si="1"/>
        <v>#REF!</v>
      </c>
      <c r="R70" s="48" t="e">
        <f t="shared" si="1"/>
        <v>#REF!</v>
      </c>
      <c r="S70" s="179" t="e">
        <f t="shared" si="1"/>
        <v>#REF!</v>
      </c>
      <c r="T70" s="203"/>
      <c r="U70" s="14">
        <v>4</v>
      </c>
      <c r="V70" s="238" t="e">
        <f t="shared" si="3"/>
        <v>#DIV/0!</v>
      </c>
      <c r="W70" s="14" t="e">
        <f t="shared" si="4"/>
        <v>#DIV/0!</v>
      </c>
      <c r="X70" s="14">
        <f>COUNTIF(E70:I70,"&gt;4")</f>
        <v>0</v>
      </c>
      <c r="Y70" s="239" t="e">
        <f>E70/$U$70</f>
        <v>#DIV/0!</v>
      </c>
      <c r="Z70" s="239" t="e">
        <f t="shared" ref="Z70:AC70" si="6">F70/$U$70</f>
        <v>#DIV/0!</v>
      </c>
      <c r="AA70" s="239" t="e">
        <f t="shared" si="6"/>
        <v>#DIV/0!</v>
      </c>
      <c r="AB70" s="239" t="e">
        <f t="shared" si="6"/>
        <v>#DIV/0!</v>
      </c>
      <c r="AC70" s="239" t="e">
        <f t="shared" si="6"/>
        <v>#DIV/0!</v>
      </c>
      <c r="AD70" s="240" t="e">
        <f>MAX(Y70:AC70)</f>
        <v>#DIV/0!</v>
      </c>
    </row>
    <row r="71" spans="1:30" ht="13.5" x14ac:dyDescent="0.2">
      <c r="A71" s="20"/>
      <c r="B71" s="171" t="s">
        <v>112</v>
      </c>
      <c r="C71" s="38" t="s">
        <v>125</v>
      </c>
      <c r="D71" s="39" t="s">
        <v>135</v>
      </c>
      <c r="E71" s="48" t="e">
        <f t="shared" si="0"/>
        <v>#DIV/0!</v>
      </c>
      <c r="F71" s="48" t="e">
        <f t="shared" ref="F71:F87" si="7">IF(ISNUMBER(FIND("&lt;",F30)),"N.D.",PRODUCT(F30,1/F$54))</f>
        <v>#DIV/0!</v>
      </c>
      <c r="G71" s="48" t="e">
        <f t="shared" ref="G71:S71" si="8">IF(ISNUMBER(FIND("&lt;",G30)),"N.D.",PRODUCT(G30,1/G$54))</f>
        <v>#DIV/0!</v>
      </c>
      <c r="H71" s="48" t="e">
        <f t="shared" si="8"/>
        <v>#DIV/0!</v>
      </c>
      <c r="I71" s="48" t="e">
        <f t="shared" si="8"/>
        <v>#DIV/0!</v>
      </c>
      <c r="J71" s="48" t="e">
        <f t="shared" si="8"/>
        <v>#REF!</v>
      </c>
      <c r="K71" s="48" t="e">
        <f t="shared" si="8"/>
        <v>#REF!</v>
      </c>
      <c r="L71" s="48" t="e">
        <f t="shared" si="8"/>
        <v>#REF!</v>
      </c>
      <c r="M71" s="48" t="e">
        <f t="shared" si="8"/>
        <v>#REF!</v>
      </c>
      <c r="N71" s="48" t="e">
        <f t="shared" si="8"/>
        <v>#REF!</v>
      </c>
      <c r="O71" s="48" t="e">
        <f t="shared" si="8"/>
        <v>#REF!</v>
      </c>
      <c r="P71" s="48" t="e">
        <f t="shared" si="8"/>
        <v>#REF!</v>
      </c>
      <c r="Q71" s="48" t="e">
        <f t="shared" si="8"/>
        <v>#REF!</v>
      </c>
      <c r="R71" s="48" t="e">
        <f t="shared" si="8"/>
        <v>#REF!</v>
      </c>
      <c r="S71" s="179" t="e">
        <f t="shared" si="8"/>
        <v>#REF!</v>
      </c>
      <c r="T71" s="203"/>
      <c r="U71" s="14" t="s">
        <v>131</v>
      </c>
      <c r="V71" s="238" t="e">
        <f t="shared" si="3"/>
        <v>#DIV/0!</v>
      </c>
      <c r="W71" s="14" t="e">
        <f t="shared" si="4"/>
        <v>#DIV/0!</v>
      </c>
      <c r="X71" s="233"/>
      <c r="Y71" s="233"/>
      <c r="Z71" s="233"/>
      <c r="AA71" s="233"/>
      <c r="AB71" s="233"/>
      <c r="AC71" s="233"/>
      <c r="AD71" s="241"/>
    </row>
    <row r="72" spans="1:30" ht="13.5" x14ac:dyDescent="0.2">
      <c r="A72" s="20"/>
      <c r="B72" s="171" t="s">
        <v>113</v>
      </c>
      <c r="C72" s="38" t="s">
        <v>126</v>
      </c>
      <c r="D72" s="39" t="s">
        <v>135</v>
      </c>
      <c r="E72" s="48" t="e">
        <f t="shared" si="0"/>
        <v>#DIV/0!</v>
      </c>
      <c r="F72" s="48" t="e">
        <f t="shared" si="7"/>
        <v>#DIV/0!</v>
      </c>
      <c r="G72" s="48" t="e">
        <f t="shared" ref="G72:S72" si="9">IF(ISNUMBER(FIND("&lt;",G31)),"N.D.",PRODUCT(G31,1/G$54))</f>
        <v>#DIV/0!</v>
      </c>
      <c r="H72" s="48" t="e">
        <f t="shared" si="9"/>
        <v>#DIV/0!</v>
      </c>
      <c r="I72" s="48" t="e">
        <f t="shared" si="9"/>
        <v>#DIV/0!</v>
      </c>
      <c r="J72" s="48" t="e">
        <f t="shared" si="9"/>
        <v>#REF!</v>
      </c>
      <c r="K72" s="48" t="e">
        <f t="shared" si="9"/>
        <v>#REF!</v>
      </c>
      <c r="L72" s="48" t="e">
        <f t="shared" si="9"/>
        <v>#REF!</v>
      </c>
      <c r="M72" s="48" t="e">
        <f t="shared" si="9"/>
        <v>#REF!</v>
      </c>
      <c r="N72" s="48" t="e">
        <f t="shared" si="9"/>
        <v>#REF!</v>
      </c>
      <c r="O72" s="48" t="e">
        <f t="shared" si="9"/>
        <v>#REF!</v>
      </c>
      <c r="P72" s="48" t="e">
        <f t="shared" si="9"/>
        <v>#REF!</v>
      </c>
      <c r="Q72" s="48" t="e">
        <f t="shared" si="9"/>
        <v>#REF!</v>
      </c>
      <c r="R72" s="48" t="e">
        <f t="shared" si="9"/>
        <v>#REF!</v>
      </c>
      <c r="S72" s="179" t="e">
        <f t="shared" si="9"/>
        <v>#REF!</v>
      </c>
      <c r="T72" s="203"/>
      <c r="U72" s="14" t="s">
        <v>131</v>
      </c>
      <c r="V72" s="238" t="e">
        <f t="shared" si="3"/>
        <v>#DIV/0!</v>
      </c>
      <c r="W72" s="14" t="e">
        <f t="shared" si="4"/>
        <v>#DIV/0!</v>
      </c>
      <c r="X72" s="233"/>
      <c r="Y72" s="233"/>
      <c r="Z72" s="233"/>
      <c r="AA72" s="233"/>
      <c r="AB72" s="233"/>
      <c r="AC72" s="233"/>
      <c r="AD72" s="241"/>
    </row>
    <row r="73" spans="1:30" ht="13.5" x14ac:dyDescent="0.2">
      <c r="A73" s="20"/>
      <c r="B73" s="171" t="s">
        <v>86</v>
      </c>
      <c r="C73" s="38" t="s">
        <v>85</v>
      </c>
      <c r="D73" s="39" t="s">
        <v>135</v>
      </c>
      <c r="E73" s="48" t="e">
        <f t="shared" si="0"/>
        <v>#DIV/0!</v>
      </c>
      <c r="F73" s="48" t="e">
        <f t="shared" si="7"/>
        <v>#DIV/0!</v>
      </c>
      <c r="G73" s="48" t="e">
        <f t="shared" ref="G73:S73" si="10">IF(ISNUMBER(FIND("&lt;",G32)),"N.D.",PRODUCT(G32,1/G$54))</f>
        <v>#DIV/0!</v>
      </c>
      <c r="H73" s="48" t="e">
        <f t="shared" si="10"/>
        <v>#DIV/0!</v>
      </c>
      <c r="I73" s="48" t="e">
        <f t="shared" si="10"/>
        <v>#DIV/0!</v>
      </c>
      <c r="J73" s="48" t="e">
        <f t="shared" si="10"/>
        <v>#REF!</v>
      </c>
      <c r="K73" s="48" t="e">
        <f t="shared" si="10"/>
        <v>#REF!</v>
      </c>
      <c r="L73" s="48" t="e">
        <f t="shared" si="10"/>
        <v>#REF!</v>
      </c>
      <c r="M73" s="48" t="e">
        <f t="shared" si="10"/>
        <v>#REF!</v>
      </c>
      <c r="N73" s="48" t="e">
        <f t="shared" si="10"/>
        <v>#REF!</v>
      </c>
      <c r="O73" s="48" t="e">
        <f t="shared" si="10"/>
        <v>#REF!</v>
      </c>
      <c r="P73" s="48" t="e">
        <f t="shared" si="10"/>
        <v>#REF!</v>
      </c>
      <c r="Q73" s="48" t="e">
        <f t="shared" si="10"/>
        <v>#REF!</v>
      </c>
      <c r="R73" s="48" t="e">
        <f t="shared" si="10"/>
        <v>#REF!</v>
      </c>
      <c r="S73" s="179" t="e">
        <f t="shared" si="10"/>
        <v>#REF!</v>
      </c>
      <c r="T73" s="203"/>
      <c r="U73" s="14">
        <v>0.2</v>
      </c>
      <c r="V73" s="238" t="e">
        <f t="shared" si="3"/>
        <v>#DIV/0!</v>
      </c>
      <c r="W73" s="14" t="e">
        <f t="shared" si="4"/>
        <v>#DIV/0!</v>
      </c>
      <c r="X73" s="233"/>
      <c r="Y73" s="233"/>
      <c r="Z73" s="233"/>
      <c r="AA73" s="233"/>
      <c r="AB73" s="233"/>
      <c r="AC73" s="233"/>
      <c r="AD73" s="241"/>
    </row>
    <row r="74" spans="1:30" ht="13.5" x14ac:dyDescent="0.2">
      <c r="A74" s="20"/>
      <c r="B74" s="171" t="s">
        <v>69</v>
      </c>
      <c r="C74" s="38" t="s">
        <v>68</v>
      </c>
      <c r="D74" s="39" t="s">
        <v>135</v>
      </c>
      <c r="E74" s="48" t="str">
        <f t="shared" si="0"/>
        <v>N.D.</v>
      </c>
      <c r="F74" s="48" t="str">
        <f t="shared" si="7"/>
        <v>N.D.</v>
      </c>
      <c r="G74" s="48" t="e">
        <f t="shared" ref="G74:S74" si="11">IF(ISNUMBER(FIND("&lt;",G33)),"N.D.",PRODUCT(G33,1/G$54))</f>
        <v>#DIV/0!</v>
      </c>
      <c r="H74" s="48" t="str">
        <f t="shared" si="11"/>
        <v>N.D.</v>
      </c>
      <c r="I74" s="48" t="e">
        <f t="shared" si="11"/>
        <v>#DIV/0!</v>
      </c>
      <c r="J74" s="48" t="e">
        <f t="shared" si="11"/>
        <v>#REF!</v>
      </c>
      <c r="K74" s="48" t="e">
        <f t="shared" si="11"/>
        <v>#REF!</v>
      </c>
      <c r="L74" s="48" t="e">
        <f t="shared" si="11"/>
        <v>#REF!</v>
      </c>
      <c r="M74" s="48" t="e">
        <f t="shared" si="11"/>
        <v>#REF!</v>
      </c>
      <c r="N74" s="48" t="e">
        <f t="shared" si="11"/>
        <v>#REF!</v>
      </c>
      <c r="O74" s="48" t="e">
        <f t="shared" si="11"/>
        <v>#REF!</v>
      </c>
      <c r="P74" s="48" t="e">
        <f t="shared" si="11"/>
        <v>#REF!</v>
      </c>
      <c r="Q74" s="48" t="e">
        <f t="shared" si="11"/>
        <v>#REF!</v>
      </c>
      <c r="R74" s="48" t="e">
        <f t="shared" si="11"/>
        <v>#REF!</v>
      </c>
      <c r="S74" s="179" t="e">
        <f t="shared" si="11"/>
        <v>#REF!</v>
      </c>
      <c r="T74" s="203"/>
      <c r="U74" s="14">
        <v>2</v>
      </c>
      <c r="V74" s="238" t="e">
        <f t="shared" si="3"/>
        <v>#DIV/0!</v>
      </c>
      <c r="W74" s="14" t="e">
        <f t="shared" si="4"/>
        <v>#DIV/0!</v>
      </c>
      <c r="X74" s="233"/>
      <c r="Y74" s="233"/>
      <c r="Z74" s="233"/>
      <c r="AA74" s="233"/>
      <c r="AB74" s="233"/>
      <c r="AC74" s="233"/>
      <c r="AD74" s="241"/>
    </row>
    <row r="75" spans="1:30" ht="13.5" x14ac:dyDescent="0.2">
      <c r="A75" s="20"/>
      <c r="B75" s="171" t="s">
        <v>84</v>
      </c>
      <c r="C75" s="38" t="s">
        <v>83</v>
      </c>
      <c r="D75" s="39" t="s">
        <v>135</v>
      </c>
      <c r="E75" s="48" t="e">
        <f t="shared" si="0"/>
        <v>#DIV/0!</v>
      </c>
      <c r="F75" s="48" t="e">
        <f t="shared" si="7"/>
        <v>#DIV/0!</v>
      </c>
      <c r="G75" s="48" t="e">
        <f t="shared" ref="G75:S75" si="12">IF(ISNUMBER(FIND("&lt;",G34)),"N.D.",PRODUCT(G34,1/G$54))</f>
        <v>#DIV/0!</v>
      </c>
      <c r="H75" s="48" t="e">
        <f t="shared" si="12"/>
        <v>#DIV/0!</v>
      </c>
      <c r="I75" s="48" t="e">
        <f t="shared" si="12"/>
        <v>#DIV/0!</v>
      </c>
      <c r="J75" s="48" t="e">
        <f t="shared" si="12"/>
        <v>#REF!</v>
      </c>
      <c r="K75" s="48" t="e">
        <f t="shared" si="12"/>
        <v>#REF!</v>
      </c>
      <c r="L75" s="48" t="e">
        <f t="shared" si="12"/>
        <v>#REF!</v>
      </c>
      <c r="M75" s="48" t="e">
        <f t="shared" si="12"/>
        <v>#REF!</v>
      </c>
      <c r="N75" s="48" t="e">
        <f t="shared" si="12"/>
        <v>#REF!</v>
      </c>
      <c r="O75" s="48" t="e">
        <f t="shared" si="12"/>
        <v>#REF!</v>
      </c>
      <c r="P75" s="48" t="e">
        <f t="shared" si="12"/>
        <v>#REF!</v>
      </c>
      <c r="Q75" s="48" t="e">
        <f t="shared" si="12"/>
        <v>#REF!</v>
      </c>
      <c r="R75" s="48" t="e">
        <f t="shared" si="12"/>
        <v>#REF!</v>
      </c>
      <c r="S75" s="179" t="e">
        <f t="shared" si="12"/>
        <v>#REF!</v>
      </c>
      <c r="T75" s="203"/>
      <c r="U75" s="14">
        <v>120</v>
      </c>
      <c r="V75" s="238" t="e">
        <f t="shared" si="3"/>
        <v>#DIV/0!</v>
      </c>
      <c r="W75" s="14" t="e">
        <f t="shared" si="4"/>
        <v>#DIV/0!</v>
      </c>
      <c r="X75" s="233"/>
      <c r="Y75" s="233"/>
      <c r="Z75" s="233"/>
      <c r="AA75" s="233"/>
      <c r="AB75" s="233"/>
      <c r="AC75" s="233"/>
      <c r="AD75" s="241"/>
    </row>
    <row r="76" spans="1:30" ht="13.5" x14ac:dyDescent="0.2">
      <c r="A76" s="20"/>
      <c r="B76" s="171" t="s">
        <v>150</v>
      </c>
      <c r="C76" s="38" t="s">
        <v>82</v>
      </c>
      <c r="D76" s="39" t="s">
        <v>135</v>
      </c>
      <c r="E76" s="48" t="e">
        <f t="shared" si="0"/>
        <v>#DIV/0!</v>
      </c>
      <c r="F76" s="48" t="e">
        <f t="shared" si="7"/>
        <v>#DIV/0!</v>
      </c>
      <c r="G76" s="48" t="e">
        <f t="shared" ref="G76:S76" si="13">IF(ISNUMBER(FIND("&lt;",G35)),"N.D.",PRODUCT(G35,1/G$54))</f>
        <v>#DIV/0!</v>
      </c>
      <c r="H76" s="48" t="e">
        <f t="shared" si="13"/>
        <v>#DIV/0!</v>
      </c>
      <c r="I76" s="179" t="e">
        <f t="shared" si="13"/>
        <v>#DIV/0!</v>
      </c>
      <c r="J76" s="205" t="e">
        <f t="shared" si="13"/>
        <v>#REF!</v>
      </c>
      <c r="K76" s="48" t="e">
        <f t="shared" si="13"/>
        <v>#REF!</v>
      </c>
      <c r="L76" s="48" t="e">
        <f t="shared" si="13"/>
        <v>#REF!</v>
      </c>
      <c r="M76" s="48" t="e">
        <f t="shared" si="13"/>
        <v>#REF!</v>
      </c>
      <c r="N76" s="48" t="e">
        <f t="shared" si="13"/>
        <v>#REF!</v>
      </c>
      <c r="O76" s="48" t="e">
        <f t="shared" si="13"/>
        <v>#REF!</v>
      </c>
      <c r="P76" s="48" t="e">
        <f t="shared" si="13"/>
        <v>#REF!</v>
      </c>
      <c r="Q76" s="48" t="e">
        <f t="shared" si="13"/>
        <v>#REF!</v>
      </c>
      <c r="R76" s="48" t="e">
        <f t="shared" si="13"/>
        <v>#REF!</v>
      </c>
      <c r="S76" s="179" t="e">
        <f t="shared" si="13"/>
        <v>#REF!</v>
      </c>
      <c r="U76" s="14">
        <v>0.1</v>
      </c>
      <c r="V76" s="238" t="e">
        <f t="shared" si="3"/>
        <v>#DIV/0!</v>
      </c>
      <c r="W76" s="14" t="e">
        <f t="shared" si="4"/>
        <v>#DIV/0!</v>
      </c>
      <c r="X76" s="233"/>
      <c r="Y76" s="233"/>
      <c r="Z76" s="233"/>
      <c r="AA76" s="233"/>
      <c r="AB76" s="233"/>
      <c r="AC76" s="233"/>
      <c r="AD76" s="241"/>
    </row>
    <row r="77" spans="1:30" ht="13.5" x14ac:dyDescent="0.2">
      <c r="A77" s="20"/>
      <c r="B77" s="171" t="s">
        <v>103</v>
      </c>
      <c r="C77" s="38" t="s">
        <v>102</v>
      </c>
      <c r="D77" s="39" t="s">
        <v>135</v>
      </c>
      <c r="E77" s="48" t="e">
        <f t="shared" si="0"/>
        <v>#DIV/0!</v>
      </c>
      <c r="F77" s="48" t="e">
        <f t="shared" si="7"/>
        <v>#DIV/0!</v>
      </c>
      <c r="G77" s="48" t="e">
        <f t="shared" ref="G77:S77" si="14">IF(ISNUMBER(FIND("&lt;",G36)),"N.D.",PRODUCT(G36,1/G$54))</f>
        <v>#DIV/0!</v>
      </c>
      <c r="H77" s="48" t="e">
        <f t="shared" si="14"/>
        <v>#DIV/0!</v>
      </c>
      <c r="I77" s="179" t="e">
        <f t="shared" si="14"/>
        <v>#DIV/0!</v>
      </c>
      <c r="J77" s="205" t="e">
        <f t="shared" si="14"/>
        <v>#REF!</v>
      </c>
      <c r="K77" s="48" t="e">
        <f t="shared" si="14"/>
        <v>#REF!</v>
      </c>
      <c r="L77" s="48" t="e">
        <f t="shared" si="14"/>
        <v>#REF!</v>
      </c>
      <c r="M77" s="48" t="e">
        <f t="shared" si="14"/>
        <v>#REF!</v>
      </c>
      <c r="N77" s="48" t="e">
        <f t="shared" si="14"/>
        <v>#REF!</v>
      </c>
      <c r="O77" s="48" t="e">
        <f t="shared" si="14"/>
        <v>#REF!</v>
      </c>
      <c r="P77" s="48" t="e">
        <f t="shared" si="14"/>
        <v>#REF!</v>
      </c>
      <c r="Q77" s="48" t="e">
        <f t="shared" si="14"/>
        <v>#REF!</v>
      </c>
      <c r="R77" s="48" t="e">
        <f t="shared" si="14"/>
        <v>#REF!</v>
      </c>
      <c r="S77" s="179" t="e">
        <f t="shared" si="14"/>
        <v>#REF!</v>
      </c>
      <c r="U77" s="14">
        <v>1</v>
      </c>
      <c r="V77" s="238" t="e">
        <f>MAX(E77:I77)</f>
        <v>#DIV/0!</v>
      </c>
      <c r="W77" s="14" t="e">
        <f t="shared" si="4"/>
        <v>#DIV/0!</v>
      </c>
      <c r="X77" s="14"/>
      <c r="Y77" s="239"/>
      <c r="Z77" s="239"/>
      <c r="AA77" s="239"/>
      <c r="AB77" s="239"/>
      <c r="AC77" s="239"/>
      <c r="AD77" s="241"/>
    </row>
    <row r="78" spans="1:30" ht="13.5" x14ac:dyDescent="0.2">
      <c r="A78" s="20"/>
      <c r="B78" s="171" t="s">
        <v>81</v>
      </c>
      <c r="C78" s="38" t="s">
        <v>80</v>
      </c>
      <c r="D78" s="39" t="s">
        <v>135</v>
      </c>
      <c r="E78" s="48" t="e">
        <f t="shared" si="0"/>
        <v>#DIV/0!</v>
      </c>
      <c r="F78" s="48" t="e">
        <f t="shared" si="7"/>
        <v>#DIV/0!</v>
      </c>
      <c r="G78" s="48" t="e">
        <f t="shared" ref="G78:S78" si="15">IF(ISNUMBER(FIND("&lt;",G37)),"N.D.",PRODUCT(G37,1/G$54))</f>
        <v>#DIV/0!</v>
      </c>
      <c r="H78" s="48" t="e">
        <f t="shared" si="15"/>
        <v>#DIV/0!</v>
      </c>
      <c r="I78" s="179" t="e">
        <f t="shared" si="15"/>
        <v>#DIV/0!</v>
      </c>
      <c r="J78" s="205" t="e">
        <f t="shared" si="15"/>
        <v>#REF!</v>
      </c>
      <c r="K78" s="48" t="e">
        <f t="shared" si="15"/>
        <v>#REF!</v>
      </c>
      <c r="L78" s="48" t="e">
        <f t="shared" si="15"/>
        <v>#REF!</v>
      </c>
      <c r="M78" s="48" t="e">
        <f t="shared" si="15"/>
        <v>#REF!</v>
      </c>
      <c r="N78" s="48" t="e">
        <f t="shared" si="15"/>
        <v>#REF!</v>
      </c>
      <c r="O78" s="48" t="e">
        <f t="shared" si="15"/>
        <v>#REF!</v>
      </c>
      <c r="P78" s="48" t="e">
        <f t="shared" si="15"/>
        <v>#REF!</v>
      </c>
      <c r="Q78" s="48" t="e">
        <f t="shared" si="15"/>
        <v>#REF!</v>
      </c>
      <c r="R78" s="48" t="e">
        <f t="shared" si="15"/>
        <v>#REF!</v>
      </c>
      <c r="S78" s="179" t="e">
        <f t="shared" si="15"/>
        <v>#REF!</v>
      </c>
      <c r="U78" s="14">
        <v>0.5</v>
      </c>
      <c r="V78" s="238" t="e">
        <f t="shared" si="3"/>
        <v>#DIV/0!</v>
      </c>
      <c r="W78" s="14" t="e">
        <f t="shared" si="4"/>
        <v>#DIV/0!</v>
      </c>
      <c r="X78" s="14">
        <f>COUNTIF(E78:I78,"&gt;0,5")</f>
        <v>0</v>
      </c>
      <c r="Y78" s="239" t="e">
        <f>E78/$U$78</f>
        <v>#DIV/0!</v>
      </c>
      <c r="Z78" s="239" t="e">
        <f t="shared" ref="Z78:AC78" si="16">F78/$U$78</f>
        <v>#DIV/0!</v>
      </c>
      <c r="AA78" s="239" t="e">
        <f t="shared" si="16"/>
        <v>#DIV/0!</v>
      </c>
      <c r="AB78" s="239" t="e">
        <f t="shared" si="16"/>
        <v>#DIV/0!</v>
      </c>
      <c r="AC78" s="239" t="e">
        <f t="shared" si="16"/>
        <v>#DIV/0!</v>
      </c>
      <c r="AD78" s="240" t="e">
        <f>MAX(Y78:AC78)</f>
        <v>#DIV/0!</v>
      </c>
    </row>
    <row r="79" spans="1:30" ht="13.5" x14ac:dyDescent="0.2">
      <c r="A79" s="20"/>
      <c r="B79" s="171" t="s">
        <v>114</v>
      </c>
      <c r="C79" s="38" t="s">
        <v>127</v>
      </c>
      <c r="D79" s="39" t="s">
        <v>135</v>
      </c>
      <c r="E79" s="48" t="e">
        <f t="shared" si="0"/>
        <v>#DIV/0!</v>
      </c>
      <c r="F79" s="48" t="e">
        <f t="shared" si="7"/>
        <v>#DIV/0!</v>
      </c>
      <c r="G79" s="48" t="e">
        <f t="shared" ref="G79:S79" si="17">IF(ISNUMBER(FIND("&lt;",G38)),"N.D.",PRODUCT(G38,1/G$54))</f>
        <v>#DIV/0!</v>
      </c>
      <c r="H79" s="48" t="e">
        <f t="shared" si="17"/>
        <v>#DIV/0!</v>
      </c>
      <c r="I79" s="179" t="e">
        <f t="shared" si="17"/>
        <v>#DIV/0!</v>
      </c>
      <c r="J79" s="205" t="e">
        <f t="shared" si="17"/>
        <v>#REF!</v>
      </c>
      <c r="K79" s="48" t="e">
        <f t="shared" si="17"/>
        <v>#REF!</v>
      </c>
      <c r="L79" s="48" t="e">
        <f t="shared" si="17"/>
        <v>#REF!</v>
      </c>
      <c r="M79" s="48" t="e">
        <f t="shared" si="17"/>
        <v>#REF!</v>
      </c>
      <c r="N79" s="48" t="e">
        <f t="shared" si="17"/>
        <v>#REF!</v>
      </c>
      <c r="O79" s="48" t="e">
        <f t="shared" si="17"/>
        <v>#REF!</v>
      </c>
      <c r="P79" s="48" t="e">
        <f t="shared" si="17"/>
        <v>#REF!</v>
      </c>
      <c r="Q79" s="48" t="e">
        <f t="shared" si="17"/>
        <v>#REF!</v>
      </c>
      <c r="R79" s="48" t="e">
        <f t="shared" si="17"/>
        <v>#REF!</v>
      </c>
      <c r="S79" s="179" t="e">
        <f t="shared" si="17"/>
        <v>#REF!</v>
      </c>
      <c r="U79" s="14" t="s">
        <v>131</v>
      </c>
      <c r="V79" s="238" t="e">
        <f t="shared" si="3"/>
        <v>#DIV/0!</v>
      </c>
      <c r="W79" s="14" t="e">
        <f t="shared" si="4"/>
        <v>#DIV/0!</v>
      </c>
      <c r="X79" s="233"/>
      <c r="Y79" s="233"/>
      <c r="Z79" s="233"/>
      <c r="AA79" s="233"/>
      <c r="AB79" s="233"/>
      <c r="AC79" s="233"/>
    </row>
    <row r="80" spans="1:30" ht="13.5" x14ac:dyDescent="0.2">
      <c r="A80" s="20"/>
      <c r="B80" s="171" t="s">
        <v>77</v>
      </c>
      <c r="C80" s="38" t="s">
        <v>76</v>
      </c>
      <c r="D80" s="39" t="s">
        <v>135</v>
      </c>
      <c r="E80" s="48" t="e">
        <f t="shared" si="0"/>
        <v>#DIV/0!</v>
      </c>
      <c r="F80" s="48" t="e">
        <f t="shared" si="7"/>
        <v>#DIV/0!</v>
      </c>
      <c r="G80" s="48" t="e">
        <f t="shared" ref="G80:S80" si="18">IF(ISNUMBER(FIND("&lt;",G39)),"N.D.",PRODUCT(G39,1/G$54))</f>
        <v>#DIV/0!</v>
      </c>
      <c r="H80" s="48" t="e">
        <f t="shared" si="18"/>
        <v>#DIV/0!</v>
      </c>
      <c r="I80" s="179" t="e">
        <f t="shared" si="18"/>
        <v>#DIV/0!</v>
      </c>
      <c r="J80" s="205" t="e">
        <f t="shared" si="18"/>
        <v>#REF!</v>
      </c>
      <c r="K80" s="48" t="e">
        <f t="shared" si="18"/>
        <v>#REF!</v>
      </c>
      <c r="L80" s="48" t="e">
        <f t="shared" si="18"/>
        <v>#REF!</v>
      </c>
      <c r="M80" s="48" t="e">
        <f t="shared" si="18"/>
        <v>#REF!</v>
      </c>
      <c r="N80" s="48" t="e">
        <f t="shared" si="18"/>
        <v>#REF!</v>
      </c>
      <c r="O80" s="48" t="e">
        <f t="shared" si="18"/>
        <v>#REF!</v>
      </c>
      <c r="P80" s="48" t="e">
        <f t="shared" si="18"/>
        <v>#REF!</v>
      </c>
      <c r="Q80" s="48" t="e">
        <f t="shared" si="18"/>
        <v>#REF!</v>
      </c>
      <c r="R80" s="48" t="e">
        <f t="shared" si="18"/>
        <v>#REF!</v>
      </c>
      <c r="S80" s="179" t="e">
        <f t="shared" si="18"/>
        <v>#REF!</v>
      </c>
      <c r="U80" s="14">
        <v>10</v>
      </c>
      <c r="V80" s="238" t="e">
        <f t="shared" si="3"/>
        <v>#DIV/0!</v>
      </c>
      <c r="W80" s="14" t="e">
        <f t="shared" si="4"/>
        <v>#DIV/0!</v>
      </c>
      <c r="X80" s="233"/>
      <c r="Y80" s="233"/>
      <c r="Z80" s="233"/>
      <c r="AA80" s="233"/>
      <c r="AB80" s="233"/>
      <c r="AC80" s="233"/>
    </row>
    <row r="81" spans="1:29" ht="13.5" x14ac:dyDescent="0.2">
      <c r="A81" s="20"/>
      <c r="B81" s="171" t="s">
        <v>115</v>
      </c>
      <c r="C81" s="38" t="s">
        <v>128</v>
      </c>
      <c r="D81" s="39" t="s">
        <v>135</v>
      </c>
      <c r="E81" s="48" t="e">
        <f t="shared" si="0"/>
        <v>#DIV/0!</v>
      </c>
      <c r="F81" s="48" t="e">
        <f t="shared" si="7"/>
        <v>#DIV/0!</v>
      </c>
      <c r="G81" s="48" t="e">
        <f t="shared" ref="G81:S81" si="19">IF(ISNUMBER(FIND("&lt;",G40)),"N.D.",PRODUCT(G40,1/G$54))</f>
        <v>#DIV/0!</v>
      </c>
      <c r="H81" s="48" t="e">
        <f t="shared" si="19"/>
        <v>#DIV/0!</v>
      </c>
      <c r="I81" s="179" t="e">
        <f t="shared" si="19"/>
        <v>#DIV/0!</v>
      </c>
      <c r="J81" s="205" t="e">
        <f t="shared" si="19"/>
        <v>#REF!</v>
      </c>
      <c r="K81" s="48" t="e">
        <f t="shared" si="19"/>
        <v>#REF!</v>
      </c>
      <c r="L81" s="48" t="e">
        <f t="shared" si="19"/>
        <v>#REF!</v>
      </c>
      <c r="M81" s="48" t="e">
        <f t="shared" si="19"/>
        <v>#REF!</v>
      </c>
      <c r="N81" s="48" t="e">
        <f t="shared" si="19"/>
        <v>#REF!</v>
      </c>
      <c r="O81" s="48" t="e">
        <f t="shared" si="19"/>
        <v>#REF!</v>
      </c>
      <c r="P81" s="48" t="e">
        <f t="shared" si="19"/>
        <v>#REF!</v>
      </c>
      <c r="Q81" s="48" t="e">
        <f t="shared" si="19"/>
        <v>#REF!</v>
      </c>
      <c r="R81" s="48" t="e">
        <f t="shared" si="19"/>
        <v>#REF!</v>
      </c>
      <c r="S81" s="179" t="e">
        <f t="shared" si="19"/>
        <v>#REF!</v>
      </c>
      <c r="U81" s="14" t="s">
        <v>131</v>
      </c>
      <c r="V81" s="238" t="e">
        <f t="shared" si="3"/>
        <v>#DIV/0!</v>
      </c>
      <c r="W81" s="14" t="e">
        <f t="shared" si="4"/>
        <v>#DIV/0!</v>
      </c>
      <c r="X81" s="233"/>
      <c r="Y81" s="233"/>
      <c r="Z81" s="233"/>
      <c r="AA81" s="233"/>
      <c r="AB81" s="233"/>
      <c r="AC81" s="233"/>
    </row>
    <row r="82" spans="1:29" ht="13.5" x14ac:dyDescent="0.2">
      <c r="A82" s="20"/>
      <c r="B82" s="171" t="s">
        <v>116</v>
      </c>
      <c r="C82" s="38" t="s">
        <v>129</v>
      </c>
      <c r="D82" s="39" t="s">
        <v>135</v>
      </c>
      <c r="E82" s="48" t="e">
        <f t="shared" si="0"/>
        <v>#DIV/0!</v>
      </c>
      <c r="F82" s="48" t="e">
        <f t="shared" si="7"/>
        <v>#DIV/0!</v>
      </c>
      <c r="G82" s="48" t="e">
        <f t="shared" ref="G82:S82" si="20">IF(ISNUMBER(FIND("&lt;",G41)),"N.D.",PRODUCT(G41,1/G$54))</f>
        <v>#DIV/0!</v>
      </c>
      <c r="H82" s="48" t="e">
        <f t="shared" si="20"/>
        <v>#DIV/0!</v>
      </c>
      <c r="I82" s="179" t="e">
        <f t="shared" si="20"/>
        <v>#DIV/0!</v>
      </c>
      <c r="J82" s="205" t="e">
        <f t="shared" si="20"/>
        <v>#REF!</v>
      </c>
      <c r="K82" s="48" t="e">
        <f t="shared" si="20"/>
        <v>#REF!</v>
      </c>
      <c r="L82" s="48" t="e">
        <f t="shared" si="20"/>
        <v>#REF!</v>
      </c>
      <c r="M82" s="48" t="e">
        <f t="shared" si="20"/>
        <v>#REF!</v>
      </c>
      <c r="N82" s="48" t="e">
        <f t="shared" si="20"/>
        <v>#REF!</v>
      </c>
      <c r="O82" s="48" t="e">
        <f t="shared" si="20"/>
        <v>#REF!</v>
      </c>
      <c r="P82" s="48" t="e">
        <f t="shared" si="20"/>
        <v>#REF!</v>
      </c>
      <c r="Q82" s="48" t="e">
        <f t="shared" si="20"/>
        <v>#REF!</v>
      </c>
      <c r="R82" s="48" t="e">
        <f t="shared" si="20"/>
        <v>#REF!</v>
      </c>
      <c r="S82" s="179" t="e">
        <f t="shared" si="20"/>
        <v>#REF!</v>
      </c>
      <c r="U82" s="14" t="s">
        <v>131</v>
      </c>
      <c r="V82" s="238" t="e">
        <f t="shared" si="3"/>
        <v>#DIV/0!</v>
      </c>
      <c r="W82" s="14" t="e">
        <f t="shared" si="4"/>
        <v>#DIV/0!</v>
      </c>
      <c r="X82" s="233"/>
      <c r="Y82" s="233"/>
      <c r="Z82" s="233"/>
      <c r="AA82" s="233"/>
      <c r="AB82" s="233"/>
      <c r="AC82" s="233"/>
    </row>
    <row r="83" spans="1:29" ht="13.5" x14ac:dyDescent="0.2">
      <c r="A83" s="20"/>
      <c r="B83" s="171" t="s">
        <v>75</v>
      </c>
      <c r="C83" s="38" t="s">
        <v>74</v>
      </c>
      <c r="D83" s="39" t="s">
        <v>135</v>
      </c>
      <c r="E83" s="48" t="e">
        <f t="shared" si="0"/>
        <v>#DIV/0!</v>
      </c>
      <c r="F83" s="48" t="str">
        <f t="shared" si="7"/>
        <v>N.D.</v>
      </c>
      <c r="G83" s="48" t="str">
        <f t="shared" ref="G83:S83" si="21">IF(ISNUMBER(FIND("&lt;",G42)),"N.D.",PRODUCT(G42,1/G$54))</f>
        <v>N.D.</v>
      </c>
      <c r="H83" s="48" t="e">
        <f t="shared" si="21"/>
        <v>#DIV/0!</v>
      </c>
      <c r="I83" s="179" t="e">
        <f t="shared" si="21"/>
        <v>#DIV/0!</v>
      </c>
      <c r="J83" s="205" t="e">
        <f t="shared" si="21"/>
        <v>#REF!</v>
      </c>
      <c r="K83" s="48" t="e">
        <f t="shared" si="21"/>
        <v>#REF!</v>
      </c>
      <c r="L83" s="48" t="e">
        <f t="shared" si="21"/>
        <v>#REF!</v>
      </c>
      <c r="M83" s="48" t="e">
        <f t="shared" si="21"/>
        <v>#REF!</v>
      </c>
      <c r="N83" s="48" t="e">
        <f t="shared" si="21"/>
        <v>#REF!</v>
      </c>
      <c r="O83" s="48" t="e">
        <f t="shared" si="21"/>
        <v>#REF!</v>
      </c>
      <c r="P83" s="48" t="e">
        <f t="shared" si="21"/>
        <v>#REF!</v>
      </c>
      <c r="Q83" s="48" t="e">
        <f t="shared" si="21"/>
        <v>#REF!</v>
      </c>
      <c r="R83" s="48" t="e">
        <f t="shared" si="21"/>
        <v>#REF!</v>
      </c>
      <c r="S83" s="179" t="e">
        <f t="shared" si="21"/>
        <v>#REF!</v>
      </c>
      <c r="U83" s="14" t="s">
        <v>131</v>
      </c>
      <c r="V83" s="238" t="e">
        <f t="shared" si="3"/>
        <v>#DIV/0!</v>
      </c>
      <c r="W83" s="14" t="e">
        <f t="shared" si="4"/>
        <v>#DIV/0!</v>
      </c>
      <c r="X83" s="233"/>
      <c r="Y83" s="233"/>
      <c r="Z83" s="233"/>
      <c r="AA83" s="233"/>
      <c r="AB83" s="233"/>
      <c r="AC83" s="233"/>
    </row>
    <row r="84" spans="1:29" ht="13.5" x14ac:dyDescent="0.2">
      <c r="A84" s="20"/>
      <c r="B84" s="171" t="s">
        <v>117</v>
      </c>
      <c r="C84" s="38" t="s">
        <v>130</v>
      </c>
      <c r="D84" s="39" t="s">
        <v>135</v>
      </c>
      <c r="E84" s="223" t="e">
        <f t="shared" si="0"/>
        <v>#DIV/0!</v>
      </c>
      <c r="F84" s="223" t="e">
        <f t="shared" si="7"/>
        <v>#DIV/0!</v>
      </c>
      <c r="G84" s="48" t="e">
        <f t="shared" ref="G84:S84" si="22">IF(ISNUMBER(FIND("&lt;",G43)),"N.D.",PRODUCT(G43,1/G$54))</f>
        <v>#DIV/0!</v>
      </c>
      <c r="H84" s="48" t="e">
        <f t="shared" si="22"/>
        <v>#DIV/0!</v>
      </c>
      <c r="I84" s="179" t="e">
        <f t="shared" si="22"/>
        <v>#DIV/0!</v>
      </c>
      <c r="J84" s="205" t="e">
        <f t="shared" si="22"/>
        <v>#REF!</v>
      </c>
      <c r="K84" s="48" t="e">
        <f t="shared" si="22"/>
        <v>#REF!</v>
      </c>
      <c r="L84" s="48" t="e">
        <f t="shared" si="22"/>
        <v>#REF!</v>
      </c>
      <c r="M84" s="48" t="e">
        <f t="shared" si="22"/>
        <v>#REF!</v>
      </c>
      <c r="N84" s="48" t="e">
        <f t="shared" si="22"/>
        <v>#REF!</v>
      </c>
      <c r="O84" s="48" t="e">
        <f t="shared" si="22"/>
        <v>#REF!</v>
      </c>
      <c r="P84" s="48" t="e">
        <f t="shared" si="22"/>
        <v>#REF!</v>
      </c>
      <c r="Q84" s="48" t="e">
        <f t="shared" si="22"/>
        <v>#REF!</v>
      </c>
      <c r="R84" s="48" t="e">
        <f t="shared" si="22"/>
        <v>#REF!</v>
      </c>
      <c r="S84" s="179" t="e">
        <f t="shared" si="22"/>
        <v>#REF!</v>
      </c>
      <c r="U84" s="14">
        <v>120</v>
      </c>
      <c r="V84" s="238" t="e">
        <f t="shared" si="3"/>
        <v>#DIV/0!</v>
      </c>
      <c r="W84" s="14" t="e">
        <f t="shared" si="4"/>
        <v>#DIV/0!</v>
      </c>
      <c r="X84" s="233"/>
      <c r="Y84" s="233"/>
      <c r="Z84" s="233"/>
      <c r="AA84" s="233"/>
      <c r="AB84" s="233"/>
      <c r="AC84" s="233"/>
    </row>
    <row r="85" spans="1:29" ht="13.5" x14ac:dyDescent="0.2">
      <c r="A85" s="20"/>
      <c r="B85" s="171" t="s">
        <v>194</v>
      </c>
      <c r="C85" s="38" t="s">
        <v>195</v>
      </c>
      <c r="D85" s="39" t="s">
        <v>135</v>
      </c>
      <c r="E85" s="48" t="str">
        <f t="shared" si="0"/>
        <v>N.D.</v>
      </c>
      <c r="F85" s="48" t="str">
        <f t="shared" si="7"/>
        <v>N.D.</v>
      </c>
      <c r="G85" s="48" t="str">
        <f t="shared" ref="G85:I87" si="23">IF(ISNUMBER(FIND("&lt;",G44)),"N.D.",PRODUCT(G44,1/G$54))</f>
        <v>N.D.</v>
      </c>
      <c r="H85" s="48" t="str">
        <f t="shared" si="23"/>
        <v>N.D.</v>
      </c>
      <c r="I85" s="179" t="e">
        <f t="shared" si="23"/>
        <v>#DIV/0!</v>
      </c>
      <c r="J85" s="205"/>
      <c r="K85" s="48"/>
      <c r="L85" s="48"/>
      <c r="M85" s="48"/>
      <c r="N85" s="48"/>
      <c r="O85" s="48"/>
      <c r="P85" s="48"/>
      <c r="Q85" s="48"/>
      <c r="R85" s="48"/>
      <c r="S85" s="179"/>
      <c r="U85" s="14">
        <v>0.15</v>
      </c>
      <c r="V85" s="238" t="e">
        <f t="shared" si="3"/>
        <v>#DIV/0!</v>
      </c>
      <c r="W85" s="14" t="e">
        <f t="shared" si="4"/>
        <v>#DIV/0!</v>
      </c>
      <c r="X85" s="233"/>
      <c r="Y85" s="233"/>
      <c r="Z85" s="233"/>
      <c r="AA85" s="233"/>
      <c r="AB85" s="233"/>
      <c r="AC85" s="233"/>
    </row>
    <row r="86" spans="1:29" ht="13.5" x14ac:dyDescent="0.2">
      <c r="A86" s="20"/>
      <c r="B86" s="171" t="s">
        <v>73</v>
      </c>
      <c r="C86" s="38" t="s">
        <v>72</v>
      </c>
      <c r="D86" s="39" t="s">
        <v>135</v>
      </c>
      <c r="E86" s="48" t="e">
        <f t="shared" si="0"/>
        <v>#DIV/0!</v>
      </c>
      <c r="F86" s="48" t="e">
        <f t="shared" si="7"/>
        <v>#DIV/0!</v>
      </c>
      <c r="G86" s="48" t="e">
        <f t="shared" si="23"/>
        <v>#DIV/0!</v>
      </c>
      <c r="H86" s="48" t="e">
        <f t="shared" si="23"/>
        <v>#DIV/0!</v>
      </c>
      <c r="I86" s="179" t="e">
        <f t="shared" si="23"/>
        <v>#DIV/0!</v>
      </c>
      <c r="J86" s="205" t="e">
        <f t="shared" ref="J86:S86" si="24">IF(ISNUMBER(FIND("&lt;",J45)),"N.D.",PRODUCT(J45,1/J$54))</f>
        <v>#REF!</v>
      </c>
      <c r="K86" s="48" t="e">
        <f t="shared" si="24"/>
        <v>#REF!</v>
      </c>
      <c r="L86" s="48" t="e">
        <f t="shared" si="24"/>
        <v>#REF!</v>
      </c>
      <c r="M86" s="48" t="e">
        <f t="shared" si="24"/>
        <v>#REF!</v>
      </c>
      <c r="N86" s="48" t="e">
        <f t="shared" si="24"/>
        <v>#REF!</v>
      </c>
      <c r="O86" s="48" t="e">
        <f t="shared" si="24"/>
        <v>#REF!</v>
      </c>
      <c r="P86" s="48" t="e">
        <f t="shared" si="24"/>
        <v>#REF!</v>
      </c>
      <c r="Q86" s="48" t="e">
        <f t="shared" si="24"/>
        <v>#REF!</v>
      </c>
      <c r="R86" s="48" t="e">
        <f t="shared" si="24"/>
        <v>#REF!</v>
      </c>
      <c r="S86" s="179" t="e">
        <f t="shared" si="24"/>
        <v>#REF!</v>
      </c>
      <c r="U86" s="14">
        <v>2</v>
      </c>
      <c r="V86" s="238" t="e">
        <f t="shared" si="3"/>
        <v>#DIV/0!</v>
      </c>
      <c r="W86" s="14" t="e">
        <f t="shared" si="4"/>
        <v>#DIV/0!</v>
      </c>
      <c r="X86" s="233"/>
      <c r="Y86" s="233"/>
      <c r="Z86" s="233"/>
      <c r="AA86" s="233"/>
      <c r="AB86" s="233"/>
      <c r="AC86" s="233"/>
    </row>
    <row r="87" spans="1:29" ht="14.25" thickBot="1" x14ac:dyDescent="0.25">
      <c r="A87" s="20"/>
      <c r="B87" s="173" t="s">
        <v>71</v>
      </c>
      <c r="C87" s="174" t="s">
        <v>70</v>
      </c>
      <c r="D87" s="175" t="s">
        <v>135</v>
      </c>
      <c r="E87" s="180" t="e">
        <f t="shared" si="0"/>
        <v>#DIV/0!</v>
      </c>
      <c r="F87" s="180" t="e">
        <f t="shared" si="7"/>
        <v>#DIV/0!</v>
      </c>
      <c r="G87" s="180" t="e">
        <f t="shared" si="23"/>
        <v>#DIV/0!</v>
      </c>
      <c r="H87" s="180" t="e">
        <f t="shared" si="23"/>
        <v>#DIV/0!</v>
      </c>
      <c r="I87" s="181" t="e">
        <f t="shared" si="23"/>
        <v>#DIV/0!</v>
      </c>
      <c r="J87" s="206" t="e">
        <f t="shared" ref="J87:S87" si="25">IF(ISNUMBER(FIND("&lt;",J46)),"N.D.",PRODUCT(J46,1/J$54))</f>
        <v>#REF!</v>
      </c>
      <c r="K87" s="180" t="e">
        <f t="shared" si="25"/>
        <v>#REF!</v>
      </c>
      <c r="L87" s="180" t="e">
        <f t="shared" si="25"/>
        <v>#REF!</v>
      </c>
      <c r="M87" s="180" t="e">
        <f t="shared" si="25"/>
        <v>#REF!</v>
      </c>
      <c r="N87" s="180" t="e">
        <f t="shared" si="25"/>
        <v>#REF!</v>
      </c>
      <c r="O87" s="180" t="e">
        <f t="shared" si="25"/>
        <v>#REF!</v>
      </c>
      <c r="P87" s="180" t="e">
        <f t="shared" si="25"/>
        <v>#REF!</v>
      </c>
      <c r="Q87" s="180" t="e">
        <f t="shared" si="25"/>
        <v>#REF!</v>
      </c>
      <c r="R87" s="180" t="e">
        <f t="shared" si="25"/>
        <v>#REF!</v>
      </c>
      <c r="S87" s="181" t="e">
        <f t="shared" si="25"/>
        <v>#REF!</v>
      </c>
      <c r="U87" s="14">
        <v>120</v>
      </c>
      <c r="V87" s="238" t="e">
        <f t="shared" si="3"/>
        <v>#DIV/0!</v>
      </c>
      <c r="W87" s="14" t="e">
        <f t="shared" si="4"/>
        <v>#DIV/0!</v>
      </c>
      <c r="X87" s="233"/>
      <c r="Y87" s="233"/>
      <c r="Z87" s="233"/>
      <c r="AA87" s="233"/>
      <c r="AB87" s="233"/>
      <c r="AC87" s="233"/>
    </row>
    <row r="88" spans="1:29" ht="13.15" customHeight="1" thickBot="1" x14ac:dyDescent="0.25">
      <c r="A88" s="20"/>
      <c r="B88" s="41"/>
      <c r="C88" s="42"/>
      <c r="D88" s="43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</row>
    <row r="89" spans="1:29" ht="13.15" customHeight="1" x14ac:dyDescent="0.2">
      <c r="A89" s="20"/>
      <c r="B89" s="508" t="s">
        <v>13</v>
      </c>
      <c r="C89" s="509"/>
      <c r="D89" s="509"/>
      <c r="E89" s="509"/>
      <c r="F89" s="509"/>
      <c r="G89" s="509"/>
      <c r="H89" s="509"/>
      <c r="I89" s="510"/>
      <c r="J89" s="183"/>
      <c r="K89" s="183"/>
      <c r="L89" s="183"/>
      <c r="M89" s="184"/>
      <c r="N89" s="49"/>
      <c r="O89" s="49"/>
      <c r="P89" s="49"/>
      <c r="Q89" s="49"/>
      <c r="R89" s="49"/>
      <c r="S89" s="49"/>
    </row>
    <row r="90" spans="1:29" ht="48" customHeight="1" thickBot="1" x14ac:dyDescent="0.25">
      <c r="A90" s="20"/>
      <c r="B90" s="551" t="s">
        <v>226</v>
      </c>
      <c r="C90" s="552"/>
      <c r="D90" s="552"/>
      <c r="E90" s="552"/>
      <c r="F90" s="552"/>
      <c r="G90" s="552"/>
      <c r="H90" s="552"/>
      <c r="I90" s="553"/>
      <c r="J90" s="214"/>
      <c r="K90" s="214"/>
      <c r="L90" s="214"/>
      <c r="M90" s="215"/>
      <c r="N90" s="49"/>
      <c r="O90" s="49"/>
      <c r="P90" s="49"/>
      <c r="Q90" s="49"/>
      <c r="R90" s="49"/>
      <c r="S90" s="49"/>
    </row>
    <row r="91" spans="1:29" ht="10.9" customHeight="1" x14ac:dyDescent="0.2">
      <c r="A91" s="20"/>
      <c r="B91" s="41"/>
      <c r="C91" s="42"/>
      <c r="D91" s="43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4"/>
  <sheetViews>
    <sheetView showGridLines="0" tabSelected="1" view="pageBreakPreview" zoomScale="84" zoomScaleNormal="60" zoomScaleSheetLayoutView="84" workbookViewId="0">
      <selection activeCell="AD26" sqref="AD26:AD40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s="328" customFormat="1" ht="15.75" customHeight="1" x14ac:dyDescent="0.2"/>
    <row r="2" spans="2:33" s="328" customFormat="1" ht="15.75" customHeight="1" x14ac:dyDescent="0.2">
      <c r="B2" s="365"/>
      <c r="C2" s="365"/>
      <c r="D2" s="365"/>
      <c r="E2" s="365"/>
      <c r="F2" s="366" t="s">
        <v>348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2:33" s="328" customFormat="1" ht="15.75" customHeight="1" x14ac:dyDescent="0.2">
      <c r="B3" s="365"/>
      <c r="C3" s="365"/>
      <c r="D3" s="365"/>
      <c r="E3" s="365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</row>
    <row r="4" spans="2:33" s="328" customFormat="1" ht="15.75" customHeight="1" x14ac:dyDescent="0.2">
      <c r="B4" s="365"/>
      <c r="C4" s="365"/>
      <c r="D4" s="365"/>
      <c r="E4" s="365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</row>
    <row r="5" spans="2:33" s="328" customFormat="1" ht="11.25" customHeight="1" x14ac:dyDescent="0.2">
      <c r="B5" s="329"/>
      <c r="C5" s="329"/>
      <c r="D5" s="329"/>
      <c r="E5" s="329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</row>
    <row r="6" spans="2:33" s="328" customFormat="1" ht="27.6" customHeight="1" x14ac:dyDescent="0.2">
      <c r="B6" s="367" t="s">
        <v>188</v>
      </c>
      <c r="C6" s="367"/>
      <c r="D6" s="282"/>
      <c r="E6" s="282"/>
      <c r="F6" s="283" t="str">
        <f>'PM10_CA-ILO-01'!F6</f>
        <v>Evaluación de seguimiento de la calidad del aire en la I.E. Francisco Bolognesi, distrito Ilo, provincia Ilo, departamento Moquegua, en enero 2021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</row>
    <row r="7" spans="2:33" s="328" customFormat="1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s="328" customFormat="1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s="328" customFormat="1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s="328" customFormat="1" ht="15.75" customHeight="1" x14ac:dyDescent="0.2">
      <c r="B10" s="368" t="s">
        <v>217</v>
      </c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</row>
    <row r="11" spans="2:33" s="328" customFormat="1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s="328" customFormat="1" ht="15.75" customHeight="1" x14ac:dyDescent="0.2">
      <c r="B12" s="282" t="s">
        <v>33</v>
      </c>
      <c r="C12" s="282"/>
      <c r="D12" s="282"/>
      <c r="E12" s="282"/>
      <c r="F12" s="286" t="s">
        <v>258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41" t="s">
        <v>312</v>
      </c>
      <c r="W12" s="283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s="328" customFormat="1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s="328" customFormat="1" ht="15.75" customHeight="1" x14ac:dyDescent="0.2">
      <c r="B14" s="282" t="s">
        <v>9</v>
      </c>
      <c r="C14" s="282"/>
      <c r="D14" s="282"/>
      <c r="E14" s="282"/>
      <c r="F14" s="286" t="s">
        <v>307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69" t="s">
        <v>313</v>
      </c>
      <c r="W14" s="369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s="328" customFormat="1" ht="11.25" customHeight="1" x14ac:dyDescent="0.2">
      <c r="B15" s="329"/>
      <c r="C15" s="329"/>
      <c r="D15" s="329"/>
      <c r="E15" s="329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</row>
    <row r="16" spans="2:33" s="328" customFormat="1" ht="29.45" customHeight="1" x14ac:dyDescent="0.2">
      <c r="B16" s="331" t="s">
        <v>257</v>
      </c>
      <c r="C16" s="332">
        <v>1</v>
      </c>
      <c r="D16" s="332">
        <v>2</v>
      </c>
      <c r="E16" s="332">
        <v>3</v>
      </c>
      <c r="F16" s="332">
        <v>4</v>
      </c>
      <c r="G16" s="332">
        <v>5</v>
      </c>
      <c r="H16" s="332">
        <v>6</v>
      </c>
      <c r="I16" s="332">
        <v>7</v>
      </c>
      <c r="J16" s="332">
        <v>8</v>
      </c>
      <c r="K16" s="332">
        <v>9</v>
      </c>
      <c r="L16" s="332">
        <v>10</v>
      </c>
      <c r="M16" s="332">
        <v>11</v>
      </c>
      <c r="N16" s="332">
        <v>12</v>
      </c>
      <c r="O16" s="332">
        <v>13</v>
      </c>
      <c r="P16" s="332">
        <v>14</v>
      </c>
      <c r="Q16" s="332">
        <v>15</v>
      </c>
      <c r="R16" s="332">
        <v>16</v>
      </c>
      <c r="S16" s="332">
        <v>17</v>
      </c>
      <c r="T16" s="332">
        <v>18</v>
      </c>
      <c r="U16" s="332">
        <v>19</v>
      </c>
      <c r="V16" s="332">
        <v>20</v>
      </c>
      <c r="W16" s="332">
        <v>21</v>
      </c>
      <c r="X16" s="332">
        <v>22</v>
      </c>
      <c r="Y16" s="332">
        <v>23</v>
      </c>
      <c r="Z16" s="332">
        <v>24</v>
      </c>
      <c r="AA16" s="332">
        <v>25</v>
      </c>
      <c r="AB16" s="332">
        <v>26</v>
      </c>
      <c r="AC16" s="332">
        <v>27</v>
      </c>
      <c r="AD16" s="332">
        <v>28</v>
      </c>
      <c r="AE16" s="358"/>
      <c r="AF16" s="358"/>
      <c r="AG16" s="358"/>
    </row>
    <row r="17" spans="2:33" s="333" customFormat="1" x14ac:dyDescent="0.2">
      <c r="B17" s="334">
        <v>0</v>
      </c>
      <c r="C17" s="335">
        <v>2.7</v>
      </c>
      <c r="D17" s="335">
        <v>2.7</v>
      </c>
      <c r="E17" s="335">
        <v>2.7</v>
      </c>
      <c r="F17" s="335">
        <v>3</v>
      </c>
      <c r="G17" s="335">
        <v>2.2999999999999998</v>
      </c>
      <c r="H17" s="335">
        <v>5.2</v>
      </c>
      <c r="I17" s="335">
        <v>3.4</v>
      </c>
      <c r="J17" s="335">
        <v>3.2</v>
      </c>
      <c r="K17" s="335">
        <v>2.2999999999999998</v>
      </c>
      <c r="L17" s="335">
        <v>2.5</v>
      </c>
      <c r="M17" s="335">
        <v>3.4</v>
      </c>
      <c r="N17" s="335">
        <v>4</v>
      </c>
      <c r="O17" s="335">
        <v>4.2</v>
      </c>
      <c r="P17" s="335">
        <v>6</v>
      </c>
      <c r="Q17" s="335">
        <v>5.7</v>
      </c>
      <c r="R17" s="335">
        <v>7.2</v>
      </c>
      <c r="S17" s="335">
        <v>6</v>
      </c>
      <c r="T17" s="335">
        <v>5.0999999999999996</v>
      </c>
      <c r="U17" s="335">
        <v>4.5999999999999996</v>
      </c>
      <c r="V17" s="335">
        <v>3.1</v>
      </c>
      <c r="W17" s="335">
        <v>3.4</v>
      </c>
      <c r="X17" s="335">
        <v>6.3</v>
      </c>
      <c r="Y17" s="335">
        <v>2.5</v>
      </c>
      <c r="Z17" s="335">
        <v>2.8</v>
      </c>
      <c r="AA17" s="335">
        <v>8.4</v>
      </c>
      <c r="AB17" s="335">
        <v>11.7</v>
      </c>
      <c r="AC17" s="335">
        <v>8.1</v>
      </c>
      <c r="AD17" s="335">
        <v>2.7</v>
      </c>
      <c r="AE17" s="358"/>
      <c r="AF17" s="358"/>
      <c r="AG17" s="358"/>
    </row>
    <row r="18" spans="2:33" s="333" customFormat="1" x14ac:dyDescent="0.2">
      <c r="B18" s="334">
        <v>4.1666666666666664E-2</v>
      </c>
      <c r="C18" s="335">
        <v>3.5</v>
      </c>
      <c r="D18" s="335">
        <v>2.7</v>
      </c>
      <c r="E18" s="335">
        <v>2.8</v>
      </c>
      <c r="F18" s="335">
        <v>2.7</v>
      </c>
      <c r="G18" s="335">
        <v>2.8</v>
      </c>
      <c r="H18" s="335">
        <v>6.3</v>
      </c>
      <c r="I18" s="335">
        <v>3.2</v>
      </c>
      <c r="J18" s="335">
        <v>3.7</v>
      </c>
      <c r="K18" s="335">
        <v>2.2999999999999998</v>
      </c>
      <c r="L18" s="335">
        <v>2.1</v>
      </c>
      <c r="M18" s="335">
        <v>4.5</v>
      </c>
      <c r="N18" s="335">
        <v>3.9</v>
      </c>
      <c r="O18" s="335">
        <v>4.5999999999999996</v>
      </c>
      <c r="P18" s="335">
        <v>3.8</v>
      </c>
      <c r="Q18" s="335">
        <v>8.1999999999999993</v>
      </c>
      <c r="R18" s="335">
        <v>17.5</v>
      </c>
      <c r="S18" s="335">
        <v>4.2</v>
      </c>
      <c r="T18" s="335">
        <v>4.5999999999999996</v>
      </c>
      <c r="U18" s="335">
        <v>3.3</v>
      </c>
      <c r="V18" s="335">
        <v>3.1</v>
      </c>
      <c r="W18" s="335">
        <v>5.4</v>
      </c>
      <c r="X18" s="335">
        <v>7.8</v>
      </c>
      <c r="Y18" s="335">
        <v>2.9</v>
      </c>
      <c r="Z18" s="335">
        <v>2.7</v>
      </c>
      <c r="AA18" s="335">
        <v>7.7</v>
      </c>
      <c r="AB18" s="335">
        <v>15.9</v>
      </c>
      <c r="AC18" s="335">
        <v>15.2</v>
      </c>
      <c r="AD18" s="335">
        <v>5.9</v>
      </c>
      <c r="AE18" s="358"/>
      <c r="AF18" s="358"/>
      <c r="AG18" s="358"/>
    </row>
    <row r="19" spans="2:33" s="333" customFormat="1" x14ac:dyDescent="0.2">
      <c r="B19" s="334">
        <v>8.3333333333333329E-2</v>
      </c>
      <c r="C19" s="335">
        <v>2.9</v>
      </c>
      <c r="D19" s="335">
        <v>2.8</v>
      </c>
      <c r="E19" s="335">
        <v>2.6</v>
      </c>
      <c r="F19" s="335">
        <v>3.7</v>
      </c>
      <c r="G19" s="335">
        <v>4.3</v>
      </c>
      <c r="H19" s="335">
        <v>6.2</v>
      </c>
      <c r="I19" s="335">
        <v>2.8</v>
      </c>
      <c r="J19" s="335">
        <v>3.3</v>
      </c>
      <c r="K19" s="335">
        <v>2.5</v>
      </c>
      <c r="L19" s="335">
        <v>2.2000000000000002</v>
      </c>
      <c r="M19" s="335">
        <v>4.5999999999999996</v>
      </c>
      <c r="N19" s="335">
        <v>4.3</v>
      </c>
      <c r="O19" s="335">
        <v>4.7</v>
      </c>
      <c r="P19" s="335">
        <v>4.3</v>
      </c>
      <c r="Q19" s="335">
        <v>7.5</v>
      </c>
      <c r="R19" s="335">
        <v>8.1999999999999993</v>
      </c>
      <c r="S19" s="335">
        <v>2.5</v>
      </c>
      <c r="T19" s="335">
        <v>4.7</v>
      </c>
      <c r="U19" s="335">
        <v>3.4</v>
      </c>
      <c r="V19" s="335">
        <v>3.6</v>
      </c>
      <c r="W19" s="335">
        <v>8.4</v>
      </c>
      <c r="X19" s="335">
        <v>5.7</v>
      </c>
      <c r="Y19" s="335">
        <v>4.7</v>
      </c>
      <c r="Z19" s="335">
        <v>10</v>
      </c>
      <c r="AA19" s="335">
        <v>12.5</v>
      </c>
      <c r="AB19" s="335">
        <v>10.6</v>
      </c>
      <c r="AC19" s="335">
        <v>11.2</v>
      </c>
      <c r="AD19" s="335">
        <v>12.4</v>
      </c>
      <c r="AE19" s="358"/>
      <c r="AF19" s="358"/>
      <c r="AG19" s="358"/>
    </row>
    <row r="20" spans="2:33" s="333" customFormat="1" x14ac:dyDescent="0.2">
      <c r="B20" s="334">
        <v>0.125</v>
      </c>
      <c r="C20" s="335">
        <v>4.4000000000000004</v>
      </c>
      <c r="D20" s="335">
        <v>2.9</v>
      </c>
      <c r="E20" s="335">
        <v>2.6</v>
      </c>
      <c r="F20" s="335">
        <v>3.7</v>
      </c>
      <c r="G20" s="335">
        <v>3.4</v>
      </c>
      <c r="H20" s="335">
        <v>5</v>
      </c>
      <c r="I20" s="335">
        <v>3.8</v>
      </c>
      <c r="J20" s="335">
        <v>3.4</v>
      </c>
      <c r="K20" s="335">
        <v>2.6</v>
      </c>
      <c r="L20" s="335">
        <v>2.2000000000000002</v>
      </c>
      <c r="M20" s="335">
        <v>2.6</v>
      </c>
      <c r="N20" s="335">
        <v>3.4</v>
      </c>
      <c r="O20" s="335">
        <v>9.1999999999999993</v>
      </c>
      <c r="P20" s="335">
        <v>5.5</v>
      </c>
      <c r="Q20" s="335">
        <v>4.9000000000000004</v>
      </c>
      <c r="R20" s="335">
        <v>5.2</v>
      </c>
      <c r="S20" s="335">
        <v>4.0999999999999996</v>
      </c>
      <c r="T20" s="335">
        <v>4</v>
      </c>
      <c r="U20" s="335">
        <v>3.2</v>
      </c>
      <c r="V20" s="335">
        <v>3.7</v>
      </c>
      <c r="W20" s="335">
        <v>8.6</v>
      </c>
      <c r="X20" s="335">
        <v>6.7</v>
      </c>
      <c r="Y20" s="335">
        <v>4.2</v>
      </c>
      <c r="Z20" s="335">
        <v>10</v>
      </c>
      <c r="AA20" s="335">
        <v>14.7</v>
      </c>
      <c r="AB20" s="335">
        <v>16.100000000000001</v>
      </c>
      <c r="AC20" s="335">
        <v>6.9</v>
      </c>
      <c r="AD20" s="335">
        <v>16.100000000000001</v>
      </c>
      <c r="AE20" s="358"/>
      <c r="AF20" s="358"/>
      <c r="AG20" s="358"/>
    </row>
    <row r="21" spans="2:33" s="333" customFormat="1" x14ac:dyDescent="0.2">
      <c r="B21" s="334">
        <v>0.16666666666666666</v>
      </c>
      <c r="C21" s="335">
        <v>5</v>
      </c>
      <c r="D21" s="335">
        <v>2.8</v>
      </c>
      <c r="E21" s="335">
        <v>2.9</v>
      </c>
      <c r="F21" s="335">
        <v>4.3</v>
      </c>
      <c r="G21" s="335">
        <v>4.2</v>
      </c>
      <c r="H21" s="335">
        <v>4.2</v>
      </c>
      <c r="I21" s="335">
        <v>5</v>
      </c>
      <c r="J21" s="335">
        <v>3.8</v>
      </c>
      <c r="K21" s="335">
        <v>2.5</v>
      </c>
      <c r="L21" s="335">
        <v>2.2999999999999998</v>
      </c>
      <c r="M21" s="335">
        <v>2.4</v>
      </c>
      <c r="N21" s="335">
        <v>2.4</v>
      </c>
      <c r="O21" s="335">
        <v>8.9</v>
      </c>
      <c r="P21" s="335">
        <v>4.5999999999999996</v>
      </c>
      <c r="Q21" s="335">
        <v>4</v>
      </c>
      <c r="R21" s="335">
        <v>6</v>
      </c>
      <c r="S21" s="335">
        <v>5.3</v>
      </c>
      <c r="T21" s="335">
        <v>4</v>
      </c>
      <c r="U21" s="335">
        <v>2.6</v>
      </c>
      <c r="V21" s="335">
        <v>4.5</v>
      </c>
      <c r="W21" s="335">
        <v>7.8</v>
      </c>
      <c r="X21" s="335">
        <v>5.4</v>
      </c>
      <c r="Y21" s="335">
        <v>8.9</v>
      </c>
      <c r="Z21" s="335">
        <v>16.100000000000001</v>
      </c>
      <c r="AA21" s="335">
        <v>17.100000000000001</v>
      </c>
      <c r="AB21" s="335">
        <v>17.899999999999999</v>
      </c>
      <c r="AC21" s="335">
        <v>5.5</v>
      </c>
      <c r="AD21" s="335">
        <v>12.1</v>
      </c>
      <c r="AE21" s="358"/>
      <c r="AF21" s="358"/>
      <c r="AG21" s="358"/>
    </row>
    <row r="22" spans="2:33" s="333" customFormat="1" x14ac:dyDescent="0.2">
      <c r="B22" s="334">
        <v>0.20833333333333334</v>
      </c>
      <c r="C22" s="335">
        <v>4.8</v>
      </c>
      <c r="D22" s="335">
        <v>3.3</v>
      </c>
      <c r="E22" s="335">
        <v>3.5</v>
      </c>
      <c r="F22" s="335">
        <v>2.7</v>
      </c>
      <c r="G22" s="335">
        <v>4.7</v>
      </c>
      <c r="H22" s="335">
        <v>4.4000000000000004</v>
      </c>
      <c r="I22" s="335">
        <v>4</v>
      </c>
      <c r="J22" s="335">
        <v>8.1999999999999993</v>
      </c>
      <c r="K22" s="335">
        <v>2.9</v>
      </c>
      <c r="L22" s="335">
        <v>7.2</v>
      </c>
      <c r="M22" s="335">
        <v>2.2999999999999998</v>
      </c>
      <c r="N22" s="335">
        <v>2.2000000000000002</v>
      </c>
      <c r="O22" s="335">
        <v>10.7</v>
      </c>
      <c r="P22" s="335">
        <v>3.2</v>
      </c>
      <c r="Q22" s="335">
        <v>2.6</v>
      </c>
      <c r="R22" s="335">
        <v>7</v>
      </c>
      <c r="S22" s="335">
        <v>4.3</v>
      </c>
      <c r="T22" s="335">
        <v>4.0999999999999996</v>
      </c>
      <c r="U22" s="335">
        <v>2.9</v>
      </c>
      <c r="V22" s="335">
        <v>4</v>
      </c>
      <c r="W22" s="335">
        <v>6.9</v>
      </c>
      <c r="X22" s="335">
        <v>6.5</v>
      </c>
      <c r="Y22" s="335">
        <v>11.3</v>
      </c>
      <c r="Z22" s="335">
        <v>20.7</v>
      </c>
      <c r="AA22" s="335">
        <v>18.7</v>
      </c>
      <c r="AB22" s="335">
        <v>18</v>
      </c>
      <c r="AC22" s="335">
        <v>10</v>
      </c>
      <c r="AD22" s="335">
        <v>13.3</v>
      </c>
      <c r="AE22" s="358"/>
      <c r="AF22" s="358"/>
      <c r="AG22" s="358"/>
    </row>
    <row r="23" spans="2:33" s="333" customFormat="1" x14ac:dyDescent="0.2">
      <c r="B23" s="334">
        <v>0.25</v>
      </c>
      <c r="C23" s="335">
        <v>4.2</v>
      </c>
      <c r="D23" s="335">
        <v>5.6</v>
      </c>
      <c r="E23" s="335">
        <v>3.3</v>
      </c>
      <c r="F23" s="335">
        <v>3.8</v>
      </c>
      <c r="G23" s="335">
        <v>5.0999999999999996</v>
      </c>
      <c r="H23" s="335">
        <v>10.1</v>
      </c>
      <c r="I23" s="335">
        <v>5</v>
      </c>
      <c r="J23" s="335">
        <v>7.7</v>
      </c>
      <c r="K23" s="335">
        <v>3.7</v>
      </c>
      <c r="L23" s="335">
        <v>10.4</v>
      </c>
      <c r="M23" s="335">
        <v>6.2</v>
      </c>
      <c r="N23" s="335">
        <v>5.3</v>
      </c>
      <c r="O23" s="335">
        <v>13.1</v>
      </c>
      <c r="P23" s="335">
        <v>3.1</v>
      </c>
      <c r="Q23" s="335">
        <v>3.1</v>
      </c>
      <c r="R23" s="335">
        <v>8.5</v>
      </c>
      <c r="S23" s="335">
        <v>7.7</v>
      </c>
      <c r="T23" s="335">
        <v>4.4000000000000004</v>
      </c>
      <c r="U23" s="335">
        <v>6.9</v>
      </c>
      <c r="V23" s="335">
        <v>3.5</v>
      </c>
      <c r="W23" s="335">
        <v>10.5</v>
      </c>
      <c r="X23" s="335">
        <v>8.3000000000000007</v>
      </c>
      <c r="Y23" s="335">
        <v>21.1</v>
      </c>
      <c r="Z23" s="335">
        <v>18.100000000000001</v>
      </c>
      <c r="AA23" s="335">
        <v>22.9</v>
      </c>
      <c r="AB23" s="335">
        <v>24.9</v>
      </c>
      <c r="AC23" s="335">
        <v>11.1</v>
      </c>
      <c r="AD23" s="335">
        <v>15.3</v>
      </c>
      <c r="AE23" s="358"/>
      <c r="AF23" s="358"/>
      <c r="AG23" s="358"/>
    </row>
    <row r="24" spans="2:33" s="333" customFormat="1" x14ac:dyDescent="0.2">
      <c r="B24" s="334">
        <v>0.29166666666666669</v>
      </c>
      <c r="C24" s="335">
        <v>5.4</v>
      </c>
      <c r="D24" s="335">
        <v>5.2</v>
      </c>
      <c r="E24" s="335">
        <v>4</v>
      </c>
      <c r="F24" s="335">
        <v>4.0999999999999996</v>
      </c>
      <c r="G24" s="335">
        <v>4.4000000000000004</v>
      </c>
      <c r="H24" s="335">
        <v>7.8</v>
      </c>
      <c r="I24" s="335">
        <v>6</v>
      </c>
      <c r="J24" s="335">
        <v>7.1</v>
      </c>
      <c r="K24" s="335">
        <v>3.8</v>
      </c>
      <c r="L24" s="335">
        <v>10.6</v>
      </c>
      <c r="M24" s="335">
        <v>8.3000000000000007</v>
      </c>
      <c r="N24" s="335">
        <v>8.1</v>
      </c>
      <c r="O24" s="335">
        <v>14.7</v>
      </c>
      <c r="P24" s="335">
        <v>5.5</v>
      </c>
      <c r="Q24" s="335">
        <v>4</v>
      </c>
      <c r="R24" s="335">
        <v>5</v>
      </c>
      <c r="S24" s="335">
        <v>6</v>
      </c>
      <c r="T24" s="335">
        <v>6.4</v>
      </c>
      <c r="U24" s="335">
        <v>7.1</v>
      </c>
      <c r="V24" s="335">
        <v>3.5</v>
      </c>
      <c r="W24" s="335">
        <v>7.3</v>
      </c>
      <c r="X24" s="335">
        <v>10.6</v>
      </c>
      <c r="Y24" s="335">
        <v>5.0999999999999996</v>
      </c>
      <c r="Z24" s="335">
        <v>17</v>
      </c>
      <c r="AA24" s="335">
        <v>20.7</v>
      </c>
      <c r="AB24" s="335">
        <v>23.6</v>
      </c>
      <c r="AC24" s="335">
        <v>7.4</v>
      </c>
      <c r="AD24" s="335">
        <v>9.8000000000000007</v>
      </c>
      <c r="AE24" s="358"/>
      <c r="AF24" s="358"/>
      <c r="AG24" s="358"/>
    </row>
    <row r="25" spans="2:33" s="333" customFormat="1" x14ac:dyDescent="0.2">
      <c r="B25" s="334">
        <v>0.33333333333333331</v>
      </c>
      <c r="C25" s="335">
        <v>5.0999999999999996</v>
      </c>
      <c r="D25" s="335">
        <v>5</v>
      </c>
      <c r="E25" s="335">
        <v>2.4</v>
      </c>
      <c r="F25" s="335">
        <v>4.5</v>
      </c>
      <c r="G25" s="335">
        <v>4.2</v>
      </c>
      <c r="H25" s="335">
        <v>6.4</v>
      </c>
      <c r="I25" s="335">
        <v>4.5999999999999996</v>
      </c>
      <c r="J25" s="335">
        <v>5.5</v>
      </c>
      <c r="K25" s="335">
        <v>6.2</v>
      </c>
      <c r="L25" s="335">
        <v>9.5</v>
      </c>
      <c r="M25" s="335">
        <v>4.8</v>
      </c>
      <c r="N25" s="335">
        <v>5</v>
      </c>
      <c r="O25" s="335">
        <v>6</v>
      </c>
      <c r="P25" s="335">
        <v>4.5</v>
      </c>
      <c r="Q25" s="335">
        <v>6.7</v>
      </c>
      <c r="R25" s="335">
        <v>6.9</v>
      </c>
      <c r="S25" s="335">
        <v>8.5</v>
      </c>
      <c r="T25" s="335">
        <v>3.9</v>
      </c>
      <c r="U25" s="335">
        <v>4.5999999999999996</v>
      </c>
      <c r="V25" s="335">
        <v>3.6</v>
      </c>
      <c r="W25" s="335">
        <v>4.2</v>
      </c>
      <c r="X25" s="335">
        <v>10.6</v>
      </c>
      <c r="Y25" s="335">
        <v>4.3</v>
      </c>
      <c r="Z25" s="335">
        <v>12.5</v>
      </c>
      <c r="AA25" s="335">
        <v>11.2</v>
      </c>
      <c r="AB25" s="335">
        <v>23.4</v>
      </c>
      <c r="AC25" s="335">
        <v>5</v>
      </c>
      <c r="AD25" s="335">
        <v>7.2</v>
      </c>
      <c r="AE25" s="358"/>
      <c r="AF25" s="358"/>
      <c r="AG25" s="358"/>
    </row>
    <row r="26" spans="2:33" s="333" customFormat="1" x14ac:dyDescent="0.2">
      <c r="B26" s="334">
        <v>0.375</v>
      </c>
      <c r="C26" s="335">
        <v>5</v>
      </c>
      <c r="D26" s="335">
        <v>4.2</v>
      </c>
      <c r="E26" s="335">
        <v>2.2000000000000002</v>
      </c>
      <c r="F26" s="335">
        <v>5.3</v>
      </c>
      <c r="G26" s="335">
        <v>5</v>
      </c>
      <c r="H26" s="335">
        <v>5.0999999999999996</v>
      </c>
      <c r="I26" s="335">
        <v>3.9</v>
      </c>
      <c r="J26" s="335">
        <v>10.4</v>
      </c>
      <c r="K26" s="335">
        <v>6.3</v>
      </c>
      <c r="L26" s="335">
        <v>4.5</v>
      </c>
      <c r="M26" s="335">
        <v>4.3</v>
      </c>
      <c r="N26" s="335">
        <v>4</v>
      </c>
      <c r="O26" s="335">
        <v>4.8</v>
      </c>
      <c r="P26" s="335">
        <v>3</v>
      </c>
      <c r="Q26" s="335">
        <v>5.0999999999999996</v>
      </c>
      <c r="R26" s="335">
        <v>8.6999999999999993</v>
      </c>
      <c r="S26" s="335">
        <v>12.6</v>
      </c>
      <c r="T26" s="335">
        <v>4.7</v>
      </c>
      <c r="U26" s="335">
        <v>3.6</v>
      </c>
      <c r="V26" s="335">
        <v>3.4</v>
      </c>
      <c r="W26" s="335">
        <v>3.4</v>
      </c>
      <c r="X26" s="335">
        <v>9.1</v>
      </c>
      <c r="Y26" s="335">
        <v>4.5</v>
      </c>
      <c r="Z26" s="335">
        <v>9.3000000000000007</v>
      </c>
      <c r="AA26" s="335">
        <v>15.3</v>
      </c>
      <c r="AB26" s="335">
        <v>20.9</v>
      </c>
      <c r="AC26" s="335">
        <v>5.8</v>
      </c>
      <c r="AD26" s="335" t="s">
        <v>361</v>
      </c>
      <c r="AE26" s="358"/>
      <c r="AF26" s="358"/>
      <c r="AG26" s="358"/>
    </row>
    <row r="27" spans="2:33" s="333" customFormat="1" x14ac:dyDescent="0.2">
      <c r="B27" s="334">
        <v>0.41666666666666669</v>
      </c>
      <c r="C27" s="335">
        <v>4.8</v>
      </c>
      <c r="D27" s="335">
        <v>4.3</v>
      </c>
      <c r="E27" s="335">
        <v>1.9</v>
      </c>
      <c r="F27" s="335">
        <v>4.4000000000000004</v>
      </c>
      <c r="G27" s="335">
        <v>6</v>
      </c>
      <c r="H27" s="335">
        <v>3.8</v>
      </c>
      <c r="I27" s="335">
        <v>5.7</v>
      </c>
      <c r="J27" s="335">
        <v>17.3</v>
      </c>
      <c r="K27" s="335">
        <v>5.8</v>
      </c>
      <c r="L27" s="335">
        <v>3.9</v>
      </c>
      <c r="M27" s="335">
        <v>3.7</v>
      </c>
      <c r="N27" s="335">
        <v>3.5</v>
      </c>
      <c r="O27" s="335">
        <v>20.6</v>
      </c>
      <c r="P27" s="335">
        <v>3.6</v>
      </c>
      <c r="Q27" s="335">
        <v>6.9</v>
      </c>
      <c r="R27" s="335">
        <v>6.4</v>
      </c>
      <c r="S27" s="335">
        <v>12.5</v>
      </c>
      <c r="T27" s="335">
        <v>7</v>
      </c>
      <c r="U27" s="335">
        <v>3.8</v>
      </c>
      <c r="V27" s="335">
        <v>3.6</v>
      </c>
      <c r="W27" s="335">
        <v>4.5</v>
      </c>
      <c r="X27" s="335">
        <v>5.9</v>
      </c>
      <c r="Y27" s="335">
        <v>4.0999999999999996</v>
      </c>
      <c r="Z27" s="335">
        <v>6.2</v>
      </c>
      <c r="AA27" s="335">
        <v>6.3</v>
      </c>
      <c r="AB27" s="335">
        <v>21.8</v>
      </c>
      <c r="AC27" s="335">
        <v>4.5999999999999996</v>
      </c>
      <c r="AD27" s="335" t="s">
        <v>361</v>
      </c>
      <c r="AE27" s="358"/>
      <c r="AF27" s="358"/>
      <c r="AG27" s="358"/>
    </row>
    <row r="28" spans="2:33" s="333" customFormat="1" x14ac:dyDescent="0.2">
      <c r="B28" s="334">
        <v>0.45833333333333331</v>
      </c>
      <c r="C28" s="335">
        <v>5.5</v>
      </c>
      <c r="D28" s="335">
        <v>3.9</v>
      </c>
      <c r="E28" s="335">
        <v>2.4</v>
      </c>
      <c r="F28" s="335">
        <v>4.2</v>
      </c>
      <c r="G28" s="335">
        <v>5.2</v>
      </c>
      <c r="H28" s="335">
        <v>4.4000000000000004</v>
      </c>
      <c r="I28" s="335">
        <v>7.7</v>
      </c>
      <c r="J28" s="335">
        <v>38.200000000000003</v>
      </c>
      <c r="K28" s="335">
        <v>6.3</v>
      </c>
      <c r="L28" s="335">
        <v>3.7</v>
      </c>
      <c r="M28" s="335">
        <v>3.4</v>
      </c>
      <c r="N28" s="335">
        <v>3.2</v>
      </c>
      <c r="O28" s="335">
        <v>21.3</v>
      </c>
      <c r="P28" s="335">
        <v>3.8</v>
      </c>
      <c r="Q28" s="335">
        <v>5.8</v>
      </c>
      <c r="R28" s="335">
        <v>8.1999999999999993</v>
      </c>
      <c r="S28" s="335">
        <v>14.2</v>
      </c>
      <c r="T28" s="335">
        <v>9.6</v>
      </c>
      <c r="U28" s="335">
        <v>4</v>
      </c>
      <c r="V28" s="335">
        <v>5</v>
      </c>
      <c r="W28" s="335">
        <v>4.2</v>
      </c>
      <c r="X28" s="335">
        <v>4.8</v>
      </c>
      <c r="Y28" s="335">
        <v>4.5999999999999996</v>
      </c>
      <c r="Z28" s="335">
        <v>4.5</v>
      </c>
      <c r="AA28" s="335">
        <v>6</v>
      </c>
      <c r="AB28" s="335">
        <v>11</v>
      </c>
      <c r="AC28" s="335">
        <v>5</v>
      </c>
      <c r="AD28" s="335" t="s">
        <v>361</v>
      </c>
      <c r="AE28" s="358"/>
      <c r="AF28" s="358"/>
      <c r="AG28" s="358"/>
    </row>
    <row r="29" spans="2:33" s="333" customFormat="1" x14ac:dyDescent="0.2">
      <c r="B29" s="334">
        <v>0.5</v>
      </c>
      <c r="C29" s="335">
        <v>6.1</v>
      </c>
      <c r="D29" s="335">
        <v>3.3</v>
      </c>
      <c r="E29" s="335">
        <v>1.8</v>
      </c>
      <c r="F29" s="335">
        <v>2.6</v>
      </c>
      <c r="G29" s="335">
        <v>2.9</v>
      </c>
      <c r="H29" s="335">
        <v>4.5999999999999996</v>
      </c>
      <c r="I29" s="335">
        <v>5.9</v>
      </c>
      <c r="J29" s="335">
        <v>14.9</v>
      </c>
      <c r="K29" s="335">
        <v>5.3</v>
      </c>
      <c r="L29" s="335">
        <v>3.6</v>
      </c>
      <c r="M29" s="335">
        <v>3.3</v>
      </c>
      <c r="N29" s="335">
        <v>3.1</v>
      </c>
      <c r="O29" s="335">
        <v>12.4</v>
      </c>
      <c r="P29" s="335">
        <v>3.6</v>
      </c>
      <c r="Q29" s="335">
        <v>12.7</v>
      </c>
      <c r="R29" s="335">
        <v>6.6</v>
      </c>
      <c r="S29" s="335">
        <v>11.7</v>
      </c>
      <c r="T29" s="335">
        <v>6.9</v>
      </c>
      <c r="U29" s="335">
        <v>4.9000000000000004</v>
      </c>
      <c r="V29" s="335">
        <v>5.2</v>
      </c>
      <c r="W29" s="335">
        <v>3.8</v>
      </c>
      <c r="X29" s="335">
        <v>3.9</v>
      </c>
      <c r="Y29" s="335">
        <v>4.0999999999999996</v>
      </c>
      <c r="Z29" s="335">
        <v>4.0999999999999996</v>
      </c>
      <c r="AA29" s="335">
        <v>5.8</v>
      </c>
      <c r="AB29" s="335">
        <v>4.9000000000000004</v>
      </c>
      <c r="AC29" s="335">
        <v>4.9000000000000004</v>
      </c>
      <c r="AD29" s="335" t="s">
        <v>361</v>
      </c>
      <c r="AE29" s="358"/>
      <c r="AF29" s="358"/>
      <c r="AG29" s="358"/>
    </row>
    <row r="30" spans="2:33" s="333" customFormat="1" x14ac:dyDescent="0.2">
      <c r="B30" s="334">
        <v>0.54166666666666663</v>
      </c>
      <c r="C30" s="335">
        <v>5.2</v>
      </c>
      <c r="D30" s="335">
        <v>3.5</v>
      </c>
      <c r="E30" s="335">
        <v>1.7</v>
      </c>
      <c r="F30" s="335">
        <v>2.2999999999999998</v>
      </c>
      <c r="G30" s="335">
        <v>2.9</v>
      </c>
      <c r="H30" s="335">
        <v>4.8</v>
      </c>
      <c r="I30" s="335">
        <v>6</v>
      </c>
      <c r="J30" s="335">
        <v>7.5</v>
      </c>
      <c r="K30" s="335">
        <v>5</v>
      </c>
      <c r="L30" s="335">
        <v>3.9</v>
      </c>
      <c r="M30" s="335">
        <v>3.2</v>
      </c>
      <c r="N30" s="335">
        <v>3</v>
      </c>
      <c r="O30" s="335">
        <v>10.1</v>
      </c>
      <c r="P30" s="335">
        <v>2.8</v>
      </c>
      <c r="Q30" s="335">
        <v>14.5</v>
      </c>
      <c r="R30" s="335">
        <v>7.3</v>
      </c>
      <c r="S30" s="335">
        <v>12.9</v>
      </c>
      <c r="T30" s="335">
        <v>5.0999999999999996</v>
      </c>
      <c r="U30" s="335">
        <v>3.7</v>
      </c>
      <c r="V30" s="335">
        <v>6.2</v>
      </c>
      <c r="W30" s="335">
        <v>3.6</v>
      </c>
      <c r="X30" s="335">
        <v>3.4</v>
      </c>
      <c r="Y30" s="335">
        <v>4</v>
      </c>
      <c r="Z30" s="335">
        <v>3.8</v>
      </c>
      <c r="AA30" s="335">
        <v>6.3</v>
      </c>
      <c r="AB30" s="335">
        <v>5.2</v>
      </c>
      <c r="AC30" s="335">
        <v>4.9000000000000004</v>
      </c>
      <c r="AD30" s="335" t="s">
        <v>361</v>
      </c>
      <c r="AE30" s="358"/>
      <c r="AF30" s="358"/>
      <c r="AG30" s="358"/>
    </row>
    <row r="31" spans="2:33" s="333" customFormat="1" x14ac:dyDescent="0.2">
      <c r="B31" s="334">
        <v>0.58333333333333337</v>
      </c>
      <c r="C31" s="335">
        <v>5.4</v>
      </c>
      <c r="D31" s="335">
        <v>3.4</v>
      </c>
      <c r="E31" s="335">
        <v>1.9</v>
      </c>
      <c r="F31" s="335">
        <v>2.2000000000000002</v>
      </c>
      <c r="G31" s="335">
        <v>3.7</v>
      </c>
      <c r="H31" s="335">
        <v>4.3</v>
      </c>
      <c r="I31" s="335">
        <v>5.0999999999999996</v>
      </c>
      <c r="J31" s="335">
        <v>4.7</v>
      </c>
      <c r="K31" s="335">
        <v>5.6</v>
      </c>
      <c r="L31" s="335">
        <v>3.9</v>
      </c>
      <c r="M31" s="335">
        <v>4.2</v>
      </c>
      <c r="N31" s="335">
        <v>2.2999999999999998</v>
      </c>
      <c r="O31" s="335">
        <v>13.1</v>
      </c>
      <c r="P31" s="335">
        <v>2</v>
      </c>
      <c r="Q31" s="335">
        <v>9.1999999999999993</v>
      </c>
      <c r="R31" s="335">
        <v>7.2</v>
      </c>
      <c r="S31" s="335">
        <v>12.7</v>
      </c>
      <c r="T31" s="335">
        <v>6.3</v>
      </c>
      <c r="U31" s="335">
        <v>3</v>
      </c>
      <c r="V31" s="335">
        <v>7.1</v>
      </c>
      <c r="W31" s="335">
        <v>3.5</v>
      </c>
      <c r="X31" s="335">
        <v>3.1</v>
      </c>
      <c r="Y31" s="335">
        <v>2.9</v>
      </c>
      <c r="Z31" s="335">
        <v>4.0999999999999996</v>
      </c>
      <c r="AA31" s="335">
        <v>7.1</v>
      </c>
      <c r="AB31" s="335">
        <v>5.3</v>
      </c>
      <c r="AC31" s="335">
        <v>5</v>
      </c>
      <c r="AD31" s="335" t="s">
        <v>361</v>
      </c>
      <c r="AE31" s="358"/>
      <c r="AF31" s="358"/>
      <c r="AG31" s="358"/>
    </row>
    <row r="32" spans="2:33" s="333" customFormat="1" x14ac:dyDescent="0.2">
      <c r="B32" s="334">
        <v>0.625</v>
      </c>
      <c r="C32" s="335">
        <v>3.3</v>
      </c>
      <c r="D32" s="335">
        <v>2.5</v>
      </c>
      <c r="E32" s="335">
        <v>1.7</v>
      </c>
      <c r="F32" s="335">
        <v>2.2999999999999998</v>
      </c>
      <c r="G32" s="335">
        <v>3.4</v>
      </c>
      <c r="H32" s="335">
        <v>2.6</v>
      </c>
      <c r="I32" s="335">
        <v>3.2</v>
      </c>
      <c r="J32" s="335">
        <v>4.5999999999999996</v>
      </c>
      <c r="K32" s="335">
        <v>10.199999999999999</v>
      </c>
      <c r="L32" s="335">
        <v>2.5</v>
      </c>
      <c r="M32" s="335">
        <v>4.5</v>
      </c>
      <c r="N32" s="335">
        <v>2.7</v>
      </c>
      <c r="O32" s="335">
        <v>16.600000000000001</v>
      </c>
      <c r="P32" s="335">
        <v>2</v>
      </c>
      <c r="Q32" s="335">
        <v>5.5</v>
      </c>
      <c r="R32" s="335">
        <v>5.9</v>
      </c>
      <c r="S32" s="335">
        <v>13.5</v>
      </c>
      <c r="T32" s="335">
        <v>7.2</v>
      </c>
      <c r="U32" s="335">
        <v>2.5</v>
      </c>
      <c r="V32" s="335">
        <v>4.5999999999999996</v>
      </c>
      <c r="W32" s="335">
        <v>3.3</v>
      </c>
      <c r="X32" s="335">
        <v>3.2</v>
      </c>
      <c r="Y32" s="335">
        <v>2.4</v>
      </c>
      <c r="Z32" s="335">
        <v>3.4</v>
      </c>
      <c r="AA32" s="335">
        <v>6.6</v>
      </c>
      <c r="AB32" s="335">
        <v>5.4</v>
      </c>
      <c r="AC32" s="335">
        <v>4.0999999999999996</v>
      </c>
      <c r="AD32" s="335" t="s">
        <v>361</v>
      </c>
      <c r="AE32" s="358"/>
      <c r="AF32" s="358"/>
      <c r="AG32" s="358"/>
    </row>
    <row r="33" spans="2:37" s="333" customFormat="1" x14ac:dyDescent="0.2">
      <c r="B33" s="334">
        <v>0.66666666666666663</v>
      </c>
      <c r="C33" s="335">
        <v>3.3</v>
      </c>
      <c r="D33" s="335">
        <v>2.2000000000000002</v>
      </c>
      <c r="E33" s="335">
        <v>1.6</v>
      </c>
      <c r="F33" s="335">
        <v>2.1</v>
      </c>
      <c r="G33" s="335">
        <v>3</v>
      </c>
      <c r="H33" s="335">
        <v>2.4</v>
      </c>
      <c r="I33" s="335">
        <v>2.6</v>
      </c>
      <c r="J33" s="335">
        <v>5</v>
      </c>
      <c r="K33" s="335">
        <v>4.4000000000000004</v>
      </c>
      <c r="L33" s="335">
        <v>2.2999999999999998</v>
      </c>
      <c r="M33" s="335">
        <v>4.7</v>
      </c>
      <c r="N33" s="335">
        <v>3.1</v>
      </c>
      <c r="O33" s="335">
        <v>15.4</v>
      </c>
      <c r="P33" s="335">
        <v>2.8</v>
      </c>
      <c r="Q33" s="335">
        <v>4.5999999999999996</v>
      </c>
      <c r="R33" s="335">
        <v>5.0999999999999996</v>
      </c>
      <c r="S33" s="335">
        <v>10.7</v>
      </c>
      <c r="T33" s="335">
        <v>7.7</v>
      </c>
      <c r="U33" s="335">
        <v>2.5</v>
      </c>
      <c r="V33" s="335">
        <v>3.5</v>
      </c>
      <c r="W33" s="335">
        <v>2.1</v>
      </c>
      <c r="X33" s="335">
        <v>3.1</v>
      </c>
      <c r="Y33" s="335">
        <v>2.5</v>
      </c>
      <c r="Z33" s="335">
        <v>2.8</v>
      </c>
      <c r="AA33" s="335">
        <v>6.5</v>
      </c>
      <c r="AB33" s="335">
        <v>4.8</v>
      </c>
      <c r="AC33" s="335">
        <v>3.7</v>
      </c>
      <c r="AD33" s="335" t="s">
        <v>361</v>
      </c>
      <c r="AE33" s="358"/>
      <c r="AF33" s="358"/>
      <c r="AG33" s="358"/>
    </row>
    <row r="34" spans="2:37" s="333" customFormat="1" x14ac:dyDescent="0.2">
      <c r="B34" s="334">
        <v>0.70833333333333337</v>
      </c>
      <c r="C34" s="335">
        <v>3.1</v>
      </c>
      <c r="D34" s="335">
        <v>2.2000000000000002</v>
      </c>
      <c r="E34" s="335">
        <v>1.8</v>
      </c>
      <c r="F34" s="335">
        <v>2.5</v>
      </c>
      <c r="G34" s="335">
        <v>3.6</v>
      </c>
      <c r="H34" s="335">
        <v>3.1</v>
      </c>
      <c r="I34" s="335">
        <v>2.4</v>
      </c>
      <c r="J34" s="335">
        <v>4.7</v>
      </c>
      <c r="K34" s="335">
        <v>3.4</v>
      </c>
      <c r="L34" s="335">
        <v>2.4</v>
      </c>
      <c r="M34" s="335">
        <v>3.2</v>
      </c>
      <c r="N34" s="335">
        <v>5.2</v>
      </c>
      <c r="O34" s="335">
        <v>17.2</v>
      </c>
      <c r="P34" s="335">
        <v>2.4</v>
      </c>
      <c r="Q34" s="335">
        <v>4.4000000000000004</v>
      </c>
      <c r="R34" s="335">
        <v>5.2</v>
      </c>
      <c r="S34" s="335">
        <v>5.0999999999999996</v>
      </c>
      <c r="T34" s="335">
        <v>8.6999999999999993</v>
      </c>
      <c r="U34" s="335">
        <v>2.6</v>
      </c>
      <c r="V34" s="335">
        <v>3.2</v>
      </c>
      <c r="W34" s="335">
        <v>2.8</v>
      </c>
      <c r="X34" s="335">
        <v>4.2</v>
      </c>
      <c r="Y34" s="335">
        <v>2.8</v>
      </c>
      <c r="Z34" s="335">
        <v>3.1</v>
      </c>
      <c r="AA34" s="335">
        <v>6</v>
      </c>
      <c r="AB34" s="335">
        <v>3.1</v>
      </c>
      <c r="AC34" s="335">
        <v>3.2</v>
      </c>
      <c r="AD34" s="335" t="s">
        <v>361</v>
      </c>
      <c r="AE34" s="358"/>
      <c r="AF34" s="358"/>
      <c r="AG34" s="358"/>
    </row>
    <row r="35" spans="2:37" s="333" customFormat="1" x14ac:dyDescent="0.2">
      <c r="B35" s="334">
        <v>0.75</v>
      </c>
      <c r="C35" s="335">
        <v>3.4</v>
      </c>
      <c r="D35" s="335">
        <v>2.2000000000000002</v>
      </c>
      <c r="E35" s="335">
        <v>2</v>
      </c>
      <c r="F35" s="335">
        <v>2.8</v>
      </c>
      <c r="G35" s="335">
        <v>2.9</v>
      </c>
      <c r="H35" s="335">
        <v>3.2</v>
      </c>
      <c r="I35" s="335">
        <v>2.6</v>
      </c>
      <c r="J35" s="335">
        <v>3.7</v>
      </c>
      <c r="K35" s="335">
        <v>3</v>
      </c>
      <c r="L35" s="335">
        <v>2.9</v>
      </c>
      <c r="M35" s="335">
        <v>3</v>
      </c>
      <c r="N35" s="335">
        <v>6.6</v>
      </c>
      <c r="O35" s="335">
        <v>12.1</v>
      </c>
      <c r="P35" s="335">
        <v>2.8</v>
      </c>
      <c r="Q35" s="335">
        <v>5.0999999999999996</v>
      </c>
      <c r="R35" s="335">
        <v>3.9</v>
      </c>
      <c r="S35" s="335">
        <v>3.8</v>
      </c>
      <c r="T35" s="335">
        <v>6.6</v>
      </c>
      <c r="U35" s="335">
        <v>2.7</v>
      </c>
      <c r="V35" s="335">
        <v>4.0999999999999996</v>
      </c>
      <c r="W35" s="335">
        <v>3.2</v>
      </c>
      <c r="X35" s="335">
        <v>4.5</v>
      </c>
      <c r="Y35" s="335">
        <v>3.5</v>
      </c>
      <c r="Z35" s="335">
        <v>3.6</v>
      </c>
      <c r="AA35" s="335">
        <v>4.7</v>
      </c>
      <c r="AB35" s="335">
        <v>3.4</v>
      </c>
      <c r="AC35" s="335">
        <v>3.1</v>
      </c>
      <c r="AD35" s="335" t="s">
        <v>361</v>
      </c>
      <c r="AE35" s="358"/>
      <c r="AF35" s="358"/>
      <c r="AG35" s="358"/>
      <c r="AK35"/>
    </row>
    <row r="36" spans="2:37" s="333" customFormat="1" x14ac:dyDescent="0.2">
      <c r="B36" s="334">
        <v>0.79166666666666663</v>
      </c>
      <c r="C36" s="335">
        <v>3.2</v>
      </c>
      <c r="D36" s="335">
        <v>2.2999999999999998</v>
      </c>
      <c r="E36" s="335">
        <v>2.4</v>
      </c>
      <c r="F36" s="335">
        <v>3.2</v>
      </c>
      <c r="G36" s="335">
        <v>3.8</v>
      </c>
      <c r="H36" s="335">
        <v>3.4</v>
      </c>
      <c r="I36" s="335">
        <v>3.4</v>
      </c>
      <c r="J36" s="335">
        <v>4.4000000000000004</v>
      </c>
      <c r="K36" s="335">
        <v>3.3</v>
      </c>
      <c r="L36" s="335">
        <v>3.3</v>
      </c>
      <c r="M36" s="335">
        <v>4.3</v>
      </c>
      <c r="N36" s="335">
        <v>6.2</v>
      </c>
      <c r="O36" s="335">
        <v>6</v>
      </c>
      <c r="P36" s="335">
        <v>2.4</v>
      </c>
      <c r="Q36" s="335">
        <v>6.8</v>
      </c>
      <c r="R36" s="335">
        <v>3.6</v>
      </c>
      <c r="S36" s="335">
        <v>5.0999999999999996</v>
      </c>
      <c r="T36" s="335">
        <v>5.2</v>
      </c>
      <c r="U36" s="335">
        <v>2.9</v>
      </c>
      <c r="V36" s="335">
        <v>4.5999999999999996</v>
      </c>
      <c r="W36" s="335">
        <v>4.5999999999999996</v>
      </c>
      <c r="X36" s="335">
        <v>3.2</v>
      </c>
      <c r="Y36" s="335">
        <v>3.7</v>
      </c>
      <c r="Z36" s="335">
        <v>3.7</v>
      </c>
      <c r="AA36" s="335">
        <v>4.4000000000000004</v>
      </c>
      <c r="AB36" s="335">
        <v>2.9</v>
      </c>
      <c r="AC36" s="335">
        <v>3.6</v>
      </c>
      <c r="AD36" s="335" t="s">
        <v>361</v>
      </c>
      <c r="AE36" s="358"/>
      <c r="AF36" s="358"/>
      <c r="AG36" s="358"/>
      <c r="AK36"/>
    </row>
    <row r="37" spans="2:37" s="333" customFormat="1" x14ac:dyDescent="0.2">
      <c r="B37" s="334">
        <v>0.83333333333333337</v>
      </c>
      <c r="C37" s="335">
        <v>2.7</v>
      </c>
      <c r="D37" s="335">
        <v>2.2000000000000002</v>
      </c>
      <c r="E37" s="335">
        <v>2.6</v>
      </c>
      <c r="F37" s="335">
        <v>2.6</v>
      </c>
      <c r="G37" s="335">
        <v>3.4</v>
      </c>
      <c r="H37" s="335">
        <v>3</v>
      </c>
      <c r="I37" s="335">
        <v>3.6</v>
      </c>
      <c r="J37" s="335">
        <v>4.4000000000000004</v>
      </c>
      <c r="K37" s="335">
        <v>2.4</v>
      </c>
      <c r="L37" s="335">
        <v>2.8</v>
      </c>
      <c r="M37" s="335">
        <v>4.9000000000000004</v>
      </c>
      <c r="N37" s="335">
        <v>5.2</v>
      </c>
      <c r="O37" s="335">
        <v>7.1</v>
      </c>
      <c r="P37" s="335">
        <v>4.4000000000000004</v>
      </c>
      <c r="Q37" s="335">
        <v>8.9</v>
      </c>
      <c r="R37" s="335">
        <v>3.6</v>
      </c>
      <c r="S37" s="335">
        <v>4.7</v>
      </c>
      <c r="T37" s="335">
        <v>12.1</v>
      </c>
      <c r="U37" s="335">
        <v>2.5</v>
      </c>
      <c r="V37" s="335">
        <v>4.0999999999999996</v>
      </c>
      <c r="W37" s="335">
        <v>2.2999999999999998</v>
      </c>
      <c r="X37" s="335">
        <v>3.4</v>
      </c>
      <c r="Y37" s="335">
        <v>4</v>
      </c>
      <c r="Z37" s="335">
        <v>5.8</v>
      </c>
      <c r="AA37" s="335">
        <v>4.9000000000000004</v>
      </c>
      <c r="AB37" s="335">
        <v>3.2</v>
      </c>
      <c r="AC37" s="335">
        <v>3.6</v>
      </c>
      <c r="AD37" s="335" t="s">
        <v>361</v>
      </c>
      <c r="AE37" s="358"/>
      <c r="AF37" s="358"/>
      <c r="AG37" s="358"/>
      <c r="AK37"/>
    </row>
    <row r="38" spans="2:37" s="333" customFormat="1" x14ac:dyDescent="0.2">
      <c r="B38" s="334">
        <v>0.875</v>
      </c>
      <c r="C38" s="335">
        <v>2.7</v>
      </c>
      <c r="D38" s="335">
        <v>1.9</v>
      </c>
      <c r="E38" s="335">
        <v>2.5</v>
      </c>
      <c r="F38" s="335">
        <v>2.4</v>
      </c>
      <c r="G38" s="335">
        <v>6.5</v>
      </c>
      <c r="H38" s="335">
        <v>2.9</v>
      </c>
      <c r="I38" s="335">
        <v>3.2</v>
      </c>
      <c r="J38" s="335">
        <v>3.9</v>
      </c>
      <c r="K38" s="335">
        <v>2.4</v>
      </c>
      <c r="L38" s="335">
        <v>2.9</v>
      </c>
      <c r="M38" s="335">
        <v>3.1</v>
      </c>
      <c r="N38" s="335">
        <v>4.7</v>
      </c>
      <c r="O38" s="335">
        <v>6.6</v>
      </c>
      <c r="P38" s="335">
        <v>8.8000000000000007</v>
      </c>
      <c r="Q38" s="335">
        <v>6.1</v>
      </c>
      <c r="R38" s="335">
        <v>7.2</v>
      </c>
      <c r="S38" s="335">
        <v>4.2</v>
      </c>
      <c r="T38" s="335">
        <v>5.6</v>
      </c>
      <c r="U38" s="335">
        <v>2.7</v>
      </c>
      <c r="V38" s="335">
        <v>3.2</v>
      </c>
      <c r="W38" s="335">
        <v>3.2</v>
      </c>
      <c r="X38" s="335">
        <v>3.2</v>
      </c>
      <c r="Y38" s="335">
        <v>7.1</v>
      </c>
      <c r="Z38" s="335">
        <v>5.2</v>
      </c>
      <c r="AA38" s="335">
        <v>5.5</v>
      </c>
      <c r="AB38" s="335">
        <v>2.9</v>
      </c>
      <c r="AC38" s="335">
        <v>3.6</v>
      </c>
      <c r="AD38" s="335" t="s">
        <v>361</v>
      </c>
      <c r="AE38" s="358"/>
      <c r="AF38" s="358"/>
      <c r="AG38" s="358"/>
      <c r="AK38"/>
    </row>
    <row r="39" spans="2:37" s="333" customFormat="1" x14ac:dyDescent="0.2">
      <c r="B39" s="334">
        <v>0.91666666666666663</v>
      </c>
      <c r="C39" s="335">
        <v>2.8</v>
      </c>
      <c r="D39" s="335">
        <v>2.2000000000000002</v>
      </c>
      <c r="E39" s="335">
        <v>2.6</v>
      </c>
      <c r="F39" s="335">
        <v>2.2000000000000002</v>
      </c>
      <c r="G39" s="335">
        <v>5.6</v>
      </c>
      <c r="H39" s="335">
        <v>3</v>
      </c>
      <c r="I39" s="335">
        <v>4.3</v>
      </c>
      <c r="J39" s="335">
        <v>5.5</v>
      </c>
      <c r="K39" s="335">
        <v>4.5999999999999996</v>
      </c>
      <c r="L39" s="335">
        <v>2.5</v>
      </c>
      <c r="M39" s="335">
        <v>3.7</v>
      </c>
      <c r="N39" s="335">
        <v>3.9</v>
      </c>
      <c r="O39" s="335">
        <v>5.7</v>
      </c>
      <c r="P39" s="335">
        <v>7.8</v>
      </c>
      <c r="Q39" s="335">
        <v>10.7</v>
      </c>
      <c r="R39" s="335">
        <v>7.7</v>
      </c>
      <c r="S39" s="335">
        <v>5.4</v>
      </c>
      <c r="T39" s="335">
        <v>4.3</v>
      </c>
      <c r="U39" s="335">
        <v>2.2000000000000002</v>
      </c>
      <c r="V39" s="335">
        <v>2.8</v>
      </c>
      <c r="W39" s="335">
        <v>4.3</v>
      </c>
      <c r="X39" s="335">
        <v>4.0999999999999996</v>
      </c>
      <c r="Y39" s="335">
        <v>5.3</v>
      </c>
      <c r="Z39" s="335">
        <v>7.6</v>
      </c>
      <c r="AA39" s="335">
        <v>7.7</v>
      </c>
      <c r="AB39" s="335">
        <v>4.4000000000000004</v>
      </c>
      <c r="AC39" s="335">
        <v>3.4</v>
      </c>
      <c r="AD39" s="335" t="s">
        <v>361</v>
      </c>
      <c r="AE39" s="358"/>
      <c r="AF39" s="358"/>
      <c r="AG39" s="358"/>
    </row>
    <row r="40" spans="2:37" s="333" customFormat="1" x14ac:dyDescent="0.2">
      <c r="B40" s="334">
        <v>0.95833333333333337</v>
      </c>
      <c r="C40" s="335">
        <v>2.6</v>
      </c>
      <c r="D40" s="335">
        <v>2.1</v>
      </c>
      <c r="E40" s="335">
        <v>2.8</v>
      </c>
      <c r="F40" s="335">
        <v>2.2000000000000002</v>
      </c>
      <c r="G40" s="335">
        <v>4.8</v>
      </c>
      <c r="H40" s="335">
        <v>3.2</v>
      </c>
      <c r="I40" s="335">
        <v>3.5</v>
      </c>
      <c r="J40" s="335">
        <v>2.5</v>
      </c>
      <c r="K40" s="335">
        <v>3.2</v>
      </c>
      <c r="L40" s="335">
        <v>2.4</v>
      </c>
      <c r="M40" s="335">
        <v>4.8</v>
      </c>
      <c r="N40" s="335">
        <v>4.0999999999999996</v>
      </c>
      <c r="O40" s="335">
        <v>7.4</v>
      </c>
      <c r="P40" s="335">
        <v>9.9</v>
      </c>
      <c r="Q40" s="335">
        <v>5.3</v>
      </c>
      <c r="R40" s="335">
        <v>6</v>
      </c>
      <c r="S40" s="335">
        <v>5</v>
      </c>
      <c r="T40" s="335">
        <v>5.9</v>
      </c>
      <c r="U40" s="335">
        <v>3</v>
      </c>
      <c r="V40" s="335">
        <v>3.5</v>
      </c>
      <c r="W40" s="335">
        <v>3</v>
      </c>
      <c r="X40" s="335">
        <v>2.7</v>
      </c>
      <c r="Y40" s="335">
        <v>3.3</v>
      </c>
      <c r="Z40" s="335">
        <v>8.6999999999999993</v>
      </c>
      <c r="AA40" s="335">
        <v>8</v>
      </c>
      <c r="AB40" s="335">
        <v>8.4</v>
      </c>
      <c r="AC40" s="335">
        <v>3.2</v>
      </c>
      <c r="AD40" s="335" t="s">
        <v>361</v>
      </c>
      <c r="AE40" s="358"/>
      <c r="AF40" s="358"/>
      <c r="AG40" s="358"/>
    </row>
    <row r="41" spans="2:37" s="336" customFormat="1" ht="33" customHeight="1" x14ac:dyDescent="0.2">
      <c r="B41" s="331" t="s">
        <v>309</v>
      </c>
      <c r="C41" s="346">
        <v>4</v>
      </c>
      <c r="D41" s="346">
        <v>3.1</v>
      </c>
      <c r="E41" s="346">
        <v>2.4</v>
      </c>
      <c r="F41" s="346">
        <v>3.2</v>
      </c>
      <c r="G41" s="346">
        <v>4.0999999999999996</v>
      </c>
      <c r="H41" s="346">
        <v>4.5999999999999996</v>
      </c>
      <c r="I41" s="346">
        <v>4.2</v>
      </c>
      <c r="J41" s="346">
        <v>7.4</v>
      </c>
      <c r="K41" s="346">
        <v>4.2</v>
      </c>
      <c r="L41" s="346">
        <v>4</v>
      </c>
      <c r="M41" s="346">
        <v>4.0999999999999996</v>
      </c>
      <c r="N41" s="346">
        <v>4.0999999999999996</v>
      </c>
      <c r="O41" s="346">
        <v>10.5</v>
      </c>
      <c r="P41" s="346">
        <v>4.3</v>
      </c>
      <c r="Q41" s="346">
        <v>6.6</v>
      </c>
      <c r="R41" s="346">
        <v>6.8</v>
      </c>
      <c r="S41" s="346">
        <v>7.6</v>
      </c>
      <c r="T41" s="346">
        <v>6</v>
      </c>
      <c r="U41" s="346">
        <v>3.5</v>
      </c>
      <c r="V41" s="346">
        <v>4</v>
      </c>
      <c r="W41" s="346">
        <v>4.8</v>
      </c>
      <c r="X41" s="346">
        <v>5.4</v>
      </c>
      <c r="Y41" s="346">
        <v>5.2</v>
      </c>
      <c r="Z41" s="346">
        <v>7.7</v>
      </c>
      <c r="AA41" s="346">
        <v>9.8000000000000007</v>
      </c>
      <c r="AB41" s="346">
        <v>11.2</v>
      </c>
      <c r="AC41" s="346">
        <v>5.9</v>
      </c>
      <c r="AD41" s="314" t="s">
        <v>360</v>
      </c>
      <c r="AE41" s="359"/>
      <c r="AF41" s="359"/>
      <c r="AG41" s="359"/>
      <c r="AH41" s="292"/>
    </row>
    <row r="42" spans="2:37" s="336" customFormat="1" ht="27" customHeight="1" x14ac:dyDescent="0.2">
      <c r="B42" s="331" t="s">
        <v>310</v>
      </c>
      <c r="C42" s="364" t="s">
        <v>308</v>
      </c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58"/>
      <c r="AF42" s="358"/>
      <c r="AG42" s="358"/>
    </row>
    <row r="43" spans="2:37" s="328" customFormat="1" ht="13.5" customHeight="1" x14ac:dyDescent="0.2">
      <c r="B43" s="294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</row>
    <row r="44" spans="2:37" s="328" customFormat="1" ht="13.5" customHeight="1" x14ac:dyDescent="0.2"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</sheetData>
  <mergeCells count="6">
    <mergeCell ref="C42:AD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/>
  </sheetViews>
  <sheetFormatPr baseColWidth="10" defaultColWidth="8.85546875" defaultRowHeight="12" x14ac:dyDescent="0.2"/>
  <cols>
    <col min="1" max="1" width="2.28515625" style="18" customWidth="1"/>
    <col min="2" max="3" width="14.7109375" style="18" customWidth="1"/>
    <col min="4" max="4" width="8.85546875" style="18"/>
    <col min="5" max="5" width="4.42578125" style="18" customWidth="1"/>
    <col min="6" max="6" width="9.5703125" style="18" customWidth="1"/>
    <col min="7" max="7" width="4.42578125" style="18" customWidth="1"/>
    <col min="8" max="8" width="9.7109375" style="18" customWidth="1"/>
    <col min="9" max="9" width="13" style="18" customWidth="1"/>
    <col min="10" max="10" width="13.28515625" style="18" customWidth="1"/>
    <col min="11" max="16384" width="8.85546875" style="18"/>
  </cols>
  <sheetData>
    <row r="1" spans="2:10" ht="12.75" thickBot="1" x14ac:dyDescent="0.25"/>
    <row r="2" spans="2:10" ht="27.75" thickBot="1" x14ac:dyDescent="0.25">
      <c r="B2" s="243" t="s">
        <v>27</v>
      </c>
      <c r="C2" s="244" t="s">
        <v>28</v>
      </c>
      <c r="D2" s="245" t="s">
        <v>239</v>
      </c>
      <c r="F2" s="246" t="s">
        <v>240</v>
      </c>
      <c r="H2" s="246" t="s">
        <v>241</v>
      </c>
      <c r="I2" s="247" t="s">
        <v>242</v>
      </c>
      <c r="J2" s="248" t="e">
        <f>IF(F3&gt;F13,"CORRECTO Pb","ERROR")</f>
        <v>#DIV/0!</v>
      </c>
    </row>
    <row r="3" spans="2:10" x14ac:dyDescent="0.2">
      <c r="B3" s="249">
        <f>'A.2.4. Cálculo PM10 y VM'!E12</f>
        <v>0</v>
      </c>
      <c r="C3" s="250">
        <f>'A.2.4. Cálculo PM10 y VM'!F12</f>
        <v>0</v>
      </c>
      <c r="D3" s="251" t="e">
        <f>'A.2.4. Cálculo PM10 y VM'!M12</f>
        <v>#DIV/0!</v>
      </c>
      <c r="F3" s="252" t="e">
        <f>'A.2.8. Conc. Metales 10°C'!E78</f>
        <v>#DIV/0!</v>
      </c>
      <c r="H3" s="252" t="e">
        <f>'A.2.8. Conc. Metales 10°C'!E62</f>
        <v>#DIV/0!</v>
      </c>
      <c r="J3" s="248" t="e">
        <f>IF(H3&gt;H13,"CORRECTO Cd","ERROR")</f>
        <v>#DIV/0!</v>
      </c>
    </row>
    <row r="4" spans="2:10" x14ac:dyDescent="0.2">
      <c r="B4" s="253">
        <f>'A.2.4. Cálculo PM10 y VM'!E13</f>
        <v>0</v>
      </c>
      <c r="C4" s="254">
        <f>'A.2.4. Cálculo PM10 y VM'!F13</f>
        <v>0</v>
      </c>
      <c r="D4" s="255" t="e">
        <f>'A.2.4. Cálculo PM10 y VM'!M13</f>
        <v>#DIV/0!</v>
      </c>
      <c r="F4" s="252" t="e">
        <f>'A.2.8. Conc. Metales 10°C'!F78</f>
        <v>#DIV/0!</v>
      </c>
      <c r="H4" s="252" t="e">
        <f>'A.2.8. Conc. Metales 10°C'!F62</f>
        <v>#DIV/0!</v>
      </c>
    </row>
    <row r="5" spans="2:10" x14ac:dyDescent="0.2">
      <c r="B5" s="253">
        <f>'A.2.4. Cálculo PM10 y VM'!E14</f>
        <v>0</v>
      </c>
      <c r="C5" s="254">
        <f>'A.2.4. Cálculo PM10 y VM'!F14</f>
        <v>0</v>
      </c>
      <c r="D5" s="255" t="e">
        <f>'A.2.4. Cálculo PM10 y VM'!M14</f>
        <v>#DIV/0!</v>
      </c>
      <c r="F5" s="252" t="e">
        <f>'A.2.8. Conc. Metales 10°C'!G78</f>
        <v>#DIV/0!</v>
      </c>
      <c r="H5" s="252" t="e">
        <f>'A.2.8. Conc. Metales 10°C'!G62</f>
        <v>#DIV/0!</v>
      </c>
    </row>
    <row r="6" spans="2:10" x14ac:dyDescent="0.2">
      <c r="B6" s="253">
        <f>'A.2.4. Cálculo PM10 y VM'!E15</f>
        <v>0</v>
      </c>
      <c r="C6" s="254">
        <f>'A.2.4. Cálculo PM10 y VM'!F15</f>
        <v>0</v>
      </c>
      <c r="D6" s="255" t="e">
        <f>'A.2.4. Cálculo PM10 y VM'!M15</f>
        <v>#DIV/0!</v>
      </c>
      <c r="F6" s="252" t="e">
        <f>'A.2.8. Conc. Metales 10°C'!H78</f>
        <v>#DIV/0!</v>
      </c>
      <c r="H6" s="252" t="e">
        <f>'A.2.8. Conc. Metales 10°C'!H62</f>
        <v>#DIV/0!</v>
      </c>
    </row>
    <row r="7" spans="2:10" ht="12.75" thickBot="1" x14ac:dyDescent="0.25">
      <c r="B7" s="259">
        <f>'A.2.4. Cálculo PM10 y VM'!E16</f>
        <v>0</v>
      </c>
      <c r="C7" s="260">
        <f>'A.2.4. Cálculo PM10 y VM'!F16</f>
        <v>0</v>
      </c>
      <c r="D7" s="261" t="e">
        <f>'A.2.4. Cálculo PM10 y VM'!M16</f>
        <v>#DIV/0!</v>
      </c>
      <c r="F7" s="252" t="e">
        <f>'A.2.8. Conc. Metales 10°C'!I78</f>
        <v>#DIV/0!</v>
      </c>
      <c r="H7" s="252" t="e">
        <f>'A.2.8. Conc. Metales 10°C'!I62</f>
        <v>#DIV/0!</v>
      </c>
    </row>
    <row r="8" spans="2:10" x14ac:dyDescent="0.2">
      <c r="B8" s="256"/>
    </row>
    <row r="9" spans="2:10" x14ac:dyDescent="0.2">
      <c r="B9" s="262" t="s">
        <v>247</v>
      </c>
      <c r="C9" s="263"/>
      <c r="D9" s="264" t="e">
        <f>AVERAGE(D3:D7)</f>
        <v>#DIV/0!</v>
      </c>
      <c r="E9" s="263"/>
      <c r="F9" s="264" t="e">
        <f>AVERAGE(F3:F7)</f>
        <v>#DIV/0!</v>
      </c>
      <c r="G9" s="263"/>
      <c r="H9" s="265" t="e">
        <f>AVERAGE(H3:H7)</f>
        <v>#DIV/0!</v>
      </c>
    </row>
    <row r="10" spans="2:10" ht="13.5" x14ac:dyDescent="0.2">
      <c r="B10" s="266"/>
      <c r="C10" s="267"/>
      <c r="D10" s="268" t="s">
        <v>248</v>
      </c>
      <c r="E10" s="267"/>
      <c r="F10" s="269">
        <v>0.5</v>
      </c>
      <c r="G10" s="267"/>
      <c r="H10" s="270">
        <v>2.5000000000000001E-2</v>
      </c>
    </row>
    <row r="11" spans="2:10" ht="12.75" thickBot="1" x14ac:dyDescent="0.25"/>
    <row r="12" spans="2:10" ht="27.75" thickBot="1" x14ac:dyDescent="0.25">
      <c r="B12" s="243" t="s">
        <v>27</v>
      </c>
      <c r="C12" s="244" t="s">
        <v>28</v>
      </c>
      <c r="D12" s="245" t="s">
        <v>243</v>
      </c>
      <c r="F12" s="257" t="s">
        <v>244</v>
      </c>
      <c r="H12" s="257" t="s">
        <v>245</v>
      </c>
      <c r="I12" s="258" t="s">
        <v>246</v>
      </c>
    </row>
    <row r="13" spans="2:10" x14ac:dyDescent="0.2">
      <c r="B13" s="249" t="str">
        <f>'A.2.5. Cálculo PM 2.5'!E12</f>
        <v>-</v>
      </c>
      <c r="C13" s="250" t="str">
        <f>'A.2.5. Cálculo PM 2.5'!F12</f>
        <v>-</v>
      </c>
      <c r="D13" s="251" t="str">
        <f>'A.2.5. Cálculo PM 2.5'!M12</f>
        <v>-</v>
      </c>
      <c r="F13" s="252" t="e">
        <f>'A.2.6. Conc. de Metales PM 10'!E78</f>
        <v>#DIV/0!</v>
      </c>
      <c r="H13" s="252" t="e">
        <f>'A.2.6. Conc. de Metales PM 10'!E62</f>
        <v>#DIV/0!</v>
      </c>
    </row>
    <row r="14" spans="2:10" x14ac:dyDescent="0.2">
      <c r="B14" s="253" t="str">
        <f>'A.2.5. Cálculo PM 2.5'!E13</f>
        <v>-</v>
      </c>
      <c r="C14" s="254" t="str">
        <f>'A.2.5. Cálculo PM 2.5'!F13</f>
        <v>-</v>
      </c>
      <c r="D14" s="255" t="str">
        <f>'A.2.5. Cálculo PM 2.5'!M13</f>
        <v>-</v>
      </c>
      <c r="F14" s="252" t="e">
        <f>'A.2.6. Conc. de Metales PM 10'!F78</f>
        <v>#DIV/0!</v>
      </c>
      <c r="H14" s="252" t="e">
        <f>'A.2.6. Conc. de Metales PM 10'!F62</f>
        <v>#DIV/0!</v>
      </c>
    </row>
    <row r="15" spans="2:10" x14ac:dyDescent="0.2">
      <c r="B15" s="253" t="str">
        <f>'A.2.5. Cálculo PM 2.5'!E14</f>
        <v>-</v>
      </c>
      <c r="C15" s="254" t="str">
        <f>'A.2.5. Cálculo PM 2.5'!F14</f>
        <v>-</v>
      </c>
      <c r="D15" s="255" t="str">
        <f>'A.2.5. Cálculo PM 2.5'!M14</f>
        <v>-</v>
      </c>
      <c r="F15" s="252" t="e">
        <f>'A.2.6. Conc. de Metales PM 10'!G78</f>
        <v>#DIV/0!</v>
      </c>
      <c r="H15" s="252" t="e">
        <f>'A.2.6. Conc. de Metales PM 10'!G62</f>
        <v>#DIV/0!</v>
      </c>
    </row>
    <row r="16" spans="2:10" x14ac:dyDescent="0.2">
      <c r="B16" s="253" t="str">
        <f>'A.2.5. Cálculo PM 2.5'!E15</f>
        <v>-</v>
      </c>
      <c r="C16" s="254" t="str">
        <f>'A.2.5. Cálculo PM 2.5'!F15</f>
        <v>-</v>
      </c>
      <c r="D16" s="255" t="str">
        <f>'A.2.5. Cálculo PM 2.5'!M15</f>
        <v>-</v>
      </c>
      <c r="F16" s="252" t="e">
        <f>'A.2.6. Conc. de Metales PM 10'!H78</f>
        <v>#DIV/0!</v>
      </c>
      <c r="H16" s="252" t="e">
        <f>'A.2.6. Conc. de Metales PM 10'!H62</f>
        <v>#DIV/0!</v>
      </c>
    </row>
    <row r="17" spans="2:8" ht="12.75" thickBot="1" x14ac:dyDescent="0.25">
      <c r="B17" s="259" t="str">
        <f>'A.2.5. Cálculo PM 2.5'!E16</f>
        <v>-</v>
      </c>
      <c r="C17" s="260" t="str">
        <f>'A.2.5. Cálculo PM 2.5'!F16</f>
        <v>-</v>
      </c>
      <c r="D17" s="261" t="str">
        <f>'A.2.5. Cálculo PM 2.5'!M16</f>
        <v>-</v>
      </c>
      <c r="F17" s="252" t="e">
        <f>'A.2.6. Conc. de Metales PM 10'!I78</f>
        <v>#DIV/0!</v>
      </c>
      <c r="H17" s="252" t="e">
        <f>'A.2.6. Conc. de Metales PM 10'!I62</f>
        <v>#DIV/0!</v>
      </c>
    </row>
    <row r="18" spans="2:8" x14ac:dyDescent="0.2">
      <c r="B18" s="256"/>
      <c r="C18" s="256"/>
    </row>
    <row r="19" spans="2:8" x14ac:dyDescent="0.2">
      <c r="B19" s="262" t="s">
        <v>247</v>
      </c>
      <c r="C19" s="263"/>
      <c r="D19" s="264" t="e">
        <f>AVERAGE(D13:D17)</f>
        <v>#DIV/0!</v>
      </c>
      <c r="E19" s="263"/>
      <c r="F19" s="271" t="e">
        <f>AVERAGE(F13:F17)</f>
        <v>#DIV/0!</v>
      </c>
      <c r="G19" s="263"/>
      <c r="H19" s="265" t="e">
        <f>AVERAGE(H13:H17)</f>
        <v>#DIV/0!</v>
      </c>
    </row>
    <row r="20" spans="2:8" ht="13.5" x14ac:dyDescent="0.2">
      <c r="B20" s="272"/>
      <c r="C20" s="272"/>
      <c r="D20" s="268" t="s">
        <v>231</v>
      </c>
      <c r="E20" s="272"/>
      <c r="F20" s="267">
        <v>1.5</v>
      </c>
      <c r="G20" s="272"/>
      <c r="H20" s="273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4" t="s">
        <v>35</v>
      </c>
      <c r="B1" s="554"/>
      <c r="C1" s="554"/>
      <c r="D1" s="554"/>
      <c r="E1" s="554"/>
      <c r="F1" s="554"/>
      <c r="G1" s="554"/>
    </row>
    <row r="2" spans="1:7" ht="18.75" customHeight="1" x14ac:dyDescent="0.2">
      <c r="A2" s="554" t="s">
        <v>49</v>
      </c>
      <c r="B2" s="554"/>
      <c r="C2" s="554"/>
      <c r="D2" s="554"/>
      <c r="E2" s="554"/>
      <c r="F2" s="554"/>
      <c r="G2" s="554"/>
    </row>
    <row r="7" spans="1:7" x14ac:dyDescent="0.2">
      <c r="A7" t="s">
        <v>36</v>
      </c>
    </row>
    <row r="8" spans="1:7" x14ac:dyDescent="0.2">
      <c r="A8" s="9" t="s">
        <v>48</v>
      </c>
      <c r="B8" t="s">
        <v>38</v>
      </c>
    </row>
    <row r="9" spans="1:7" x14ac:dyDescent="0.2">
      <c r="A9" s="9" t="s">
        <v>39</v>
      </c>
      <c r="B9" s="7" t="s">
        <v>40</v>
      </c>
    </row>
    <row r="10" spans="1:7" x14ac:dyDescent="0.2">
      <c r="A10" s="9" t="s">
        <v>42</v>
      </c>
      <c r="B10" s="7" t="s">
        <v>41</v>
      </c>
    </row>
    <row r="11" spans="1:7" x14ac:dyDescent="0.2">
      <c r="A11" s="9" t="s">
        <v>44</v>
      </c>
      <c r="B11" s="7" t="s">
        <v>43</v>
      </c>
    </row>
    <row r="12" spans="1:7" x14ac:dyDescent="0.2">
      <c r="A12" s="9" t="s">
        <v>45</v>
      </c>
      <c r="B12" s="7" t="s">
        <v>46</v>
      </c>
    </row>
    <row r="13" spans="1:7" x14ac:dyDescent="0.2">
      <c r="A13" s="9" t="s">
        <v>37</v>
      </c>
      <c r="B13" s="7" t="s">
        <v>47</v>
      </c>
    </row>
    <row r="16" spans="1:7" ht="18.75" customHeight="1" x14ac:dyDescent="0.2">
      <c r="A16" s="554" t="s">
        <v>50</v>
      </c>
      <c r="B16" s="554"/>
      <c r="C16" s="554"/>
      <c r="D16" s="554"/>
      <c r="E16" s="554"/>
      <c r="F16" s="554"/>
      <c r="G16" s="554"/>
    </row>
    <row r="19" spans="1:7" x14ac:dyDescent="0.2">
      <c r="A19" t="s">
        <v>36</v>
      </c>
    </row>
    <row r="20" spans="1:7" x14ac:dyDescent="0.2">
      <c r="A20" s="9" t="s">
        <v>51</v>
      </c>
      <c r="B20" s="7" t="s">
        <v>52</v>
      </c>
    </row>
    <row r="21" spans="1:7" x14ac:dyDescent="0.2">
      <c r="A21" s="9" t="s">
        <v>39</v>
      </c>
      <c r="B21" s="7" t="s">
        <v>40</v>
      </c>
    </row>
    <row r="22" spans="1:7" x14ac:dyDescent="0.2">
      <c r="A22" s="9" t="s">
        <v>53</v>
      </c>
      <c r="B22" s="7" t="s">
        <v>54</v>
      </c>
    </row>
    <row r="25" spans="1:7" ht="18.75" customHeight="1" x14ac:dyDescent="0.2">
      <c r="A25" s="554" t="s">
        <v>55</v>
      </c>
      <c r="B25" s="554"/>
      <c r="C25" s="554"/>
      <c r="D25" s="554"/>
      <c r="E25" s="554"/>
      <c r="F25" s="554"/>
      <c r="G25" s="554"/>
    </row>
    <row r="30" spans="1:7" x14ac:dyDescent="0.2">
      <c r="A30" t="s">
        <v>36</v>
      </c>
    </row>
    <row r="31" spans="1:7" x14ac:dyDescent="0.2">
      <c r="A31" s="9" t="s">
        <v>57</v>
      </c>
      <c r="B31" s="7" t="s">
        <v>56</v>
      </c>
    </row>
    <row r="32" spans="1:7" x14ac:dyDescent="0.2">
      <c r="A32" s="9" t="s">
        <v>58</v>
      </c>
      <c r="B32" s="7" t="s">
        <v>59</v>
      </c>
    </row>
    <row r="33" spans="1:2" x14ac:dyDescent="0.2">
      <c r="A33" s="9" t="s">
        <v>60</v>
      </c>
      <c r="B33" s="7" t="s">
        <v>61</v>
      </c>
    </row>
    <row r="34" spans="1:2" x14ac:dyDescent="0.2">
      <c r="A34" s="9" t="s">
        <v>51</v>
      </c>
      <c r="B34" s="7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3"/>
  <sheetViews>
    <sheetView showGridLines="0" view="pageBreakPreview" zoomScale="91" zoomScaleNormal="60" zoomScaleSheetLayoutView="91" workbookViewId="0">
      <selection activeCell="AB25" sqref="AB25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>
      <c r="B1" s="371"/>
      <c r="C1" s="371"/>
      <c r="D1" s="371"/>
      <c r="E1" s="371"/>
      <c r="F1" s="372" t="s">
        <v>349</v>
      </c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</row>
    <row r="2" spans="2:33" ht="15.75" customHeight="1" x14ac:dyDescent="0.2">
      <c r="B2" s="371"/>
      <c r="C2" s="371"/>
      <c r="D2" s="371"/>
      <c r="E2" s="371"/>
      <c r="F2" s="375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7"/>
    </row>
    <row r="3" spans="2:33" ht="15.75" customHeight="1" x14ac:dyDescent="0.2">
      <c r="B3" s="371"/>
      <c r="C3" s="371"/>
      <c r="D3" s="371"/>
      <c r="E3" s="371"/>
      <c r="F3" s="378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80"/>
    </row>
    <row r="4" spans="2:33" ht="11.25" customHeight="1" x14ac:dyDescent="0.2">
      <c r="B4" s="280"/>
      <c r="C4" s="280"/>
      <c r="D4" s="280"/>
      <c r="E4" s="280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</row>
    <row r="5" spans="2:33" ht="27.6" customHeight="1" x14ac:dyDescent="0.2">
      <c r="B5" s="367" t="s">
        <v>188</v>
      </c>
      <c r="C5" s="367"/>
      <c r="D5" s="282"/>
      <c r="E5" s="282"/>
      <c r="F5" s="283" t="str">
        <f>'PM10_CA-ILO-01'!F6</f>
        <v>Evaluación de seguimiento de la calidad del aire en la I.E. Francisco Bolognesi, distrito Ilo, provincia Ilo, departamento Moquegua, en enero 2021</v>
      </c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</row>
    <row r="6" spans="2:33" ht="8.25" customHeight="1" x14ac:dyDescent="0.2">
      <c r="B6" s="284"/>
      <c r="C6" s="284"/>
      <c r="D6" s="284"/>
      <c r="E6" s="284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</row>
    <row r="7" spans="2:33" ht="15.75" customHeight="1" x14ac:dyDescent="0.2">
      <c r="B7" s="282" t="s">
        <v>236</v>
      </c>
      <c r="C7" s="282"/>
      <c r="D7" s="282"/>
      <c r="E7" s="282"/>
      <c r="F7" s="283" t="s">
        <v>311</v>
      </c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139" t="s">
        <v>189</v>
      </c>
      <c r="R7" s="282"/>
      <c r="S7" s="282"/>
      <c r="T7" s="282"/>
      <c r="U7" s="282"/>
      <c r="V7" s="287"/>
      <c r="W7" s="286"/>
      <c r="X7" s="286"/>
      <c r="Y7" s="286"/>
      <c r="Z7" s="286"/>
      <c r="AA7" s="286"/>
      <c r="AB7" s="286"/>
      <c r="AC7" s="286"/>
      <c r="AD7" s="286"/>
      <c r="AE7" s="286"/>
      <c r="AF7" s="286"/>
    </row>
    <row r="8" spans="2:33" ht="7.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5.75" customHeight="1" x14ac:dyDescent="0.2">
      <c r="B9" s="368" t="s">
        <v>217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</row>
    <row r="10" spans="2:33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</row>
    <row r="11" spans="2:33" ht="15.75" customHeight="1" x14ac:dyDescent="0.2">
      <c r="B11" s="282" t="s">
        <v>33</v>
      </c>
      <c r="C11" s="282"/>
      <c r="D11" s="282"/>
      <c r="E11" s="282"/>
      <c r="F11" s="286" t="s">
        <v>314</v>
      </c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2" t="s">
        <v>8</v>
      </c>
      <c r="R11" s="282"/>
      <c r="S11" s="282"/>
      <c r="T11" s="282"/>
      <c r="U11" s="282"/>
      <c r="V11" s="327" t="s">
        <v>14</v>
      </c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</row>
    <row r="12" spans="2:33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5.75" customHeight="1" x14ac:dyDescent="0.2">
      <c r="B13" s="282" t="s">
        <v>9</v>
      </c>
      <c r="C13" s="282"/>
      <c r="D13" s="282"/>
      <c r="E13" s="282"/>
      <c r="F13" s="286" t="s">
        <v>315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10</v>
      </c>
      <c r="R13" s="282"/>
      <c r="S13" s="282"/>
      <c r="T13" s="282"/>
      <c r="U13" s="282"/>
      <c r="V13" s="381">
        <v>1200416204</v>
      </c>
      <c r="W13" s="381"/>
      <c r="X13" s="286"/>
      <c r="Y13" s="286"/>
      <c r="Z13" s="286"/>
      <c r="AA13" s="286"/>
      <c r="AB13" s="286"/>
      <c r="AC13" s="286"/>
      <c r="AD13" s="286"/>
      <c r="AE13" s="286"/>
      <c r="AF13" s="286"/>
    </row>
    <row r="14" spans="2:33" ht="11.25" customHeight="1" x14ac:dyDescent="0.2">
      <c r="B14" s="280"/>
      <c r="C14" s="280"/>
      <c r="D14" s="280"/>
      <c r="E14" s="280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</row>
    <row r="15" spans="2:33" ht="29.45" customHeight="1" x14ac:dyDescent="0.2">
      <c r="B15" s="288" t="s">
        <v>257</v>
      </c>
      <c r="C15" s="289">
        <v>1</v>
      </c>
      <c r="D15" s="289">
        <v>2</v>
      </c>
      <c r="E15" s="289">
        <v>3</v>
      </c>
      <c r="F15" s="289">
        <v>4</v>
      </c>
      <c r="G15" s="289">
        <v>5</v>
      </c>
      <c r="H15" s="289">
        <v>6</v>
      </c>
      <c r="I15" s="289">
        <v>7</v>
      </c>
      <c r="J15" s="289">
        <v>8</v>
      </c>
      <c r="K15" s="289">
        <v>9</v>
      </c>
      <c r="L15" s="289">
        <v>10</v>
      </c>
      <c r="M15" s="289">
        <v>11</v>
      </c>
      <c r="N15" s="289">
        <v>12</v>
      </c>
      <c r="O15" s="289">
        <v>13</v>
      </c>
      <c r="P15" s="289">
        <v>14</v>
      </c>
      <c r="Q15" s="289">
        <v>15</v>
      </c>
      <c r="R15" s="289">
        <v>16</v>
      </c>
      <c r="S15" s="289">
        <v>17</v>
      </c>
      <c r="T15" s="289">
        <v>18</v>
      </c>
      <c r="U15" s="289">
        <v>19</v>
      </c>
      <c r="V15" s="289">
        <v>20</v>
      </c>
      <c r="W15" s="289">
        <v>21</v>
      </c>
      <c r="X15" s="289">
        <v>22</v>
      </c>
      <c r="Y15" s="289">
        <v>23</v>
      </c>
      <c r="Z15" s="289">
        <v>24</v>
      </c>
      <c r="AA15" s="289">
        <v>25</v>
      </c>
      <c r="AB15" s="289">
        <v>26</v>
      </c>
      <c r="AC15" s="289">
        <v>27</v>
      </c>
      <c r="AD15" s="289">
        <v>28</v>
      </c>
      <c r="AE15" s="360"/>
      <c r="AF15" s="360"/>
      <c r="AG15" s="360"/>
    </row>
    <row r="16" spans="2:33" s="291" customFormat="1" x14ac:dyDescent="0.2">
      <c r="B16" s="290">
        <v>0</v>
      </c>
      <c r="C16" s="314">
        <v>10.11</v>
      </c>
      <c r="D16" s="314">
        <v>10.02</v>
      </c>
      <c r="E16" s="314">
        <v>10.220000000000001</v>
      </c>
      <c r="F16" s="314">
        <v>16</v>
      </c>
      <c r="G16" s="314">
        <v>10.31</v>
      </c>
      <c r="H16" s="314">
        <v>19.149999999999999</v>
      </c>
      <c r="I16" s="314">
        <v>14.04</v>
      </c>
      <c r="J16" s="314">
        <v>11.64</v>
      </c>
      <c r="K16" s="314">
        <v>10.85</v>
      </c>
      <c r="L16" s="314">
        <v>11.51</v>
      </c>
      <c r="M16" s="314">
        <v>11.68</v>
      </c>
      <c r="N16" s="314">
        <v>51.9</v>
      </c>
      <c r="O16" s="314">
        <v>14.17</v>
      </c>
      <c r="P16" s="314">
        <v>88.91</v>
      </c>
      <c r="Q16" s="314">
        <v>26.27</v>
      </c>
      <c r="R16" s="314">
        <v>10.89</v>
      </c>
      <c r="S16" s="314">
        <v>36.4</v>
      </c>
      <c r="T16" s="314">
        <v>24.61</v>
      </c>
      <c r="U16" s="314">
        <v>15.76</v>
      </c>
      <c r="V16" s="314">
        <v>10.87</v>
      </c>
      <c r="W16" s="314">
        <v>10.76</v>
      </c>
      <c r="X16" s="314">
        <v>24.54</v>
      </c>
      <c r="Y16" s="314">
        <v>11.11</v>
      </c>
      <c r="Z16" s="314">
        <v>11.2</v>
      </c>
      <c r="AA16" s="314">
        <v>15</v>
      </c>
      <c r="AB16" s="314">
        <v>29.1</v>
      </c>
      <c r="AC16" s="314">
        <v>75.08</v>
      </c>
      <c r="AD16" s="314">
        <v>11.58</v>
      </c>
      <c r="AE16" s="360"/>
      <c r="AF16" s="360"/>
      <c r="AG16" s="360"/>
    </row>
    <row r="17" spans="2:33" s="291" customFormat="1" x14ac:dyDescent="0.2">
      <c r="B17" s="290">
        <v>4.1666666666666664E-2</v>
      </c>
      <c r="C17" s="314">
        <v>10.15</v>
      </c>
      <c r="D17" s="314">
        <v>10.09</v>
      </c>
      <c r="E17" s="314">
        <v>10.37</v>
      </c>
      <c r="F17" s="314">
        <v>16.57</v>
      </c>
      <c r="G17" s="314">
        <v>10.72</v>
      </c>
      <c r="H17" s="314">
        <v>30.35</v>
      </c>
      <c r="I17" s="314">
        <v>15.85</v>
      </c>
      <c r="J17" s="314">
        <v>11.11</v>
      </c>
      <c r="K17" s="314">
        <v>10.78</v>
      </c>
      <c r="L17" s="314">
        <v>10.96</v>
      </c>
      <c r="M17" s="314">
        <v>17.84</v>
      </c>
      <c r="N17" s="314">
        <v>45.59</v>
      </c>
      <c r="O17" s="314">
        <v>11.16</v>
      </c>
      <c r="P17" s="314">
        <v>21.81</v>
      </c>
      <c r="Q17" s="314">
        <v>16.07</v>
      </c>
      <c r="R17" s="314">
        <v>46.42</v>
      </c>
      <c r="S17" s="314">
        <v>28.75</v>
      </c>
      <c r="T17" s="314">
        <v>17.03</v>
      </c>
      <c r="U17" s="314">
        <v>11.64</v>
      </c>
      <c r="V17" s="314">
        <v>10.74</v>
      </c>
      <c r="W17" s="314">
        <v>18.690000000000001</v>
      </c>
      <c r="X17" s="314">
        <v>65.849999999999994</v>
      </c>
      <c r="Y17" s="314">
        <v>11.09</v>
      </c>
      <c r="Z17" s="314">
        <v>11.33</v>
      </c>
      <c r="AA17" s="314">
        <v>14.32</v>
      </c>
      <c r="AB17" s="314">
        <v>54.84</v>
      </c>
      <c r="AC17" s="314" t="s">
        <v>360</v>
      </c>
      <c r="AD17" s="314">
        <v>51.37</v>
      </c>
      <c r="AE17" s="360"/>
      <c r="AF17" s="360"/>
      <c r="AG17" s="360"/>
    </row>
    <row r="18" spans="2:33" s="291" customFormat="1" x14ac:dyDescent="0.2">
      <c r="B18" s="290">
        <v>8.3333333333333329E-2</v>
      </c>
      <c r="C18" s="314">
        <v>10.3</v>
      </c>
      <c r="D18" s="314">
        <v>10.07</v>
      </c>
      <c r="E18" s="314">
        <v>10.35</v>
      </c>
      <c r="F18" s="314">
        <v>93.01</v>
      </c>
      <c r="G18" s="314">
        <v>21.83</v>
      </c>
      <c r="H18" s="314">
        <v>27.4</v>
      </c>
      <c r="I18" s="314">
        <v>13.73</v>
      </c>
      <c r="J18" s="314">
        <v>10.68</v>
      </c>
      <c r="K18" s="314">
        <v>10.79</v>
      </c>
      <c r="L18" s="314">
        <v>10.81</v>
      </c>
      <c r="M18" s="314">
        <v>18.579999999999998</v>
      </c>
      <c r="N18" s="314">
        <v>41.18</v>
      </c>
      <c r="O18" s="314">
        <v>15.59</v>
      </c>
      <c r="P18" s="314">
        <v>23.67</v>
      </c>
      <c r="Q18" s="314">
        <v>12.29</v>
      </c>
      <c r="R18" s="314">
        <v>102.9</v>
      </c>
      <c r="S18" s="314">
        <v>11.81</v>
      </c>
      <c r="T18" s="314">
        <v>14.28</v>
      </c>
      <c r="U18" s="314">
        <v>11.2</v>
      </c>
      <c r="V18" s="314">
        <v>10.87</v>
      </c>
      <c r="W18" s="314">
        <v>26.46</v>
      </c>
      <c r="X18" s="314">
        <v>33.840000000000003</v>
      </c>
      <c r="Y18" s="314">
        <v>11.13</v>
      </c>
      <c r="Z18" s="314">
        <v>31.42</v>
      </c>
      <c r="AA18" s="314">
        <v>34.54</v>
      </c>
      <c r="AB18" s="314">
        <v>26.29</v>
      </c>
      <c r="AC18" s="314">
        <v>169.08</v>
      </c>
      <c r="AD18" s="314">
        <v>219.11</v>
      </c>
      <c r="AE18" s="360"/>
      <c r="AF18" s="360"/>
      <c r="AG18" s="360"/>
    </row>
    <row r="19" spans="2:33" s="291" customFormat="1" x14ac:dyDescent="0.2">
      <c r="B19" s="290">
        <v>0.125</v>
      </c>
      <c r="C19" s="314">
        <v>13.65</v>
      </c>
      <c r="D19" s="314">
        <v>10.220000000000001</v>
      </c>
      <c r="E19" s="314">
        <v>10.24</v>
      </c>
      <c r="F19" s="314" t="s">
        <v>360</v>
      </c>
      <c r="G19" s="314">
        <v>17.09</v>
      </c>
      <c r="H19" s="314">
        <v>21.31</v>
      </c>
      <c r="I19" s="314" t="s">
        <v>360</v>
      </c>
      <c r="J19" s="314">
        <v>10.65</v>
      </c>
      <c r="K19" s="314">
        <v>10.68</v>
      </c>
      <c r="L19" s="314">
        <v>10.92</v>
      </c>
      <c r="M19" s="314" t="s">
        <v>360</v>
      </c>
      <c r="N19" s="314">
        <v>27.14</v>
      </c>
      <c r="O19" s="314">
        <v>75.650000000000006</v>
      </c>
      <c r="P19" s="314" t="s">
        <v>360</v>
      </c>
      <c r="Q19" s="314">
        <v>11.59</v>
      </c>
      <c r="R19" s="314">
        <v>36.590000000000003</v>
      </c>
      <c r="S19" s="314">
        <v>16.68</v>
      </c>
      <c r="T19" s="314" t="s">
        <v>360</v>
      </c>
      <c r="U19" s="314">
        <v>11.83</v>
      </c>
      <c r="V19" s="314">
        <v>10.68</v>
      </c>
      <c r="W19" s="314" t="s">
        <v>360</v>
      </c>
      <c r="X19" s="314">
        <v>16.77</v>
      </c>
      <c r="Y19" s="314">
        <v>11.22</v>
      </c>
      <c r="Z19" s="314">
        <v>69.14</v>
      </c>
      <c r="AA19" s="314" t="s">
        <v>360</v>
      </c>
      <c r="AB19" s="314">
        <v>39</v>
      </c>
      <c r="AC19" s="314">
        <v>64.39</v>
      </c>
      <c r="AD19" s="314" t="s">
        <v>360</v>
      </c>
      <c r="AE19" s="360"/>
      <c r="AF19" s="360"/>
      <c r="AG19" s="360"/>
    </row>
    <row r="20" spans="2:33" s="291" customFormat="1" x14ac:dyDescent="0.2">
      <c r="B20" s="290">
        <v>0.16666666666666666</v>
      </c>
      <c r="C20" s="314">
        <v>14.63</v>
      </c>
      <c r="D20" s="314">
        <v>9.98</v>
      </c>
      <c r="E20" s="314">
        <v>11.09</v>
      </c>
      <c r="F20" s="314">
        <v>70.849999999999994</v>
      </c>
      <c r="G20" s="314">
        <v>17.25</v>
      </c>
      <c r="H20" s="314">
        <v>12.9</v>
      </c>
      <c r="I20" s="314">
        <v>52.25</v>
      </c>
      <c r="J20" s="314">
        <v>14.26</v>
      </c>
      <c r="K20" s="314">
        <v>10.76</v>
      </c>
      <c r="L20" s="314">
        <v>11.61</v>
      </c>
      <c r="M20" s="314">
        <v>11.07</v>
      </c>
      <c r="N20" s="314">
        <v>13.8</v>
      </c>
      <c r="O20" s="314">
        <v>71.02</v>
      </c>
      <c r="P20" s="314">
        <v>25.35</v>
      </c>
      <c r="Q20" s="314">
        <v>11.4</v>
      </c>
      <c r="R20" s="314">
        <v>23.49</v>
      </c>
      <c r="S20" s="314">
        <v>36.770000000000003</v>
      </c>
      <c r="T20" s="314">
        <v>12.16</v>
      </c>
      <c r="U20" s="314">
        <v>11.38</v>
      </c>
      <c r="V20" s="314">
        <v>10.74</v>
      </c>
      <c r="W20" s="314">
        <v>39.85</v>
      </c>
      <c r="X20" s="314">
        <v>22.12</v>
      </c>
      <c r="Y20" s="314">
        <v>24.02</v>
      </c>
      <c r="Z20" s="314" t="s">
        <v>360</v>
      </c>
      <c r="AA20" s="314">
        <v>54.91</v>
      </c>
      <c r="AB20" s="314">
        <v>118.21</v>
      </c>
      <c r="AC20" s="314">
        <v>30.85</v>
      </c>
      <c r="AD20" s="314">
        <v>116.77</v>
      </c>
      <c r="AE20" s="360"/>
      <c r="AF20" s="360"/>
      <c r="AG20" s="360"/>
    </row>
    <row r="21" spans="2:33" s="291" customFormat="1" x14ac:dyDescent="0.2">
      <c r="B21" s="290">
        <v>0.20833333333333334</v>
      </c>
      <c r="C21" s="314">
        <v>13.8</v>
      </c>
      <c r="D21" s="314">
        <v>10.46</v>
      </c>
      <c r="E21" s="314">
        <v>12.55</v>
      </c>
      <c r="F21" s="314">
        <v>17.38</v>
      </c>
      <c r="G21" s="314">
        <v>17.23</v>
      </c>
      <c r="H21" s="314">
        <v>12.07</v>
      </c>
      <c r="I21" s="314">
        <v>23.21</v>
      </c>
      <c r="J21" s="314">
        <v>76.55</v>
      </c>
      <c r="K21" s="314">
        <v>10.7</v>
      </c>
      <c r="L21" s="314">
        <v>103.1</v>
      </c>
      <c r="M21" s="314">
        <v>10.76</v>
      </c>
      <c r="N21" s="314">
        <v>11.94</v>
      </c>
      <c r="O21" s="314">
        <v>145.47</v>
      </c>
      <c r="P21" s="314">
        <v>13.17</v>
      </c>
      <c r="Q21" s="314">
        <v>11.33</v>
      </c>
      <c r="R21" s="314">
        <v>25.26</v>
      </c>
      <c r="S21" s="314">
        <v>21.94</v>
      </c>
      <c r="T21" s="314">
        <v>16.79</v>
      </c>
      <c r="U21" s="314">
        <v>11.29</v>
      </c>
      <c r="V21" s="314">
        <v>10.91</v>
      </c>
      <c r="W21" s="314">
        <v>31.96</v>
      </c>
      <c r="X21" s="314">
        <v>23.14</v>
      </c>
      <c r="Y21" s="314">
        <v>38.159999999999997</v>
      </c>
      <c r="Z21" s="314" t="s">
        <v>360</v>
      </c>
      <c r="AA21" s="314">
        <v>77.97</v>
      </c>
      <c r="AB21" s="314">
        <v>126.7</v>
      </c>
      <c r="AC21" s="314">
        <v>73.27</v>
      </c>
      <c r="AD21" s="314">
        <v>143.16</v>
      </c>
      <c r="AE21" s="360"/>
      <c r="AF21" s="360"/>
      <c r="AG21" s="360"/>
    </row>
    <row r="22" spans="2:33" s="291" customFormat="1" x14ac:dyDescent="0.2">
      <c r="B22" s="290">
        <v>0.25</v>
      </c>
      <c r="C22" s="314">
        <v>12.23</v>
      </c>
      <c r="D22" s="314">
        <v>19.079999999999998</v>
      </c>
      <c r="E22" s="314">
        <v>10.89</v>
      </c>
      <c r="F22" s="314">
        <v>18.04</v>
      </c>
      <c r="G22" s="314">
        <v>16.55</v>
      </c>
      <c r="H22" s="314">
        <v>13.34</v>
      </c>
      <c r="I22" s="314">
        <v>31</v>
      </c>
      <c r="J22" s="314">
        <v>48.49</v>
      </c>
      <c r="K22" s="314">
        <v>10.68</v>
      </c>
      <c r="L22" s="314">
        <v>200.23</v>
      </c>
      <c r="M22" s="314">
        <v>47.92</v>
      </c>
      <c r="N22" s="314">
        <v>39.19</v>
      </c>
      <c r="O22" s="314">
        <v>146.5</v>
      </c>
      <c r="P22" s="314">
        <v>12.01</v>
      </c>
      <c r="Q22" s="314">
        <v>11.33</v>
      </c>
      <c r="R22" s="314">
        <v>30.96</v>
      </c>
      <c r="S22" s="314">
        <v>49.37</v>
      </c>
      <c r="T22" s="314">
        <v>15.55</v>
      </c>
      <c r="U22" s="314">
        <v>45.83</v>
      </c>
      <c r="V22" s="314">
        <v>10.85</v>
      </c>
      <c r="W22" s="314">
        <v>26.79</v>
      </c>
      <c r="X22" s="314">
        <v>15.83</v>
      </c>
      <c r="Y22" s="314">
        <v>73.14</v>
      </c>
      <c r="Z22" s="314">
        <v>240.18</v>
      </c>
      <c r="AA22" s="314">
        <v>66.2</v>
      </c>
      <c r="AB22" s="314">
        <v>89.43</v>
      </c>
      <c r="AC22" s="314">
        <v>70.78</v>
      </c>
      <c r="AD22" s="314">
        <v>116.16</v>
      </c>
      <c r="AE22" s="360"/>
      <c r="AF22" s="360"/>
      <c r="AG22" s="360"/>
    </row>
    <row r="23" spans="2:33" s="291" customFormat="1" x14ac:dyDescent="0.2">
      <c r="B23" s="290">
        <v>0.29166666666666669</v>
      </c>
      <c r="C23" s="314">
        <v>12.57</v>
      </c>
      <c r="D23" s="314">
        <v>18.32</v>
      </c>
      <c r="E23" s="314">
        <v>15.52</v>
      </c>
      <c r="F23" s="314">
        <v>19.649999999999999</v>
      </c>
      <c r="G23" s="314">
        <v>13.14</v>
      </c>
      <c r="H23" s="314">
        <v>19.649999999999999</v>
      </c>
      <c r="I23" s="314">
        <v>45.7</v>
      </c>
      <c r="J23" s="314">
        <v>26.11</v>
      </c>
      <c r="K23" s="314">
        <v>10.78</v>
      </c>
      <c r="L23" s="314">
        <v>260.26</v>
      </c>
      <c r="M23" s="314">
        <v>59.06</v>
      </c>
      <c r="N23" s="314">
        <v>54.32</v>
      </c>
      <c r="O23" s="314">
        <v>147.9</v>
      </c>
      <c r="P23" s="314">
        <v>42.6</v>
      </c>
      <c r="Q23" s="314">
        <v>11.42</v>
      </c>
      <c r="R23" s="314">
        <v>13.67</v>
      </c>
      <c r="S23" s="314">
        <v>22.29</v>
      </c>
      <c r="T23" s="314">
        <v>14.21</v>
      </c>
      <c r="U23" s="314">
        <v>30.15</v>
      </c>
      <c r="V23" s="314">
        <v>10.72</v>
      </c>
      <c r="W23" s="314">
        <v>28.88</v>
      </c>
      <c r="X23" s="314">
        <v>39.119999999999997</v>
      </c>
      <c r="Y23" s="314">
        <v>16.18</v>
      </c>
      <c r="Z23" s="314" t="s">
        <v>360</v>
      </c>
      <c r="AA23" s="314">
        <v>84.19</v>
      </c>
      <c r="AB23" s="314">
        <v>146.46</v>
      </c>
      <c r="AC23" s="314">
        <v>31.07</v>
      </c>
      <c r="AD23" s="314">
        <v>52.92</v>
      </c>
      <c r="AE23" s="360"/>
      <c r="AF23" s="360"/>
      <c r="AG23" s="360"/>
    </row>
    <row r="24" spans="2:33" s="291" customFormat="1" x14ac:dyDescent="0.2">
      <c r="B24" s="290">
        <v>0.33333333333333331</v>
      </c>
      <c r="C24" s="314">
        <v>11.46</v>
      </c>
      <c r="D24" s="314">
        <v>13.19</v>
      </c>
      <c r="E24" s="314">
        <v>10.7</v>
      </c>
      <c r="F24" s="314">
        <v>17.399999999999999</v>
      </c>
      <c r="G24" s="314">
        <v>13.56</v>
      </c>
      <c r="H24" s="314">
        <v>30.59</v>
      </c>
      <c r="I24" s="314">
        <v>20.5</v>
      </c>
      <c r="J24" s="314">
        <v>12.71</v>
      </c>
      <c r="K24" s="314">
        <v>11.35</v>
      </c>
      <c r="L24" s="314">
        <v>129.21</v>
      </c>
      <c r="M24" s="314">
        <v>19.45</v>
      </c>
      <c r="N24" s="314">
        <v>16.66</v>
      </c>
      <c r="O24" s="314">
        <v>24.45</v>
      </c>
      <c r="P24" s="314">
        <v>18.399999999999999</v>
      </c>
      <c r="Q24" s="314">
        <v>11.33</v>
      </c>
      <c r="R24" s="314">
        <v>11.64</v>
      </c>
      <c r="S24" s="314">
        <v>58.19</v>
      </c>
      <c r="T24" s="314">
        <v>11.46</v>
      </c>
      <c r="U24" s="314">
        <v>18.45</v>
      </c>
      <c r="V24" s="314">
        <v>11</v>
      </c>
      <c r="W24" s="314">
        <v>16.29</v>
      </c>
      <c r="X24" s="314">
        <v>38.729999999999997</v>
      </c>
      <c r="Y24" s="314">
        <v>12.05</v>
      </c>
      <c r="Z24" s="314">
        <v>208.94</v>
      </c>
      <c r="AA24" s="314">
        <v>61</v>
      </c>
      <c r="AB24" s="314">
        <v>141.16999999999999</v>
      </c>
      <c r="AC24" s="314">
        <v>14.32</v>
      </c>
      <c r="AD24" s="314">
        <v>47.29</v>
      </c>
      <c r="AE24" s="360"/>
      <c r="AF24" s="360"/>
      <c r="AG24" s="360"/>
    </row>
    <row r="25" spans="2:33" s="291" customFormat="1" x14ac:dyDescent="0.2">
      <c r="B25" s="290">
        <v>0.375</v>
      </c>
      <c r="C25" s="314">
        <v>11.27</v>
      </c>
      <c r="D25" s="314">
        <v>11.57</v>
      </c>
      <c r="E25" s="314">
        <v>10.35</v>
      </c>
      <c r="F25" s="314">
        <v>15.7</v>
      </c>
      <c r="G25" s="314">
        <v>27.75</v>
      </c>
      <c r="H25" s="314">
        <v>25.52</v>
      </c>
      <c r="I25" s="314">
        <v>12.53</v>
      </c>
      <c r="J25" s="314">
        <v>11.66</v>
      </c>
      <c r="K25" s="314">
        <v>10.96</v>
      </c>
      <c r="L25" s="314">
        <v>27.88</v>
      </c>
      <c r="M25" s="314">
        <v>14.02</v>
      </c>
      <c r="N25" s="314">
        <v>12.01</v>
      </c>
      <c r="O25" s="314">
        <v>18.32</v>
      </c>
      <c r="P25" s="314">
        <v>12.05</v>
      </c>
      <c r="Q25" s="314">
        <v>11.38</v>
      </c>
      <c r="R25" s="314">
        <v>11.38</v>
      </c>
      <c r="S25" s="314">
        <v>13.21</v>
      </c>
      <c r="T25" s="314">
        <v>11.31</v>
      </c>
      <c r="U25" s="314">
        <v>12.55</v>
      </c>
      <c r="V25" s="314">
        <v>10.85</v>
      </c>
      <c r="W25" s="314">
        <v>11.77</v>
      </c>
      <c r="X25" s="314">
        <v>42.64</v>
      </c>
      <c r="Y25" s="314">
        <v>11.64</v>
      </c>
      <c r="Z25" s="314">
        <v>110.78</v>
      </c>
      <c r="AA25" s="314">
        <v>44.12</v>
      </c>
      <c r="AB25" s="314" t="s">
        <v>360</v>
      </c>
      <c r="AC25" s="314">
        <v>13.32</v>
      </c>
      <c r="AD25" s="314">
        <v>22.47</v>
      </c>
      <c r="AE25" s="360"/>
      <c r="AF25" s="360"/>
      <c r="AG25" s="360"/>
    </row>
    <row r="26" spans="2:33" s="291" customFormat="1" x14ac:dyDescent="0.2">
      <c r="B26" s="290">
        <v>0.41666666666666669</v>
      </c>
      <c r="C26" s="314">
        <v>10.72</v>
      </c>
      <c r="D26" s="314">
        <v>10.92</v>
      </c>
      <c r="E26" s="314">
        <v>10.46</v>
      </c>
      <c r="F26" s="314">
        <v>13.89</v>
      </c>
      <c r="G26" s="314">
        <v>35.06</v>
      </c>
      <c r="H26" s="314">
        <v>14.61</v>
      </c>
      <c r="I26" s="314">
        <v>11.62</v>
      </c>
      <c r="J26" s="314">
        <v>11.24</v>
      </c>
      <c r="K26" s="314">
        <v>10.76</v>
      </c>
      <c r="L26" s="314">
        <v>13.08</v>
      </c>
      <c r="M26" s="314">
        <v>11.86</v>
      </c>
      <c r="N26" s="314">
        <v>11.57</v>
      </c>
      <c r="O26" s="314">
        <v>12.33</v>
      </c>
      <c r="P26" s="314">
        <v>11.68</v>
      </c>
      <c r="Q26" s="314" t="s">
        <v>360</v>
      </c>
      <c r="R26" s="314">
        <v>11</v>
      </c>
      <c r="S26" s="314">
        <v>11.99</v>
      </c>
      <c r="T26" s="314">
        <v>11.18</v>
      </c>
      <c r="U26" s="314">
        <v>12.03</v>
      </c>
      <c r="V26" s="314">
        <v>10.89</v>
      </c>
      <c r="W26" s="314">
        <v>11.4</v>
      </c>
      <c r="X26" s="314">
        <v>22.9</v>
      </c>
      <c r="Y26" s="314">
        <v>11.31</v>
      </c>
      <c r="Z26" s="314">
        <v>15.61</v>
      </c>
      <c r="AA26" s="314">
        <v>14.32</v>
      </c>
      <c r="AB26" s="314">
        <v>236.27</v>
      </c>
      <c r="AC26" s="314">
        <v>12.75</v>
      </c>
      <c r="AD26" s="314" t="s">
        <v>361</v>
      </c>
      <c r="AE26" s="360"/>
      <c r="AF26" s="360"/>
      <c r="AG26" s="360"/>
    </row>
    <row r="27" spans="2:33" s="291" customFormat="1" x14ac:dyDescent="0.2">
      <c r="B27" s="290">
        <v>0.45833333333333331</v>
      </c>
      <c r="C27" s="314">
        <v>10.44</v>
      </c>
      <c r="D27" s="314">
        <v>10.42</v>
      </c>
      <c r="E27" s="314">
        <v>10.63</v>
      </c>
      <c r="F27" s="314">
        <v>12.75</v>
      </c>
      <c r="G27" s="314">
        <v>19.93</v>
      </c>
      <c r="H27" s="314">
        <v>12.16</v>
      </c>
      <c r="I27" s="314">
        <v>11.11</v>
      </c>
      <c r="J27" s="314">
        <v>10.98</v>
      </c>
      <c r="K27" s="314">
        <v>10.68</v>
      </c>
      <c r="L27" s="314">
        <v>12.07</v>
      </c>
      <c r="M27" s="314">
        <v>11.55</v>
      </c>
      <c r="N27" s="314">
        <v>11.53</v>
      </c>
      <c r="O27" s="314">
        <v>11.96</v>
      </c>
      <c r="P27" s="314">
        <v>11.55</v>
      </c>
      <c r="Q27" s="314"/>
      <c r="R27" s="314">
        <v>10.96</v>
      </c>
      <c r="S27" s="314">
        <v>11.4</v>
      </c>
      <c r="T27" s="314">
        <v>11.16</v>
      </c>
      <c r="U27" s="314">
        <v>11.72</v>
      </c>
      <c r="V27" s="314">
        <v>10.96</v>
      </c>
      <c r="W27" s="314">
        <v>11.24</v>
      </c>
      <c r="X27" s="314">
        <v>13.14</v>
      </c>
      <c r="Y27" s="314">
        <v>11.51</v>
      </c>
      <c r="Z27" s="314">
        <v>13.08</v>
      </c>
      <c r="AA27" s="314">
        <v>12.55</v>
      </c>
      <c r="AB27" s="314">
        <v>84.3</v>
      </c>
      <c r="AC27" s="314">
        <v>12.47</v>
      </c>
      <c r="AD27" s="314" t="s">
        <v>361</v>
      </c>
      <c r="AE27" s="360"/>
      <c r="AF27" s="360"/>
      <c r="AG27" s="360"/>
    </row>
    <row r="28" spans="2:33" s="291" customFormat="1" x14ac:dyDescent="0.2">
      <c r="B28" s="290">
        <v>0.5</v>
      </c>
      <c r="C28" s="314">
        <v>10.37</v>
      </c>
      <c r="D28" s="314">
        <v>10.33</v>
      </c>
      <c r="E28" s="314">
        <v>10.52</v>
      </c>
      <c r="F28" s="314">
        <v>11.03</v>
      </c>
      <c r="G28" s="314">
        <v>11.48</v>
      </c>
      <c r="H28" s="314">
        <v>11.2</v>
      </c>
      <c r="I28" s="314">
        <v>10.96</v>
      </c>
      <c r="J28" s="314">
        <v>10.98</v>
      </c>
      <c r="K28" s="314">
        <v>10.85</v>
      </c>
      <c r="L28" s="314">
        <v>11.55</v>
      </c>
      <c r="M28" s="314">
        <v>11.51</v>
      </c>
      <c r="N28" s="314">
        <v>11.35</v>
      </c>
      <c r="O28" s="314">
        <v>11.57</v>
      </c>
      <c r="P28" s="314">
        <v>11.33</v>
      </c>
      <c r="Q28" s="314" t="s">
        <v>360</v>
      </c>
      <c r="R28" s="314">
        <v>11.09</v>
      </c>
      <c r="S28" s="314">
        <v>11.24</v>
      </c>
      <c r="T28" s="314">
        <v>11.11</v>
      </c>
      <c r="U28" s="314">
        <v>11.44</v>
      </c>
      <c r="V28" s="314">
        <v>10.83</v>
      </c>
      <c r="W28" s="314">
        <v>11.4</v>
      </c>
      <c r="X28" s="314">
        <v>11.75</v>
      </c>
      <c r="Y28" s="314">
        <v>11.36</v>
      </c>
      <c r="Z28" s="314">
        <v>12.45</v>
      </c>
      <c r="AA28" s="314">
        <v>12.29</v>
      </c>
      <c r="AB28" s="314">
        <v>16.29</v>
      </c>
      <c r="AC28" s="314">
        <v>12.09</v>
      </c>
      <c r="AD28" s="314" t="s">
        <v>361</v>
      </c>
      <c r="AE28" s="360"/>
      <c r="AF28" s="360"/>
      <c r="AG28" s="360"/>
    </row>
    <row r="29" spans="2:33" s="291" customFormat="1" x14ac:dyDescent="0.2">
      <c r="B29" s="290">
        <v>0.54166666666666663</v>
      </c>
      <c r="C29" s="314">
        <v>10.35</v>
      </c>
      <c r="D29" s="314">
        <v>10.37</v>
      </c>
      <c r="E29" s="314">
        <v>10.46</v>
      </c>
      <c r="F29" s="314">
        <v>10.8</v>
      </c>
      <c r="G29" s="314">
        <v>10.94</v>
      </c>
      <c r="H29" s="314">
        <v>11</v>
      </c>
      <c r="I29" s="314">
        <v>11.07</v>
      </c>
      <c r="J29" s="314">
        <v>10.68</v>
      </c>
      <c r="K29" s="314">
        <v>10.74</v>
      </c>
      <c r="L29" s="314">
        <v>11.59</v>
      </c>
      <c r="M29" s="314">
        <v>11.02</v>
      </c>
      <c r="N29" s="314">
        <v>10.98</v>
      </c>
      <c r="O29" s="314">
        <v>11.62</v>
      </c>
      <c r="P29" s="314">
        <v>11.35</v>
      </c>
      <c r="Q29" s="314">
        <v>10.57</v>
      </c>
      <c r="R29" s="314">
        <v>11.09</v>
      </c>
      <c r="S29" s="314">
        <v>11.31</v>
      </c>
      <c r="T29" s="314">
        <v>10.96</v>
      </c>
      <c r="U29" s="314">
        <v>11.05</v>
      </c>
      <c r="V29" s="314">
        <v>10.87</v>
      </c>
      <c r="W29" s="314">
        <v>11.31</v>
      </c>
      <c r="X29" s="314">
        <v>11.48</v>
      </c>
      <c r="Y29" s="314">
        <v>11.22</v>
      </c>
      <c r="Z29" s="314">
        <v>12.09</v>
      </c>
      <c r="AA29" s="314">
        <v>12.1</v>
      </c>
      <c r="AB29" s="314">
        <v>14.02</v>
      </c>
      <c r="AC29" s="314">
        <v>12.05</v>
      </c>
      <c r="AD29" s="314" t="s">
        <v>361</v>
      </c>
      <c r="AE29" s="360"/>
      <c r="AF29" s="360"/>
      <c r="AG29" s="360"/>
    </row>
    <row r="30" spans="2:33" s="291" customFormat="1" x14ac:dyDescent="0.2">
      <c r="B30" s="290">
        <v>0.58333333333333337</v>
      </c>
      <c r="C30" s="314">
        <v>10.31</v>
      </c>
      <c r="D30" s="314">
        <v>10.28</v>
      </c>
      <c r="E30" s="314">
        <v>10.57</v>
      </c>
      <c r="F30" s="314">
        <v>10.57</v>
      </c>
      <c r="G30" s="314">
        <v>10.81</v>
      </c>
      <c r="H30" s="314">
        <v>10.89</v>
      </c>
      <c r="I30" s="314">
        <v>10.98</v>
      </c>
      <c r="J30" s="314">
        <v>10.79</v>
      </c>
      <c r="K30" s="314">
        <v>10.79</v>
      </c>
      <c r="L30" s="314">
        <v>11.38</v>
      </c>
      <c r="M30" s="314">
        <v>11.03</v>
      </c>
      <c r="N30" s="314">
        <v>11.14</v>
      </c>
      <c r="O30" s="314">
        <v>11.62</v>
      </c>
      <c r="P30" s="314">
        <v>11.44</v>
      </c>
      <c r="Q30" s="314">
        <v>10.74</v>
      </c>
      <c r="R30" s="314">
        <v>10.85</v>
      </c>
      <c r="S30" s="314">
        <v>11.03</v>
      </c>
      <c r="T30" s="314">
        <v>11.05</v>
      </c>
      <c r="U30" s="314">
        <v>11.05</v>
      </c>
      <c r="V30" s="314">
        <v>10.85</v>
      </c>
      <c r="W30" s="314">
        <v>11.22</v>
      </c>
      <c r="X30" s="314">
        <v>11.31</v>
      </c>
      <c r="Y30" s="314">
        <v>11.27</v>
      </c>
      <c r="Z30" s="314">
        <v>11.75</v>
      </c>
      <c r="AA30" s="314">
        <v>12.18</v>
      </c>
      <c r="AB30" s="314">
        <v>13.19</v>
      </c>
      <c r="AC30" s="314">
        <v>12.07</v>
      </c>
      <c r="AD30" s="314" t="s">
        <v>361</v>
      </c>
      <c r="AE30" s="360"/>
      <c r="AF30" s="360"/>
      <c r="AG30" s="360"/>
    </row>
    <row r="31" spans="2:33" s="291" customFormat="1" x14ac:dyDescent="0.2">
      <c r="B31" s="290">
        <v>0.625</v>
      </c>
      <c r="C31" s="314">
        <v>10.26</v>
      </c>
      <c r="D31" s="314">
        <v>10.35</v>
      </c>
      <c r="E31" s="314">
        <v>10.5</v>
      </c>
      <c r="F31" s="314">
        <v>10.57</v>
      </c>
      <c r="G31" s="314">
        <v>10.65</v>
      </c>
      <c r="H31" s="314">
        <v>10.74</v>
      </c>
      <c r="I31" s="314">
        <v>10.83</v>
      </c>
      <c r="J31" s="314">
        <v>10.74</v>
      </c>
      <c r="K31" s="314">
        <v>10.79</v>
      </c>
      <c r="L31" s="314">
        <v>11.09</v>
      </c>
      <c r="M31" s="314">
        <v>10.85</v>
      </c>
      <c r="N31" s="314">
        <v>11.07</v>
      </c>
      <c r="O31" s="314">
        <v>11.38</v>
      </c>
      <c r="P31" s="314">
        <v>11.46</v>
      </c>
      <c r="Q31" s="314">
        <v>10.72</v>
      </c>
      <c r="R31" s="314">
        <v>10.96</v>
      </c>
      <c r="S31" s="314">
        <v>11</v>
      </c>
      <c r="T31" s="314">
        <v>10.94</v>
      </c>
      <c r="U31" s="314">
        <v>11.07</v>
      </c>
      <c r="V31" s="314">
        <v>11.16</v>
      </c>
      <c r="W31" s="314">
        <v>11.18</v>
      </c>
      <c r="X31" s="314">
        <v>11.36</v>
      </c>
      <c r="Y31" s="314">
        <v>11.11</v>
      </c>
      <c r="Z31" s="314">
        <v>12.01</v>
      </c>
      <c r="AA31" s="314">
        <v>11.77</v>
      </c>
      <c r="AB31" s="314">
        <v>12.75</v>
      </c>
      <c r="AC31" s="314">
        <v>11.9</v>
      </c>
      <c r="AD31" s="314" t="s">
        <v>361</v>
      </c>
      <c r="AE31" s="360"/>
      <c r="AF31" s="360"/>
      <c r="AG31" s="360"/>
    </row>
    <row r="32" spans="2:33" s="291" customFormat="1" x14ac:dyDescent="0.2">
      <c r="B32" s="290">
        <v>0.66666666666666663</v>
      </c>
      <c r="C32" s="314">
        <v>10.09</v>
      </c>
      <c r="D32" s="314">
        <v>10.26</v>
      </c>
      <c r="E32" s="314">
        <v>10.41</v>
      </c>
      <c r="F32" s="314">
        <v>10.42</v>
      </c>
      <c r="G32" s="314">
        <v>10.85</v>
      </c>
      <c r="H32" s="314">
        <v>10.81</v>
      </c>
      <c r="I32" s="314">
        <v>10.63</v>
      </c>
      <c r="J32" s="314">
        <v>10.81</v>
      </c>
      <c r="K32" s="314">
        <v>10.76</v>
      </c>
      <c r="L32" s="314">
        <v>11.11</v>
      </c>
      <c r="M32" s="314">
        <v>10.92</v>
      </c>
      <c r="N32" s="314">
        <v>11.09</v>
      </c>
      <c r="O32" s="314">
        <v>11.44</v>
      </c>
      <c r="P32" s="314">
        <v>11.24</v>
      </c>
      <c r="Q32" s="314">
        <v>10.92</v>
      </c>
      <c r="R32" s="314">
        <v>10.96</v>
      </c>
      <c r="S32" s="314">
        <v>10.94</v>
      </c>
      <c r="T32" s="314">
        <v>10.85</v>
      </c>
      <c r="U32" s="314">
        <v>11.18</v>
      </c>
      <c r="V32" s="314">
        <v>10.87</v>
      </c>
      <c r="W32" s="314">
        <v>11.18</v>
      </c>
      <c r="X32" s="314">
        <v>11.22</v>
      </c>
      <c r="Y32" s="314">
        <v>11.2</v>
      </c>
      <c r="Z32" s="314">
        <v>11.81</v>
      </c>
      <c r="AA32" s="314">
        <v>13.3</v>
      </c>
      <c r="AB32" s="314">
        <v>12.62</v>
      </c>
      <c r="AC32" s="314">
        <v>11.88</v>
      </c>
      <c r="AD32" s="314">
        <v>8.8000000000000007</v>
      </c>
      <c r="AE32" s="360"/>
      <c r="AF32" s="360"/>
      <c r="AG32" s="360"/>
    </row>
    <row r="33" spans="2:36" s="291" customFormat="1" x14ac:dyDescent="0.2">
      <c r="B33" s="290">
        <v>0.70833333333333337</v>
      </c>
      <c r="C33" s="314">
        <v>10.31</v>
      </c>
      <c r="D33" s="314">
        <v>10.35</v>
      </c>
      <c r="E33" s="314">
        <v>10.37</v>
      </c>
      <c r="F33" s="314">
        <v>10.52</v>
      </c>
      <c r="G33" s="314">
        <v>10.94</v>
      </c>
      <c r="H33" s="314">
        <v>10.76</v>
      </c>
      <c r="I33" s="314">
        <v>10.76</v>
      </c>
      <c r="J33" s="314">
        <v>10.85</v>
      </c>
      <c r="K33" s="314">
        <v>10.72</v>
      </c>
      <c r="L33" s="314">
        <v>11.05</v>
      </c>
      <c r="M33" s="314">
        <v>10.91</v>
      </c>
      <c r="N33" s="314">
        <v>11.29</v>
      </c>
      <c r="O33" s="314">
        <v>11.2</v>
      </c>
      <c r="P33" s="314">
        <v>11.44</v>
      </c>
      <c r="Q33" s="314">
        <v>10.78</v>
      </c>
      <c r="R33" s="314">
        <v>10.89</v>
      </c>
      <c r="S33" s="314">
        <v>11.07</v>
      </c>
      <c r="T33" s="314">
        <v>10.85</v>
      </c>
      <c r="U33" s="314">
        <v>10.96</v>
      </c>
      <c r="V33" s="314">
        <v>11.05</v>
      </c>
      <c r="W33" s="314">
        <v>11.09</v>
      </c>
      <c r="X33" s="314">
        <v>11.51</v>
      </c>
      <c r="Y33" s="314">
        <v>11.4</v>
      </c>
      <c r="Z33" s="314">
        <v>11.7</v>
      </c>
      <c r="AA33" s="314">
        <v>13.06</v>
      </c>
      <c r="AB33" s="314">
        <v>12.64</v>
      </c>
      <c r="AC33" s="314">
        <v>11.88</v>
      </c>
      <c r="AD33" s="314">
        <v>6.4</v>
      </c>
      <c r="AE33" s="360"/>
      <c r="AF33" s="360"/>
      <c r="AG33" s="360"/>
    </row>
    <row r="34" spans="2:36" s="291" customFormat="1" x14ac:dyDescent="0.2">
      <c r="B34" s="290">
        <v>0.75</v>
      </c>
      <c r="C34" s="314">
        <v>10.18</v>
      </c>
      <c r="D34" s="314">
        <v>10.11</v>
      </c>
      <c r="E34" s="314">
        <v>10.26</v>
      </c>
      <c r="F34" s="314">
        <v>10.5</v>
      </c>
      <c r="G34" s="314">
        <v>10.83</v>
      </c>
      <c r="H34" s="314">
        <v>10.57</v>
      </c>
      <c r="I34" s="314">
        <v>10.72</v>
      </c>
      <c r="J34" s="314">
        <v>10.7</v>
      </c>
      <c r="K34" s="314">
        <v>10.83</v>
      </c>
      <c r="L34" s="314">
        <v>11.07</v>
      </c>
      <c r="M34" s="314">
        <v>10.91</v>
      </c>
      <c r="N34" s="314">
        <v>11.11</v>
      </c>
      <c r="O34" s="314">
        <v>11.18</v>
      </c>
      <c r="P34" s="314">
        <v>11.4</v>
      </c>
      <c r="Q34" s="314">
        <v>10.61</v>
      </c>
      <c r="R34" s="314">
        <v>10.85</v>
      </c>
      <c r="S34" s="314">
        <v>10.98</v>
      </c>
      <c r="T34" s="314">
        <v>10.78</v>
      </c>
      <c r="U34" s="314">
        <v>10.89</v>
      </c>
      <c r="V34" s="314">
        <v>10.81</v>
      </c>
      <c r="W34" s="314">
        <v>11.05</v>
      </c>
      <c r="X34" s="314">
        <v>11.29</v>
      </c>
      <c r="Y34" s="314">
        <v>11.31</v>
      </c>
      <c r="Z34" s="314">
        <v>11.75</v>
      </c>
      <c r="AA34" s="314">
        <v>11.85</v>
      </c>
      <c r="AB34" s="314">
        <v>12.22</v>
      </c>
      <c r="AC34" s="314">
        <v>11.57</v>
      </c>
      <c r="AD34" s="314">
        <v>6.36</v>
      </c>
      <c r="AE34" s="360"/>
      <c r="AF34" s="360"/>
      <c r="AG34" s="360"/>
      <c r="AJ34"/>
    </row>
    <row r="35" spans="2:36" s="291" customFormat="1" x14ac:dyDescent="0.2">
      <c r="B35" s="290">
        <v>0.79166666666666663</v>
      </c>
      <c r="C35" s="314">
        <v>10.220000000000001</v>
      </c>
      <c r="D35" s="314">
        <v>10.199999999999999</v>
      </c>
      <c r="E35" s="314">
        <v>10.130000000000001</v>
      </c>
      <c r="F35" s="314">
        <v>10.44</v>
      </c>
      <c r="G35" s="314">
        <v>10.59</v>
      </c>
      <c r="H35" s="314">
        <v>10.57</v>
      </c>
      <c r="I35" s="314">
        <v>10.76</v>
      </c>
      <c r="J35" s="314">
        <v>10.76</v>
      </c>
      <c r="K35" s="314">
        <v>10.59</v>
      </c>
      <c r="L35" s="314">
        <v>10.92</v>
      </c>
      <c r="M35" s="314">
        <v>10.89</v>
      </c>
      <c r="N35" s="314">
        <v>11.07</v>
      </c>
      <c r="O35" s="314">
        <v>11.16</v>
      </c>
      <c r="P35" s="314">
        <v>11.22</v>
      </c>
      <c r="Q35" s="314">
        <v>10.72</v>
      </c>
      <c r="R35" s="314">
        <v>10.94</v>
      </c>
      <c r="S35" s="314">
        <v>10.85</v>
      </c>
      <c r="T35" s="314">
        <v>10.7</v>
      </c>
      <c r="U35" s="314">
        <v>10.98</v>
      </c>
      <c r="V35" s="314">
        <v>11.05</v>
      </c>
      <c r="W35" s="314">
        <v>10.96</v>
      </c>
      <c r="X35" s="314">
        <v>11.25</v>
      </c>
      <c r="Y35" s="314">
        <v>11.13</v>
      </c>
      <c r="Z35" s="314">
        <v>11.57</v>
      </c>
      <c r="AA35" s="314">
        <v>11.49</v>
      </c>
      <c r="AB35" s="314">
        <v>11.86</v>
      </c>
      <c r="AC35" s="314">
        <v>11.53</v>
      </c>
      <c r="AD35" s="314">
        <v>6.16</v>
      </c>
      <c r="AE35" s="360"/>
      <c r="AF35" s="360"/>
      <c r="AG35" s="360"/>
      <c r="AJ35"/>
    </row>
    <row r="36" spans="2:36" s="291" customFormat="1" x14ac:dyDescent="0.2">
      <c r="B36" s="290">
        <v>0.83333333333333337</v>
      </c>
      <c r="C36" s="314">
        <v>10.15</v>
      </c>
      <c r="D36" s="314">
        <v>10.29</v>
      </c>
      <c r="E36" s="314">
        <v>10.26</v>
      </c>
      <c r="F36" s="314">
        <v>10.35</v>
      </c>
      <c r="G36" s="314">
        <v>10.59</v>
      </c>
      <c r="H36" s="314">
        <v>10.52</v>
      </c>
      <c r="I36" s="314">
        <v>10.7</v>
      </c>
      <c r="J36" s="314">
        <v>53.95</v>
      </c>
      <c r="K36" s="314">
        <v>10.63</v>
      </c>
      <c r="L36" s="314">
        <v>10.91</v>
      </c>
      <c r="M36" s="314">
        <v>10.81</v>
      </c>
      <c r="N36" s="314">
        <v>10.96</v>
      </c>
      <c r="O36" s="314">
        <v>21.81</v>
      </c>
      <c r="P36" s="314">
        <v>15.41</v>
      </c>
      <c r="Q36" s="314">
        <v>10.68</v>
      </c>
      <c r="R36" s="314">
        <v>10.68</v>
      </c>
      <c r="S36" s="314">
        <v>15.92</v>
      </c>
      <c r="T36" s="314">
        <v>10.8</v>
      </c>
      <c r="U36" s="314">
        <v>10.87</v>
      </c>
      <c r="V36" s="314">
        <v>10.94</v>
      </c>
      <c r="W36" s="314">
        <v>11</v>
      </c>
      <c r="X36" s="314">
        <v>11.22</v>
      </c>
      <c r="Y36" s="314">
        <v>11.24</v>
      </c>
      <c r="Z36" s="314">
        <v>16.920000000000002</v>
      </c>
      <c r="AA36" s="314">
        <v>11.53</v>
      </c>
      <c r="AB36" s="314">
        <v>11.57</v>
      </c>
      <c r="AC36" s="314">
        <v>11.66</v>
      </c>
      <c r="AD36" s="314">
        <v>7.1</v>
      </c>
      <c r="AE36" s="360"/>
      <c r="AF36" s="360"/>
      <c r="AG36" s="360"/>
      <c r="AJ36"/>
    </row>
    <row r="37" spans="2:36" s="291" customFormat="1" x14ac:dyDescent="0.2">
      <c r="B37" s="290">
        <v>0.875</v>
      </c>
      <c r="C37" s="314">
        <v>10.24</v>
      </c>
      <c r="D37" s="314">
        <v>10.31</v>
      </c>
      <c r="E37" s="314">
        <v>10.15</v>
      </c>
      <c r="F37" s="314">
        <v>10.44</v>
      </c>
      <c r="G37" s="314">
        <v>10.41</v>
      </c>
      <c r="H37" s="314">
        <v>10.39</v>
      </c>
      <c r="I37" s="314">
        <v>10.72</v>
      </c>
      <c r="J37" s="314">
        <v>17.64</v>
      </c>
      <c r="K37" s="314">
        <v>10.59</v>
      </c>
      <c r="L37" s="314">
        <v>10.81</v>
      </c>
      <c r="M37" s="314">
        <v>13.17</v>
      </c>
      <c r="N37" s="314">
        <v>11.68</v>
      </c>
      <c r="O37" s="314">
        <v>118.75</v>
      </c>
      <c r="P37" s="314">
        <v>30.24</v>
      </c>
      <c r="Q37" s="314">
        <v>10.72</v>
      </c>
      <c r="R37" s="314">
        <v>37.33</v>
      </c>
      <c r="S37" s="314">
        <v>20.79</v>
      </c>
      <c r="T37" s="314">
        <v>18.95</v>
      </c>
      <c r="U37" s="314">
        <v>10.85</v>
      </c>
      <c r="V37" s="314">
        <v>10.83</v>
      </c>
      <c r="W37" s="314">
        <v>11</v>
      </c>
      <c r="X37" s="314">
        <v>11.35</v>
      </c>
      <c r="Y37" s="314">
        <v>11.36</v>
      </c>
      <c r="Z37" s="314">
        <v>13.43</v>
      </c>
      <c r="AA37" s="314">
        <v>11.62</v>
      </c>
      <c r="AB37" s="314">
        <v>11.57</v>
      </c>
      <c r="AC37" s="314">
        <v>11.55</v>
      </c>
      <c r="AD37" s="314">
        <v>9.41</v>
      </c>
      <c r="AE37" s="360"/>
      <c r="AF37" s="360"/>
      <c r="AG37" s="360"/>
      <c r="AJ37"/>
    </row>
    <row r="38" spans="2:36" s="291" customFormat="1" x14ac:dyDescent="0.2">
      <c r="B38" s="290">
        <v>0.91666666666666663</v>
      </c>
      <c r="C38" s="314">
        <v>10.039999999999999</v>
      </c>
      <c r="D38" s="314">
        <v>10.24</v>
      </c>
      <c r="E38" s="314">
        <v>10.220000000000001</v>
      </c>
      <c r="F38" s="314">
        <v>10.199999999999999</v>
      </c>
      <c r="G38" s="314">
        <v>11.4</v>
      </c>
      <c r="H38" s="314">
        <v>10.37</v>
      </c>
      <c r="I38" s="314">
        <v>12.47</v>
      </c>
      <c r="J38" s="314">
        <v>15.26</v>
      </c>
      <c r="K38" s="314">
        <v>43.05</v>
      </c>
      <c r="L38" s="314">
        <v>10.81</v>
      </c>
      <c r="M38" s="314">
        <v>33.14</v>
      </c>
      <c r="N38" s="314">
        <v>14.3</v>
      </c>
      <c r="O38" s="314">
        <v>80.83</v>
      </c>
      <c r="P38" s="314">
        <v>58.56</v>
      </c>
      <c r="Q38" s="314">
        <v>11.07</v>
      </c>
      <c r="R38" s="314">
        <v>33.06</v>
      </c>
      <c r="S38" s="314">
        <v>18.95</v>
      </c>
      <c r="T38" s="314">
        <v>14.93</v>
      </c>
      <c r="U38" s="314">
        <v>10.89</v>
      </c>
      <c r="V38" s="314">
        <v>10.74</v>
      </c>
      <c r="W38" s="314">
        <v>11.03</v>
      </c>
      <c r="X38" s="314">
        <v>11.33</v>
      </c>
      <c r="Y38" s="314">
        <v>11.18</v>
      </c>
      <c r="Z38" s="314">
        <v>15.68</v>
      </c>
      <c r="AA38" s="314">
        <v>11.62</v>
      </c>
      <c r="AB38" s="314">
        <v>24.56</v>
      </c>
      <c r="AC38" s="314">
        <v>11.44</v>
      </c>
      <c r="AD38" s="314">
        <v>6.57</v>
      </c>
      <c r="AE38" s="360"/>
      <c r="AF38" s="360"/>
      <c r="AG38" s="360"/>
    </row>
    <row r="39" spans="2:36" s="291" customFormat="1" x14ac:dyDescent="0.2">
      <c r="B39" s="290">
        <v>0.95833333333333337</v>
      </c>
      <c r="C39" s="314">
        <v>10.130000000000001</v>
      </c>
      <c r="D39" s="314">
        <v>10.18</v>
      </c>
      <c r="E39" s="314">
        <v>11.09</v>
      </c>
      <c r="F39" s="314">
        <v>10.18</v>
      </c>
      <c r="G39" s="314">
        <v>24.54</v>
      </c>
      <c r="H39" s="314">
        <v>10.57</v>
      </c>
      <c r="I39" s="314">
        <v>14.5</v>
      </c>
      <c r="J39" s="314">
        <v>12.4</v>
      </c>
      <c r="K39" s="314">
        <v>19.670000000000002</v>
      </c>
      <c r="L39" s="314">
        <v>10.72</v>
      </c>
      <c r="M39" s="314">
        <v>64.8</v>
      </c>
      <c r="N39" s="314">
        <v>15.81</v>
      </c>
      <c r="O39" s="314">
        <v>134.43</v>
      </c>
      <c r="P39" s="314">
        <v>58.84</v>
      </c>
      <c r="Q39" s="314">
        <v>14.89</v>
      </c>
      <c r="R39" s="314">
        <v>39.340000000000003</v>
      </c>
      <c r="S39" s="314">
        <v>24.76</v>
      </c>
      <c r="T39" s="314">
        <v>16.75</v>
      </c>
      <c r="U39" s="314">
        <v>10.76</v>
      </c>
      <c r="V39" s="314">
        <v>10.72</v>
      </c>
      <c r="W39" s="314">
        <v>10.98</v>
      </c>
      <c r="X39" s="314">
        <v>11.25</v>
      </c>
      <c r="Y39" s="314">
        <v>11.2</v>
      </c>
      <c r="Z39" s="314">
        <v>16.309999999999999</v>
      </c>
      <c r="AA39" s="314">
        <v>12.73</v>
      </c>
      <c r="AB39" s="314">
        <v>112.99</v>
      </c>
      <c r="AC39" s="314">
        <v>11.44</v>
      </c>
      <c r="AD39" s="314">
        <v>6.2</v>
      </c>
      <c r="AE39" s="360"/>
      <c r="AF39" s="360"/>
      <c r="AG39" s="360"/>
    </row>
    <row r="40" spans="2:36" s="293" customFormat="1" ht="33" customHeight="1" x14ac:dyDescent="0.2">
      <c r="B40" s="288" t="s">
        <v>323</v>
      </c>
      <c r="C40" s="347">
        <v>11</v>
      </c>
      <c r="D40" s="347">
        <v>11.15</v>
      </c>
      <c r="E40" s="347">
        <v>10.76</v>
      </c>
      <c r="F40" s="347">
        <v>19.010000000000002</v>
      </c>
      <c r="G40" s="347">
        <v>15.19</v>
      </c>
      <c r="H40" s="347">
        <v>15.31</v>
      </c>
      <c r="I40" s="347">
        <v>16.809999999999999</v>
      </c>
      <c r="J40" s="347">
        <v>18.399999999999999</v>
      </c>
      <c r="K40" s="347">
        <v>12.49</v>
      </c>
      <c r="L40" s="347">
        <v>38.94</v>
      </c>
      <c r="M40" s="347">
        <v>19.29</v>
      </c>
      <c r="N40" s="347">
        <v>19.95</v>
      </c>
      <c r="O40" s="347">
        <v>47.56</v>
      </c>
      <c r="P40" s="347">
        <v>23.27</v>
      </c>
      <c r="Q40" s="347">
        <v>12.16</v>
      </c>
      <c r="R40" s="347">
        <v>22.63</v>
      </c>
      <c r="S40" s="347">
        <v>20.32</v>
      </c>
      <c r="T40" s="347">
        <v>13.41</v>
      </c>
      <c r="U40" s="347">
        <v>13.99</v>
      </c>
      <c r="V40" s="347">
        <v>10.87</v>
      </c>
      <c r="W40" s="347">
        <v>15.98</v>
      </c>
      <c r="X40" s="347">
        <v>20.62</v>
      </c>
      <c r="Y40" s="347">
        <v>15.73</v>
      </c>
      <c r="Z40" s="347">
        <v>41.39</v>
      </c>
      <c r="AA40" s="347">
        <v>27.16</v>
      </c>
      <c r="AB40" s="347">
        <v>59.05</v>
      </c>
      <c r="AC40" s="347">
        <v>30.8</v>
      </c>
      <c r="AD40" s="347" t="s">
        <v>360</v>
      </c>
      <c r="AE40" s="361"/>
      <c r="AF40" s="361"/>
      <c r="AG40" s="361"/>
    </row>
    <row r="41" spans="2:36" s="293" customFormat="1" ht="27" customHeight="1" x14ac:dyDescent="0.2">
      <c r="B41" s="288" t="s">
        <v>324</v>
      </c>
      <c r="C41" s="370" t="s">
        <v>325</v>
      </c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370"/>
      <c r="AC41" s="370"/>
      <c r="AD41" s="370"/>
      <c r="AE41" s="361"/>
      <c r="AF41" s="361"/>
      <c r="AG41" s="361"/>
    </row>
    <row r="42" spans="2:36" x14ac:dyDescent="0.2">
      <c r="B42" s="337"/>
    </row>
    <row r="43" spans="2:36" x14ac:dyDescent="0.2">
      <c r="B43" s="294" t="s">
        <v>306</v>
      </c>
    </row>
  </sheetData>
  <mergeCells count="6">
    <mergeCell ref="C41:AD41"/>
    <mergeCell ref="B1:E3"/>
    <mergeCell ref="F1:AF3"/>
    <mergeCell ref="B5:C5"/>
    <mergeCell ref="B9:AF9"/>
    <mergeCell ref="V13:W13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4"/>
  <sheetViews>
    <sheetView showGridLines="0" view="pageBreakPreview" zoomScale="91" zoomScaleNormal="60" zoomScaleSheetLayoutView="91" workbookViewId="0">
      <selection activeCell="AB25" sqref="AB25:AB27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>
      <c r="B1" s="371"/>
      <c r="C1" s="371"/>
      <c r="D1" s="371"/>
      <c r="E1" s="371"/>
      <c r="F1" s="372" t="s">
        <v>349</v>
      </c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</row>
    <row r="2" spans="2:33" ht="15.75" customHeight="1" x14ac:dyDescent="0.2">
      <c r="B2" s="371"/>
      <c r="C2" s="371"/>
      <c r="D2" s="371"/>
      <c r="E2" s="371"/>
      <c r="F2" s="375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7"/>
    </row>
    <row r="3" spans="2:33" ht="15.75" customHeight="1" x14ac:dyDescent="0.2">
      <c r="B3" s="371"/>
      <c r="C3" s="371"/>
      <c r="D3" s="371"/>
      <c r="E3" s="371"/>
      <c r="F3" s="378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80"/>
    </row>
    <row r="4" spans="2:33" ht="11.25" customHeight="1" x14ac:dyDescent="0.2">
      <c r="B4" s="280"/>
      <c r="C4" s="280"/>
      <c r="D4" s="280"/>
      <c r="E4" s="280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</row>
    <row r="5" spans="2:33" ht="27.6" customHeight="1" x14ac:dyDescent="0.2">
      <c r="B5" s="367" t="s">
        <v>188</v>
      </c>
      <c r="C5" s="367"/>
      <c r="D5" s="282"/>
      <c r="E5" s="282"/>
      <c r="F5" s="283" t="str">
        <f>'PM10_CA-ILO-01'!F6</f>
        <v>Evaluación de seguimiento de la calidad del aire en la I.E. Francisco Bolognesi, distrito Ilo, provincia Ilo, departamento Moquegua, en enero 2021</v>
      </c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</row>
    <row r="6" spans="2:33" ht="8.25" customHeight="1" x14ac:dyDescent="0.2">
      <c r="B6" s="284"/>
      <c r="C6" s="284"/>
      <c r="D6" s="284"/>
      <c r="E6" s="284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</row>
    <row r="7" spans="2:33" ht="15.75" customHeight="1" x14ac:dyDescent="0.2">
      <c r="B7" s="282" t="s">
        <v>236</v>
      </c>
      <c r="C7" s="282"/>
      <c r="D7" s="282"/>
      <c r="E7" s="282"/>
      <c r="F7" s="283" t="s">
        <v>311</v>
      </c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139" t="s">
        <v>189</v>
      </c>
      <c r="R7" s="282"/>
      <c r="S7" s="282"/>
      <c r="T7" s="282"/>
      <c r="U7" s="282"/>
      <c r="V7" s="287"/>
      <c r="W7" s="286"/>
      <c r="X7" s="286"/>
      <c r="Y7" s="286"/>
      <c r="Z7" s="286"/>
      <c r="AA7" s="286"/>
      <c r="AB7" s="286"/>
      <c r="AC7" s="286"/>
      <c r="AD7" s="286"/>
      <c r="AE7" s="286"/>
      <c r="AF7" s="286"/>
    </row>
    <row r="8" spans="2:33" ht="7.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2:33" ht="15.75" customHeight="1" x14ac:dyDescent="0.2">
      <c r="B9" s="368" t="s">
        <v>217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</row>
    <row r="10" spans="2:33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</row>
    <row r="11" spans="2:33" ht="15.75" customHeight="1" x14ac:dyDescent="0.2">
      <c r="B11" s="282" t="s">
        <v>33</v>
      </c>
      <c r="C11" s="282"/>
      <c r="D11" s="282"/>
      <c r="E11" s="282"/>
      <c r="F11" s="286" t="s">
        <v>314</v>
      </c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2" t="s">
        <v>8</v>
      </c>
      <c r="R11" s="282"/>
      <c r="S11" s="282"/>
      <c r="T11" s="282"/>
      <c r="U11" s="282"/>
      <c r="V11" s="327" t="s">
        <v>14</v>
      </c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</row>
    <row r="12" spans="2:33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2:33" ht="15.75" customHeight="1" x14ac:dyDescent="0.2">
      <c r="B13" s="282" t="s">
        <v>9</v>
      </c>
      <c r="C13" s="282"/>
      <c r="D13" s="282"/>
      <c r="E13" s="282"/>
      <c r="F13" s="286" t="s">
        <v>315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10</v>
      </c>
      <c r="R13" s="282"/>
      <c r="S13" s="282"/>
      <c r="T13" s="282"/>
      <c r="U13" s="282"/>
      <c r="V13" s="381">
        <v>1200416204</v>
      </c>
      <c r="W13" s="381"/>
      <c r="X13" s="286"/>
      <c r="Y13" s="286"/>
      <c r="Z13" s="286"/>
      <c r="AA13" s="286"/>
      <c r="AB13" s="286"/>
      <c r="AC13" s="286"/>
      <c r="AD13" s="286"/>
      <c r="AE13" s="286"/>
      <c r="AF13" s="286"/>
    </row>
    <row r="14" spans="2:33" ht="11.25" customHeight="1" x14ac:dyDescent="0.2">
      <c r="B14" s="280"/>
      <c r="C14" s="280"/>
      <c r="D14" s="280"/>
      <c r="E14" s="280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</row>
    <row r="15" spans="2:33" ht="29.45" customHeight="1" x14ac:dyDescent="0.2">
      <c r="B15" s="288" t="s">
        <v>257</v>
      </c>
      <c r="C15" s="289">
        <v>1</v>
      </c>
      <c r="D15" s="289">
        <v>2</v>
      </c>
      <c r="E15" s="289">
        <v>3</v>
      </c>
      <c r="F15" s="289">
        <v>4</v>
      </c>
      <c r="G15" s="289">
        <v>5</v>
      </c>
      <c r="H15" s="289">
        <v>6</v>
      </c>
      <c r="I15" s="289">
        <v>7</v>
      </c>
      <c r="J15" s="289">
        <v>8</v>
      </c>
      <c r="K15" s="289">
        <v>9</v>
      </c>
      <c r="L15" s="289">
        <v>10</v>
      </c>
      <c r="M15" s="289">
        <v>11</v>
      </c>
      <c r="N15" s="289">
        <v>12</v>
      </c>
      <c r="O15" s="289">
        <v>13</v>
      </c>
      <c r="P15" s="289">
        <v>14</v>
      </c>
      <c r="Q15" s="289">
        <v>15</v>
      </c>
      <c r="R15" s="289">
        <v>16</v>
      </c>
      <c r="S15" s="289">
        <v>17</v>
      </c>
      <c r="T15" s="289">
        <v>18</v>
      </c>
      <c r="U15" s="289">
        <v>19</v>
      </c>
      <c r="V15" s="289">
        <v>20</v>
      </c>
      <c r="W15" s="289">
        <v>21</v>
      </c>
      <c r="X15" s="289">
        <v>22</v>
      </c>
      <c r="Y15" s="289">
        <v>23</v>
      </c>
      <c r="Z15" s="289">
        <v>24</v>
      </c>
      <c r="AA15" s="289">
        <v>25</v>
      </c>
      <c r="AB15" s="289">
        <v>26</v>
      </c>
      <c r="AC15" s="289">
        <v>27</v>
      </c>
      <c r="AD15" s="289">
        <v>28</v>
      </c>
      <c r="AE15" s="360"/>
      <c r="AF15" s="360"/>
      <c r="AG15" s="360"/>
    </row>
    <row r="16" spans="2:33" s="291" customFormat="1" x14ac:dyDescent="0.2">
      <c r="B16" s="290">
        <v>0</v>
      </c>
      <c r="C16" s="357" t="s">
        <v>360</v>
      </c>
      <c r="D16" s="314">
        <v>10.07</v>
      </c>
      <c r="E16" s="314">
        <v>10.210000000000001</v>
      </c>
      <c r="F16" s="314">
        <v>12.44</v>
      </c>
      <c r="G16" s="314">
        <v>10.23</v>
      </c>
      <c r="H16" s="314">
        <v>18.36</v>
      </c>
      <c r="I16" s="314">
        <v>11.66</v>
      </c>
      <c r="J16" s="314">
        <v>12.87</v>
      </c>
      <c r="K16" s="314">
        <v>12.84</v>
      </c>
      <c r="L16" s="314">
        <v>24.74</v>
      </c>
      <c r="M16" s="314">
        <v>11.07</v>
      </c>
      <c r="N16" s="314">
        <v>49.95</v>
      </c>
      <c r="O16" s="314">
        <v>14.76</v>
      </c>
      <c r="P16" s="314">
        <v>101.39</v>
      </c>
      <c r="Q16" s="314">
        <v>47.89</v>
      </c>
      <c r="R16" s="314">
        <v>12.28</v>
      </c>
      <c r="S16" s="314">
        <v>36.270000000000003</v>
      </c>
      <c r="T16" s="314">
        <v>22.77</v>
      </c>
      <c r="U16" s="314">
        <v>15.81</v>
      </c>
      <c r="V16" s="314">
        <v>10.84</v>
      </c>
      <c r="W16" s="314">
        <v>10.74</v>
      </c>
      <c r="X16" s="314">
        <v>15.52</v>
      </c>
      <c r="Y16" s="314">
        <v>11.23</v>
      </c>
      <c r="Z16" s="314">
        <v>11.19</v>
      </c>
      <c r="AA16" s="314">
        <v>15.66</v>
      </c>
      <c r="AB16" s="314">
        <v>17.82</v>
      </c>
      <c r="AC16" s="314">
        <v>70.88</v>
      </c>
      <c r="AD16" s="314">
        <v>11.49</v>
      </c>
      <c r="AE16" s="360"/>
      <c r="AF16" s="360"/>
      <c r="AG16" s="360"/>
    </row>
    <row r="17" spans="2:33" s="291" customFormat="1" x14ac:dyDescent="0.2">
      <c r="B17" s="290">
        <v>4.1666666666666664E-2</v>
      </c>
      <c r="C17" s="357" t="s">
        <v>360</v>
      </c>
      <c r="D17" s="314">
        <v>10.08</v>
      </c>
      <c r="E17" s="314">
        <v>10.26</v>
      </c>
      <c r="F17" s="314">
        <v>14.55</v>
      </c>
      <c r="G17" s="314">
        <v>10.4</v>
      </c>
      <c r="H17" s="314">
        <v>24.68</v>
      </c>
      <c r="I17" s="314">
        <v>13.48</v>
      </c>
      <c r="J17" s="314">
        <v>12.42</v>
      </c>
      <c r="K17" s="314">
        <v>11.35</v>
      </c>
      <c r="L17" s="314">
        <v>14.05</v>
      </c>
      <c r="M17" s="314">
        <v>13.41</v>
      </c>
      <c r="N17" s="314">
        <v>54.1</v>
      </c>
      <c r="O17" s="314">
        <v>13.71</v>
      </c>
      <c r="P17" s="314">
        <v>81.72</v>
      </c>
      <c r="Q17" s="314">
        <v>33.729999999999997</v>
      </c>
      <c r="R17" s="314">
        <v>24.07</v>
      </c>
      <c r="S17" s="314">
        <v>34.83</v>
      </c>
      <c r="T17" s="314">
        <v>22.13</v>
      </c>
      <c r="U17" s="314">
        <v>14.72</v>
      </c>
      <c r="V17" s="314">
        <v>10.79</v>
      </c>
      <c r="W17" s="314">
        <v>13.39</v>
      </c>
      <c r="X17" s="314">
        <v>33.79</v>
      </c>
      <c r="Y17" s="314">
        <v>11.15</v>
      </c>
      <c r="Z17" s="314">
        <v>11.24</v>
      </c>
      <c r="AA17" s="314">
        <v>15.21</v>
      </c>
      <c r="AB17" s="314">
        <v>32.229999999999997</v>
      </c>
      <c r="AC17" s="363" t="s">
        <v>360</v>
      </c>
      <c r="AD17" s="314">
        <v>24.8</v>
      </c>
      <c r="AE17" s="360"/>
      <c r="AF17" s="360"/>
      <c r="AG17" s="360"/>
    </row>
    <row r="18" spans="2:33" s="291" customFormat="1" x14ac:dyDescent="0.2">
      <c r="B18" s="290">
        <v>8.3333333333333329E-2</v>
      </c>
      <c r="C18" s="314">
        <v>10.19</v>
      </c>
      <c r="D18" s="314">
        <v>10.06</v>
      </c>
      <c r="E18" s="314">
        <v>10.31</v>
      </c>
      <c r="F18" s="314">
        <v>41.86</v>
      </c>
      <c r="G18" s="314">
        <v>14.29</v>
      </c>
      <c r="H18" s="314">
        <v>25.63</v>
      </c>
      <c r="I18" s="314">
        <v>14.54</v>
      </c>
      <c r="J18" s="314">
        <v>11.14</v>
      </c>
      <c r="K18" s="314">
        <v>10.81</v>
      </c>
      <c r="L18" s="314">
        <v>11.09</v>
      </c>
      <c r="M18" s="314">
        <v>16.03</v>
      </c>
      <c r="N18" s="314">
        <v>46.22</v>
      </c>
      <c r="O18" s="314">
        <v>13.64</v>
      </c>
      <c r="P18" s="314">
        <v>44.79</v>
      </c>
      <c r="Q18" s="314">
        <v>18.21</v>
      </c>
      <c r="R18" s="314">
        <v>53.4</v>
      </c>
      <c r="S18" s="314">
        <v>25.65</v>
      </c>
      <c r="T18" s="314">
        <v>18.64</v>
      </c>
      <c r="U18" s="314">
        <v>12.87</v>
      </c>
      <c r="V18" s="314">
        <v>10.83</v>
      </c>
      <c r="W18" s="314">
        <v>18.64</v>
      </c>
      <c r="X18" s="314">
        <v>41.41</v>
      </c>
      <c r="Y18" s="314">
        <v>11.11</v>
      </c>
      <c r="Z18" s="314">
        <v>17.98</v>
      </c>
      <c r="AA18" s="314">
        <v>21.29</v>
      </c>
      <c r="AB18" s="314">
        <v>36.75</v>
      </c>
      <c r="AC18" s="363" t="s">
        <v>360</v>
      </c>
      <c r="AD18" s="314">
        <v>94.02</v>
      </c>
      <c r="AE18" s="360"/>
      <c r="AF18" s="360"/>
      <c r="AG18" s="360"/>
    </row>
    <row r="19" spans="2:33" s="291" customFormat="1" x14ac:dyDescent="0.2">
      <c r="B19" s="290">
        <v>0.125</v>
      </c>
      <c r="C19" s="314">
        <v>11.37</v>
      </c>
      <c r="D19" s="314">
        <v>10.119999999999999</v>
      </c>
      <c r="E19" s="357">
        <v>10.32</v>
      </c>
      <c r="F19" s="363" t="s">
        <v>360</v>
      </c>
      <c r="G19" s="314">
        <v>16.55</v>
      </c>
      <c r="H19" s="314">
        <v>26.35</v>
      </c>
      <c r="I19" s="363" t="s">
        <v>360</v>
      </c>
      <c r="J19" s="314">
        <v>10.81</v>
      </c>
      <c r="K19" s="314">
        <v>10.75</v>
      </c>
      <c r="L19" s="357">
        <v>10.89</v>
      </c>
      <c r="M19" s="363" t="s">
        <v>360</v>
      </c>
      <c r="N19" s="314">
        <v>37.97</v>
      </c>
      <c r="O19" s="314">
        <v>34.130000000000003</v>
      </c>
      <c r="P19" s="363" t="s">
        <v>360</v>
      </c>
      <c r="Q19" s="314">
        <v>13.32</v>
      </c>
      <c r="R19" s="314">
        <v>61.97</v>
      </c>
      <c r="S19" s="357">
        <v>19.079999999999998</v>
      </c>
      <c r="T19" s="363" t="s">
        <v>360</v>
      </c>
      <c r="U19" s="314">
        <v>11.56</v>
      </c>
      <c r="V19" s="314">
        <v>10.76</v>
      </c>
      <c r="W19" s="363" t="s">
        <v>360</v>
      </c>
      <c r="X19" s="314">
        <v>38.82</v>
      </c>
      <c r="Y19" s="314">
        <v>11.15</v>
      </c>
      <c r="Z19" s="357">
        <v>37.299999999999997</v>
      </c>
      <c r="AA19" s="363" t="s">
        <v>360</v>
      </c>
      <c r="AB19" s="314">
        <v>40.04</v>
      </c>
      <c r="AC19" s="363" t="s">
        <v>360</v>
      </c>
      <c r="AD19" s="363" t="s">
        <v>360</v>
      </c>
      <c r="AE19" s="360"/>
      <c r="AF19" s="360"/>
      <c r="AG19" s="362"/>
    </row>
    <row r="20" spans="2:33" s="291" customFormat="1" x14ac:dyDescent="0.2">
      <c r="B20" s="290">
        <v>0.16666666666666666</v>
      </c>
      <c r="C20" s="314">
        <v>12.86</v>
      </c>
      <c r="D20" s="314">
        <v>10.09</v>
      </c>
      <c r="E20" s="357">
        <v>10.56</v>
      </c>
      <c r="F20" s="363" t="s">
        <v>360</v>
      </c>
      <c r="G20" s="314">
        <v>18.73</v>
      </c>
      <c r="H20" s="314">
        <v>20.54</v>
      </c>
      <c r="I20" s="363" t="s">
        <v>360</v>
      </c>
      <c r="J20" s="314">
        <v>11.86</v>
      </c>
      <c r="K20" s="314">
        <v>10.74</v>
      </c>
      <c r="L20" s="357">
        <v>11.11</v>
      </c>
      <c r="M20" s="363" t="s">
        <v>360</v>
      </c>
      <c r="N20" s="314">
        <v>27.37</v>
      </c>
      <c r="O20" s="314">
        <v>54.09</v>
      </c>
      <c r="P20" s="363" t="s">
        <v>360</v>
      </c>
      <c r="Q20" s="314">
        <v>11.76</v>
      </c>
      <c r="R20" s="314">
        <v>54.33</v>
      </c>
      <c r="S20" s="357">
        <v>21.75</v>
      </c>
      <c r="T20" s="363" t="s">
        <v>360</v>
      </c>
      <c r="U20" s="314">
        <v>11.47</v>
      </c>
      <c r="V20" s="314">
        <v>10.76</v>
      </c>
      <c r="W20" s="363" t="s">
        <v>360</v>
      </c>
      <c r="X20" s="314">
        <v>24.24</v>
      </c>
      <c r="Y20" s="314">
        <v>15.46</v>
      </c>
      <c r="Z20" s="363" t="s">
        <v>360</v>
      </c>
      <c r="AA20" s="363" t="s">
        <v>360</v>
      </c>
      <c r="AB20" s="314">
        <v>61.16</v>
      </c>
      <c r="AC20" s="314">
        <v>88.11</v>
      </c>
      <c r="AD20" s="363" t="s">
        <v>360</v>
      </c>
      <c r="AE20" s="360"/>
      <c r="AF20" s="360"/>
      <c r="AG20" s="362"/>
    </row>
    <row r="21" spans="2:33" s="291" customFormat="1" x14ac:dyDescent="0.2">
      <c r="B21" s="290">
        <v>0.20833333333333334</v>
      </c>
      <c r="C21" s="314">
        <v>14.02</v>
      </c>
      <c r="D21" s="314">
        <v>10.220000000000001</v>
      </c>
      <c r="E21" s="357">
        <v>11.29</v>
      </c>
      <c r="F21" s="363" t="s">
        <v>360</v>
      </c>
      <c r="G21" s="314">
        <v>17.190000000000001</v>
      </c>
      <c r="H21" s="314">
        <v>15.43</v>
      </c>
      <c r="I21" s="363" t="s">
        <v>360</v>
      </c>
      <c r="J21" s="314">
        <v>33.82</v>
      </c>
      <c r="K21" s="314">
        <v>10.71</v>
      </c>
      <c r="L21" s="357">
        <v>41.88</v>
      </c>
      <c r="M21" s="363" t="s">
        <v>360</v>
      </c>
      <c r="N21" s="314">
        <v>17.63</v>
      </c>
      <c r="O21" s="314">
        <v>97.38</v>
      </c>
      <c r="P21" s="363" t="s">
        <v>360</v>
      </c>
      <c r="Q21" s="314">
        <v>11.44</v>
      </c>
      <c r="R21" s="314">
        <v>28.45</v>
      </c>
      <c r="S21" s="357">
        <v>25.13</v>
      </c>
      <c r="T21" s="363" t="s">
        <v>360</v>
      </c>
      <c r="U21" s="314">
        <v>11.5</v>
      </c>
      <c r="V21" s="314">
        <v>10.78</v>
      </c>
      <c r="W21" s="363" t="s">
        <v>360</v>
      </c>
      <c r="X21" s="314">
        <v>20.68</v>
      </c>
      <c r="Y21" s="314">
        <v>24.47</v>
      </c>
      <c r="Z21" s="363" t="s">
        <v>360</v>
      </c>
      <c r="AA21" s="363" t="s">
        <v>360</v>
      </c>
      <c r="AB21" s="314">
        <v>94.63</v>
      </c>
      <c r="AC21" s="314">
        <v>56.17</v>
      </c>
      <c r="AD21" s="363" t="s">
        <v>360</v>
      </c>
      <c r="AE21" s="360"/>
      <c r="AF21" s="360"/>
      <c r="AG21" s="362"/>
    </row>
    <row r="22" spans="2:33" s="291" customFormat="1" x14ac:dyDescent="0.2">
      <c r="B22" s="290">
        <v>0.25</v>
      </c>
      <c r="C22" s="314">
        <v>13.55</v>
      </c>
      <c r="D22" s="314">
        <v>13.17</v>
      </c>
      <c r="E22" s="314">
        <v>11.51</v>
      </c>
      <c r="F22" s="314">
        <v>35.42</v>
      </c>
      <c r="G22" s="314">
        <v>17.010000000000002</v>
      </c>
      <c r="H22" s="314">
        <v>12.77</v>
      </c>
      <c r="I22" s="314">
        <v>35.49</v>
      </c>
      <c r="J22" s="314">
        <v>46.43</v>
      </c>
      <c r="K22" s="314">
        <v>10.71</v>
      </c>
      <c r="L22" s="314">
        <v>104.98</v>
      </c>
      <c r="M22" s="314">
        <v>23.25</v>
      </c>
      <c r="N22" s="314">
        <v>21.64</v>
      </c>
      <c r="O22" s="314">
        <v>121</v>
      </c>
      <c r="P22" s="314">
        <v>16.84</v>
      </c>
      <c r="Q22" s="314">
        <v>11.35</v>
      </c>
      <c r="R22" s="314">
        <v>26.57</v>
      </c>
      <c r="S22" s="314">
        <v>36.03</v>
      </c>
      <c r="T22" s="314">
        <v>14.83</v>
      </c>
      <c r="U22" s="314">
        <v>22.83</v>
      </c>
      <c r="V22" s="314">
        <v>10.84</v>
      </c>
      <c r="W22" s="314">
        <v>32.869999999999997</v>
      </c>
      <c r="X22" s="314">
        <v>20.36</v>
      </c>
      <c r="Y22" s="314">
        <v>45.11</v>
      </c>
      <c r="Z22" s="363" t="s">
        <v>360</v>
      </c>
      <c r="AA22" s="314">
        <v>66.36</v>
      </c>
      <c r="AB22" s="314">
        <v>111.44</v>
      </c>
      <c r="AC22" s="314">
        <v>58.3</v>
      </c>
      <c r="AD22" s="314">
        <v>125.36</v>
      </c>
      <c r="AE22" s="360"/>
      <c r="AF22" s="360"/>
      <c r="AG22" s="360"/>
    </row>
    <row r="23" spans="2:33" s="291" customFormat="1" x14ac:dyDescent="0.2">
      <c r="B23" s="290">
        <v>0.29166666666666669</v>
      </c>
      <c r="C23" s="314">
        <v>12.87</v>
      </c>
      <c r="D23" s="314">
        <v>15.95</v>
      </c>
      <c r="E23" s="314">
        <v>12.99</v>
      </c>
      <c r="F23" s="314">
        <v>18.36</v>
      </c>
      <c r="G23" s="314">
        <v>15.64</v>
      </c>
      <c r="H23" s="314">
        <v>15.02</v>
      </c>
      <c r="I23" s="314">
        <v>33.299999999999997</v>
      </c>
      <c r="J23" s="314">
        <v>50.38</v>
      </c>
      <c r="K23" s="314">
        <v>10.72</v>
      </c>
      <c r="L23" s="314">
        <v>187.86</v>
      </c>
      <c r="M23" s="314">
        <v>39.25</v>
      </c>
      <c r="N23" s="314">
        <v>35.15</v>
      </c>
      <c r="O23" s="314">
        <v>146.63</v>
      </c>
      <c r="P23" s="314">
        <v>22.59</v>
      </c>
      <c r="Q23" s="314">
        <v>11.36</v>
      </c>
      <c r="R23" s="314">
        <v>23.3</v>
      </c>
      <c r="S23" s="314">
        <v>31.2</v>
      </c>
      <c r="T23" s="314">
        <v>15.52</v>
      </c>
      <c r="U23" s="314">
        <v>29.09</v>
      </c>
      <c r="V23" s="314">
        <v>10.83</v>
      </c>
      <c r="W23" s="314">
        <v>29.21</v>
      </c>
      <c r="X23" s="314">
        <v>26.03</v>
      </c>
      <c r="Y23" s="314">
        <v>42.5</v>
      </c>
      <c r="Z23" s="363" t="s">
        <v>360</v>
      </c>
      <c r="AA23" s="314">
        <v>76.12</v>
      </c>
      <c r="AB23" s="314">
        <v>120.86</v>
      </c>
      <c r="AC23" s="314">
        <v>58.38</v>
      </c>
      <c r="AD23" s="314">
        <v>104.08</v>
      </c>
      <c r="AE23" s="360"/>
      <c r="AF23" s="360"/>
      <c r="AG23" s="360"/>
    </row>
    <row r="24" spans="2:33" s="291" customFormat="1" x14ac:dyDescent="0.2">
      <c r="B24" s="290">
        <v>0.33333333333333331</v>
      </c>
      <c r="C24" s="314">
        <v>12.09</v>
      </c>
      <c r="D24" s="357">
        <v>16.86</v>
      </c>
      <c r="E24" s="314">
        <v>12.37</v>
      </c>
      <c r="F24" s="314">
        <v>18.36</v>
      </c>
      <c r="G24" s="314">
        <v>14.42</v>
      </c>
      <c r="H24" s="314">
        <v>21.19</v>
      </c>
      <c r="I24" s="314">
        <v>32.4</v>
      </c>
      <c r="J24" s="314">
        <v>29.1</v>
      </c>
      <c r="K24" s="314">
        <v>10.94</v>
      </c>
      <c r="L24" s="314">
        <v>196.57</v>
      </c>
      <c r="M24" s="314">
        <v>42.14</v>
      </c>
      <c r="N24" s="314">
        <v>36.72</v>
      </c>
      <c r="O24" s="314">
        <v>106.29</v>
      </c>
      <c r="P24" s="314">
        <v>24.34</v>
      </c>
      <c r="Q24" s="314">
        <v>11.36</v>
      </c>
      <c r="R24" s="314">
        <v>18.75</v>
      </c>
      <c r="S24" s="314">
        <v>43.28</v>
      </c>
      <c r="T24" s="314">
        <v>13.74</v>
      </c>
      <c r="U24" s="314">
        <v>31.48</v>
      </c>
      <c r="V24" s="314">
        <v>10.86</v>
      </c>
      <c r="W24" s="314">
        <v>23.99</v>
      </c>
      <c r="X24" s="314">
        <v>31.23</v>
      </c>
      <c r="Y24" s="314">
        <v>33.79</v>
      </c>
      <c r="Z24" s="363" t="s">
        <v>360</v>
      </c>
      <c r="AA24" s="314">
        <v>70.459999999999994</v>
      </c>
      <c r="AB24" s="314">
        <v>125.69</v>
      </c>
      <c r="AC24" s="314">
        <v>38.72</v>
      </c>
      <c r="AD24" s="314">
        <v>72.13</v>
      </c>
      <c r="AE24" s="360"/>
      <c r="AF24" s="360"/>
      <c r="AG24" s="360"/>
    </row>
    <row r="25" spans="2:33" s="291" customFormat="1" x14ac:dyDescent="0.2">
      <c r="B25" s="290">
        <v>0.375</v>
      </c>
      <c r="C25" s="314">
        <v>11.77</v>
      </c>
      <c r="D25" s="357">
        <v>14.36</v>
      </c>
      <c r="E25" s="314">
        <v>12.19</v>
      </c>
      <c r="F25" s="314">
        <v>17.579999999999998</v>
      </c>
      <c r="G25" s="314">
        <v>18.149999999999999</v>
      </c>
      <c r="H25" s="314">
        <v>25.25</v>
      </c>
      <c r="I25" s="314">
        <v>26.24</v>
      </c>
      <c r="J25" s="314">
        <v>16.829999999999998</v>
      </c>
      <c r="K25" s="314">
        <v>11.03</v>
      </c>
      <c r="L25" s="314">
        <v>139.12</v>
      </c>
      <c r="M25" s="314">
        <v>30.84</v>
      </c>
      <c r="N25" s="314">
        <v>27.66</v>
      </c>
      <c r="O25" s="314">
        <v>63.56</v>
      </c>
      <c r="P25" s="314">
        <v>24.35</v>
      </c>
      <c r="Q25" s="314">
        <v>11.38</v>
      </c>
      <c r="R25" s="314">
        <v>12.23</v>
      </c>
      <c r="S25" s="314">
        <v>31.23</v>
      </c>
      <c r="T25" s="314">
        <v>12.33</v>
      </c>
      <c r="U25" s="314">
        <v>20.39</v>
      </c>
      <c r="V25" s="314">
        <v>10.86</v>
      </c>
      <c r="W25" s="314">
        <v>18.98</v>
      </c>
      <c r="X25" s="314">
        <v>40.17</v>
      </c>
      <c r="Y25" s="314">
        <v>13.29</v>
      </c>
      <c r="Z25" s="363" t="s">
        <v>360</v>
      </c>
      <c r="AA25" s="314">
        <v>63.11</v>
      </c>
      <c r="AB25" s="363" t="s">
        <v>360</v>
      </c>
      <c r="AC25" s="314">
        <v>19.57</v>
      </c>
      <c r="AD25" s="314">
        <v>40.89</v>
      </c>
      <c r="AE25" s="360"/>
      <c r="AF25" s="360"/>
      <c r="AG25" s="360"/>
    </row>
    <row r="26" spans="2:33" s="291" customFormat="1" x14ac:dyDescent="0.2">
      <c r="B26" s="290">
        <v>0.41666666666666669</v>
      </c>
      <c r="C26" s="314">
        <v>11.15</v>
      </c>
      <c r="D26" s="357">
        <v>11.89</v>
      </c>
      <c r="E26" s="314">
        <v>10.5</v>
      </c>
      <c r="F26" s="314">
        <v>15.66</v>
      </c>
      <c r="G26" s="314">
        <v>25.46</v>
      </c>
      <c r="H26" s="314">
        <v>23.57</v>
      </c>
      <c r="I26" s="314">
        <v>14.88</v>
      </c>
      <c r="J26" s="314">
        <v>11.87</v>
      </c>
      <c r="K26" s="314">
        <v>11.02</v>
      </c>
      <c r="L26" s="314">
        <v>56.72</v>
      </c>
      <c r="M26" s="314">
        <v>15.11</v>
      </c>
      <c r="N26" s="314">
        <v>13.41</v>
      </c>
      <c r="O26" s="314">
        <v>18.37</v>
      </c>
      <c r="P26" s="314">
        <v>14.05</v>
      </c>
      <c r="Q26" s="363" t="s">
        <v>360</v>
      </c>
      <c r="R26" s="314">
        <v>11.34</v>
      </c>
      <c r="S26" s="314">
        <v>27.79</v>
      </c>
      <c r="T26" s="314">
        <v>11.32</v>
      </c>
      <c r="U26" s="314">
        <v>14.34</v>
      </c>
      <c r="V26" s="357">
        <v>10.92</v>
      </c>
      <c r="W26" s="314">
        <v>13.15</v>
      </c>
      <c r="X26" s="314">
        <v>34.76</v>
      </c>
      <c r="Y26" s="314">
        <v>11.67</v>
      </c>
      <c r="Z26" s="314">
        <v>111.78</v>
      </c>
      <c r="AA26" s="314">
        <v>39.82</v>
      </c>
      <c r="AB26" s="363" t="s">
        <v>360</v>
      </c>
      <c r="AC26" s="314">
        <v>13.46</v>
      </c>
      <c r="AD26" s="314" t="s">
        <v>361</v>
      </c>
      <c r="AE26" s="360"/>
      <c r="AF26" s="360"/>
      <c r="AG26" s="360"/>
    </row>
    <row r="27" spans="2:33" s="291" customFormat="1" x14ac:dyDescent="0.2">
      <c r="B27" s="290">
        <v>0.45833333333333331</v>
      </c>
      <c r="C27" s="314">
        <v>10.81</v>
      </c>
      <c r="D27" s="314">
        <v>10.97</v>
      </c>
      <c r="E27" s="314">
        <v>10.48</v>
      </c>
      <c r="F27" s="314">
        <v>14.11</v>
      </c>
      <c r="G27" s="314">
        <v>27.58</v>
      </c>
      <c r="H27" s="314">
        <v>17.43</v>
      </c>
      <c r="I27" s="314">
        <v>11.75</v>
      </c>
      <c r="J27" s="314">
        <v>11.3</v>
      </c>
      <c r="K27" s="314">
        <v>10.8</v>
      </c>
      <c r="L27" s="314">
        <v>17.68</v>
      </c>
      <c r="M27" s="314">
        <v>12.47</v>
      </c>
      <c r="N27" s="314">
        <v>11.7</v>
      </c>
      <c r="O27" s="314">
        <v>14.21</v>
      </c>
      <c r="P27" s="314">
        <v>11.76</v>
      </c>
      <c r="Q27" s="363" t="s">
        <v>360</v>
      </c>
      <c r="R27" s="314">
        <v>11.11</v>
      </c>
      <c r="S27" s="314">
        <v>12.2</v>
      </c>
      <c r="T27" s="314">
        <v>11.22</v>
      </c>
      <c r="U27" s="314">
        <v>12.1</v>
      </c>
      <c r="V27" s="357">
        <v>10.9</v>
      </c>
      <c r="W27" s="314">
        <v>11.47</v>
      </c>
      <c r="X27" s="314">
        <v>26.23</v>
      </c>
      <c r="Y27" s="314">
        <v>11.49</v>
      </c>
      <c r="Z27" s="314">
        <v>46.49</v>
      </c>
      <c r="AA27" s="314">
        <v>23.67</v>
      </c>
      <c r="AB27" s="363" t="s">
        <v>360</v>
      </c>
      <c r="AC27" s="314">
        <v>12.85</v>
      </c>
      <c r="AD27" s="314" t="s">
        <v>361</v>
      </c>
      <c r="AE27" s="360"/>
      <c r="AF27" s="360"/>
      <c r="AG27" s="360"/>
    </row>
    <row r="28" spans="2:33" s="291" customFormat="1" x14ac:dyDescent="0.2">
      <c r="B28" s="290">
        <v>0.5</v>
      </c>
      <c r="C28" s="314">
        <v>10.51</v>
      </c>
      <c r="D28" s="314">
        <v>10.55</v>
      </c>
      <c r="E28" s="314">
        <v>10.54</v>
      </c>
      <c r="F28" s="314">
        <v>12.55</v>
      </c>
      <c r="G28" s="314">
        <v>22.16</v>
      </c>
      <c r="H28" s="314">
        <v>12.66</v>
      </c>
      <c r="I28" s="314">
        <v>11.23</v>
      </c>
      <c r="J28" s="314">
        <v>11.07</v>
      </c>
      <c r="K28" s="314">
        <v>10.76</v>
      </c>
      <c r="L28" s="314">
        <v>12.23</v>
      </c>
      <c r="M28" s="314">
        <v>11.64</v>
      </c>
      <c r="N28" s="314">
        <v>11.49</v>
      </c>
      <c r="O28" s="314">
        <v>11.96</v>
      </c>
      <c r="P28" s="314">
        <v>11.52</v>
      </c>
      <c r="Q28" s="363" t="s">
        <v>360</v>
      </c>
      <c r="R28" s="314">
        <v>11.02</v>
      </c>
      <c r="S28" s="314">
        <v>11.54</v>
      </c>
      <c r="T28" s="314">
        <v>11.15</v>
      </c>
      <c r="U28" s="314">
        <v>11.73</v>
      </c>
      <c r="V28" s="357">
        <v>10.89</v>
      </c>
      <c r="W28" s="314">
        <v>11.35</v>
      </c>
      <c r="X28" s="314">
        <v>15.93</v>
      </c>
      <c r="Y28" s="314">
        <v>11.39</v>
      </c>
      <c r="Z28" s="314">
        <v>13.71</v>
      </c>
      <c r="AA28" s="314">
        <v>13.06</v>
      </c>
      <c r="AB28" s="314">
        <v>112.28</v>
      </c>
      <c r="AC28" s="314">
        <v>12.44</v>
      </c>
      <c r="AD28" s="314" t="s">
        <v>361</v>
      </c>
      <c r="AE28" s="360"/>
      <c r="AF28" s="360"/>
      <c r="AG28" s="360"/>
    </row>
    <row r="29" spans="2:33" s="291" customFormat="1" x14ac:dyDescent="0.2">
      <c r="B29" s="290">
        <v>0.54166666666666663</v>
      </c>
      <c r="C29" s="314">
        <v>10.39</v>
      </c>
      <c r="D29" s="314">
        <v>10.37</v>
      </c>
      <c r="E29" s="314">
        <v>10.54</v>
      </c>
      <c r="F29" s="314">
        <v>11.53</v>
      </c>
      <c r="G29" s="314">
        <v>14.12</v>
      </c>
      <c r="H29" s="314">
        <v>11.46</v>
      </c>
      <c r="I29" s="314">
        <v>11.05</v>
      </c>
      <c r="J29" s="314">
        <v>10.88</v>
      </c>
      <c r="K29" s="314">
        <v>10.76</v>
      </c>
      <c r="L29" s="314">
        <v>11.74</v>
      </c>
      <c r="M29" s="314">
        <v>11.36</v>
      </c>
      <c r="N29" s="314">
        <v>11.29</v>
      </c>
      <c r="O29" s="314">
        <v>11.72</v>
      </c>
      <c r="P29" s="314">
        <v>11.41</v>
      </c>
      <c r="Q29" s="363" t="s">
        <v>360</v>
      </c>
      <c r="R29" s="314">
        <v>11.05</v>
      </c>
      <c r="S29" s="314">
        <v>11.32</v>
      </c>
      <c r="T29" s="314">
        <v>11.08</v>
      </c>
      <c r="U29" s="314">
        <v>11.4</v>
      </c>
      <c r="V29" s="314">
        <v>10.89</v>
      </c>
      <c r="W29" s="314">
        <v>11.32</v>
      </c>
      <c r="X29" s="314">
        <v>12.13</v>
      </c>
      <c r="Y29" s="314">
        <v>11.36</v>
      </c>
      <c r="Z29" s="314">
        <v>12.54</v>
      </c>
      <c r="AA29" s="314">
        <v>12.31</v>
      </c>
      <c r="AB29" s="314">
        <v>38.200000000000003</v>
      </c>
      <c r="AC29" s="314">
        <v>12.2</v>
      </c>
      <c r="AD29" s="314" t="s">
        <v>361</v>
      </c>
      <c r="AE29" s="360"/>
      <c r="AF29" s="360"/>
      <c r="AG29" s="360"/>
    </row>
    <row r="30" spans="2:33" s="291" customFormat="1" x14ac:dyDescent="0.2">
      <c r="B30" s="290">
        <v>0.58333333333333337</v>
      </c>
      <c r="C30" s="314">
        <v>10.34</v>
      </c>
      <c r="D30" s="314">
        <v>10.33</v>
      </c>
      <c r="E30" s="314">
        <v>10.52</v>
      </c>
      <c r="F30" s="314">
        <v>10.8</v>
      </c>
      <c r="G30" s="314">
        <v>11.08</v>
      </c>
      <c r="H30" s="314">
        <v>11.03</v>
      </c>
      <c r="I30" s="314">
        <v>11</v>
      </c>
      <c r="J30" s="314">
        <v>10.81</v>
      </c>
      <c r="K30" s="314">
        <v>10.79</v>
      </c>
      <c r="L30" s="314">
        <v>11.51</v>
      </c>
      <c r="M30" s="314">
        <v>11.19</v>
      </c>
      <c r="N30" s="314">
        <v>11.16</v>
      </c>
      <c r="O30" s="314">
        <v>11.6</v>
      </c>
      <c r="P30" s="314">
        <v>11.38</v>
      </c>
      <c r="Q30" s="314">
        <v>10.64</v>
      </c>
      <c r="R30" s="314">
        <v>11.01</v>
      </c>
      <c r="S30" s="314">
        <v>11.19</v>
      </c>
      <c r="T30" s="314">
        <v>11.04</v>
      </c>
      <c r="U30" s="314">
        <v>11.18</v>
      </c>
      <c r="V30" s="314">
        <v>10.85</v>
      </c>
      <c r="W30" s="314">
        <v>11.31</v>
      </c>
      <c r="X30" s="314">
        <v>11.51</v>
      </c>
      <c r="Y30" s="314">
        <v>11.28</v>
      </c>
      <c r="Z30" s="314">
        <v>12.1</v>
      </c>
      <c r="AA30" s="314">
        <v>12.19</v>
      </c>
      <c r="AB30" s="314">
        <v>14.5</v>
      </c>
      <c r="AC30" s="314">
        <v>12.07</v>
      </c>
      <c r="AD30" s="314" t="s">
        <v>361</v>
      </c>
      <c r="AE30" s="360"/>
      <c r="AF30" s="360"/>
      <c r="AG30" s="360"/>
    </row>
    <row r="31" spans="2:33" s="291" customFormat="1" x14ac:dyDescent="0.2">
      <c r="B31" s="290">
        <v>0.625</v>
      </c>
      <c r="C31" s="314">
        <v>10.31</v>
      </c>
      <c r="D31" s="314">
        <v>10.33</v>
      </c>
      <c r="E31" s="314">
        <v>10.51</v>
      </c>
      <c r="F31" s="314">
        <v>10.65</v>
      </c>
      <c r="G31" s="314">
        <v>10.8</v>
      </c>
      <c r="H31" s="314">
        <v>10.88</v>
      </c>
      <c r="I31" s="314">
        <v>10.96</v>
      </c>
      <c r="J31" s="314">
        <v>10.73</v>
      </c>
      <c r="K31" s="314">
        <v>10.77</v>
      </c>
      <c r="L31" s="314">
        <v>11.35</v>
      </c>
      <c r="M31" s="314">
        <v>10.97</v>
      </c>
      <c r="N31" s="314">
        <v>11.06</v>
      </c>
      <c r="O31" s="314">
        <v>11.54</v>
      </c>
      <c r="P31" s="314">
        <v>11.42</v>
      </c>
      <c r="Q31" s="314">
        <v>10.68</v>
      </c>
      <c r="R31" s="314">
        <v>10.97</v>
      </c>
      <c r="S31" s="314">
        <v>11.11</v>
      </c>
      <c r="T31" s="314">
        <v>10.98</v>
      </c>
      <c r="U31" s="314">
        <v>11.05</v>
      </c>
      <c r="V31" s="314">
        <v>10.96</v>
      </c>
      <c r="W31" s="314">
        <v>11.24</v>
      </c>
      <c r="X31" s="314">
        <v>11.38</v>
      </c>
      <c r="Y31" s="314">
        <v>11.2</v>
      </c>
      <c r="Z31" s="314">
        <v>11.95</v>
      </c>
      <c r="AA31" s="314">
        <v>12.02</v>
      </c>
      <c r="AB31" s="314">
        <v>13.32</v>
      </c>
      <c r="AC31" s="314">
        <v>12.01</v>
      </c>
      <c r="AD31" s="314" t="s">
        <v>361</v>
      </c>
      <c r="AE31" s="360"/>
      <c r="AF31" s="360"/>
      <c r="AG31" s="360"/>
    </row>
    <row r="32" spans="2:33" s="291" customFormat="1" x14ac:dyDescent="0.2">
      <c r="B32" s="290">
        <v>0.66666666666666663</v>
      </c>
      <c r="C32" s="314">
        <v>10.220000000000001</v>
      </c>
      <c r="D32" s="314">
        <v>10.3</v>
      </c>
      <c r="E32" s="314">
        <v>10.49</v>
      </c>
      <c r="F32" s="314">
        <v>10.52</v>
      </c>
      <c r="G32" s="314">
        <v>10.77</v>
      </c>
      <c r="H32" s="314">
        <v>10.81</v>
      </c>
      <c r="I32" s="314">
        <v>10.81</v>
      </c>
      <c r="J32" s="314">
        <v>10.78</v>
      </c>
      <c r="K32" s="314">
        <v>10.78</v>
      </c>
      <c r="L32" s="314">
        <v>11.19</v>
      </c>
      <c r="M32" s="314">
        <v>10.93</v>
      </c>
      <c r="N32" s="314">
        <v>11.1</v>
      </c>
      <c r="O32" s="314">
        <v>11.48</v>
      </c>
      <c r="P32" s="314">
        <v>11.38</v>
      </c>
      <c r="Q32" s="314">
        <v>10.79</v>
      </c>
      <c r="R32" s="314">
        <v>10.92</v>
      </c>
      <c r="S32" s="314">
        <v>10.99</v>
      </c>
      <c r="T32" s="314">
        <v>10.94</v>
      </c>
      <c r="U32" s="314">
        <v>11.1</v>
      </c>
      <c r="V32" s="314">
        <v>10.96</v>
      </c>
      <c r="W32" s="314">
        <v>11.19</v>
      </c>
      <c r="X32" s="314">
        <v>11.3</v>
      </c>
      <c r="Y32" s="314">
        <v>11.19</v>
      </c>
      <c r="Z32" s="314">
        <v>11.85</v>
      </c>
      <c r="AA32" s="314">
        <v>12.42</v>
      </c>
      <c r="AB32" s="314">
        <v>12.85</v>
      </c>
      <c r="AC32" s="314">
        <v>11.95</v>
      </c>
      <c r="AD32" s="314" t="s">
        <v>361</v>
      </c>
      <c r="AE32" s="360"/>
      <c r="AF32" s="360"/>
      <c r="AG32" s="360"/>
    </row>
    <row r="33" spans="2:36" s="291" customFormat="1" x14ac:dyDescent="0.2">
      <c r="B33" s="290">
        <v>0.70833333333333337</v>
      </c>
      <c r="C33" s="314">
        <v>10.220000000000001</v>
      </c>
      <c r="D33" s="314">
        <v>10.32</v>
      </c>
      <c r="E33" s="314">
        <v>10.43</v>
      </c>
      <c r="F33" s="314">
        <v>10.5</v>
      </c>
      <c r="G33" s="314">
        <v>10.81</v>
      </c>
      <c r="H33" s="314">
        <v>10.77</v>
      </c>
      <c r="I33" s="314">
        <v>10.74</v>
      </c>
      <c r="J33" s="314">
        <v>10.8</v>
      </c>
      <c r="K33" s="314">
        <v>10.76</v>
      </c>
      <c r="L33" s="314">
        <v>11.08</v>
      </c>
      <c r="M33" s="314">
        <v>10.89</v>
      </c>
      <c r="N33" s="314">
        <v>11.15</v>
      </c>
      <c r="O33" s="314">
        <v>11.34</v>
      </c>
      <c r="P33" s="314">
        <v>11.38</v>
      </c>
      <c r="Q33" s="314">
        <v>10.81</v>
      </c>
      <c r="R33" s="314">
        <v>10.94</v>
      </c>
      <c r="S33" s="314">
        <v>11</v>
      </c>
      <c r="T33" s="314">
        <v>10.88</v>
      </c>
      <c r="U33" s="314">
        <v>11.07</v>
      </c>
      <c r="V33" s="314">
        <v>11.03</v>
      </c>
      <c r="W33" s="314">
        <v>11.15</v>
      </c>
      <c r="X33" s="314">
        <v>11.36</v>
      </c>
      <c r="Y33" s="314">
        <v>11.24</v>
      </c>
      <c r="Z33" s="314">
        <v>11.84</v>
      </c>
      <c r="AA33" s="314">
        <v>12.71</v>
      </c>
      <c r="AB33" s="314">
        <v>12.67</v>
      </c>
      <c r="AC33" s="314">
        <v>11.88</v>
      </c>
      <c r="AD33" s="314" t="s">
        <v>361</v>
      </c>
      <c r="AE33" s="360"/>
      <c r="AF33" s="360"/>
      <c r="AG33" s="360"/>
    </row>
    <row r="34" spans="2:36" s="291" customFormat="1" x14ac:dyDescent="0.2">
      <c r="B34" s="290">
        <v>0.75</v>
      </c>
      <c r="C34" s="314">
        <v>10.19</v>
      </c>
      <c r="D34" s="314">
        <v>10.24</v>
      </c>
      <c r="E34" s="314">
        <v>10.35</v>
      </c>
      <c r="F34" s="314">
        <v>10.48</v>
      </c>
      <c r="G34" s="314">
        <v>10.87</v>
      </c>
      <c r="H34" s="314">
        <v>10.71</v>
      </c>
      <c r="I34" s="314">
        <v>10.7</v>
      </c>
      <c r="J34" s="314">
        <v>10.78</v>
      </c>
      <c r="K34" s="314">
        <v>10.77</v>
      </c>
      <c r="L34" s="314">
        <v>11.08</v>
      </c>
      <c r="M34" s="314">
        <v>10.92</v>
      </c>
      <c r="N34" s="314">
        <v>11.16</v>
      </c>
      <c r="O34" s="314">
        <v>11.27</v>
      </c>
      <c r="P34" s="314">
        <v>11.36</v>
      </c>
      <c r="Q34" s="314">
        <v>10.77</v>
      </c>
      <c r="R34" s="314">
        <v>10.9</v>
      </c>
      <c r="S34" s="314">
        <v>11</v>
      </c>
      <c r="T34" s="314">
        <v>10.83</v>
      </c>
      <c r="U34" s="314">
        <v>11.01</v>
      </c>
      <c r="V34" s="314">
        <v>10.91</v>
      </c>
      <c r="W34" s="314">
        <v>11.11</v>
      </c>
      <c r="X34" s="314">
        <v>11.34</v>
      </c>
      <c r="Y34" s="314">
        <v>11.3</v>
      </c>
      <c r="Z34" s="314">
        <v>11.75</v>
      </c>
      <c r="AA34" s="314">
        <v>12.74</v>
      </c>
      <c r="AB34" s="314">
        <v>12.5</v>
      </c>
      <c r="AC34" s="314">
        <v>11.78</v>
      </c>
      <c r="AD34" s="314">
        <v>7.18</v>
      </c>
      <c r="AE34" s="360"/>
      <c r="AF34" s="360"/>
      <c r="AG34" s="360"/>
      <c r="AJ34"/>
    </row>
    <row r="35" spans="2:36" s="291" customFormat="1" x14ac:dyDescent="0.2">
      <c r="B35" s="290">
        <v>0.79166666666666663</v>
      </c>
      <c r="C35" s="314">
        <v>10.23</v>
      </c>
      <c r="D35" s="314">
        <v>10.220000000000001</v>
      </c>
      <c r="E35" s="314">
        <v>10.26</v>
      </c>
      <c r="F35" s="314">
        <v>10.49</v>
      </c>
      <c r="G35" s="314">
        <v>10.78</v>
      </c>
      <c r="H35" s="314">
        <v>10.63</v>
      </c>
      <c r="I35" s="314">
        <v>10.75</v>
      </c>
      <c r="J35" s="314">
        <v>10.77</v>
      </c>
      <c r="K35" s="314">
        <v>10.71</v>
      </c>
      <c r="L35" s="314">
        <v>11.01</v>
      </c>
      <c r="M35" s="314">
        <v>10.91</v>
      </c>
      <c r="N35" s="314">
        <v>11.16</v>
      </c>
      <c r="O35" s="314">
        <v>11.18</v>
      </c>
      <c r="P35" s="314">
        <v>11.35</v>
      </c>
      <c r="Q35" s="314">
        <v>10.7</v>
      </c>
      <c r="R35" s="314">
        <v>10.89</v>
      </c>
      <c r="S35" s="314">
        <v>10.97</v>
      </c>
      <c r="T35" s="314">
        <v>10.78</v>
      </c>
      <c r="U35" s="314">
        <v>10.94</v>
      </c>
      <c r="V35" s="314">
        <v>10.97</v>
      </c>
      <c r="W35" s="314">
        <v>11.03</v>
      </c>
      <c r="X35" s="314">
        <v>11.35</v>
      </c>
      <c r="Y35" s="314">
        <v>11.28</v>
      </c>
      <c r="Z35" s="314">
        <v>11.67</v>
      </c>
      <c r="AA35" s="314">
        <v>12.13</v>
      </c>
      <c r="AB35" s="314">
        <v>12.24</v>
      </c>
      <c r="AC35" s="314">
        <v>11.66</v>
      </c>
      <c r="AD35" s="314">
        <v>6.3</v>
      </c>
      <c r="AE35" s="360"/>
      <c r="AF35" s="360"/>
      <c r="AG35" s="360"/>
      <c r="AJ35"/>
    </row>
    <row r="36" spans="2:36" s="291" customFormat="1" x14ac:dyDescent="0.2">
      <c r="B36" s="290">
        <v>0.83333333333333337</v>
      </c>
      <c r="C36" s="314">
        <v>10.18</v>
      </c>
      <c r="D36" s="314">
        <v>10.199999999999999</v>
      </c>
      <c r="E36" s="314">
        <v>10.220000000000001</v>
      </c>
      <c r="F36" s="314">
        <v>10.43</v>
      </c>
      <c r="G36" s="314">
        <v>10.67</v>
      </c>
      <c r="H36" s="314">
        <v>10.55</v>
      </c>
      <c r="I36" s="314">
        <v>10.73</v>
      </c>
      <c r="J36" s="314">
        <v>25.14</v>
      </c>
      <c r="K36" s="314">
        <v>10.68</v>
      </c>
      <c r="L36" s="314">
        <v>10.97</v>
      </c>
      <c r="M36" s="314">
        <v>10.87</v>
      </c>
      <c r="N36" s="314">
        <v>11.05</v>
      </c>
      <c r="O36" s="314">
        <v>14.72</v>
      </c>
      <c r="P36" s="314">
        <v>12.68</v>
      </c>
      <c r="Q36" s="314">
        <v>10.67</v>
      </c>
      <c r="R36" s="314">
        <v>10.82</v>
      </c>
      <c r="S36" s="314">
        <v>12.58</v>
      </c>
      <c r="T36" s="314">
        <v>10.76</v>
      </c>
      <c r="U36" s="314">
        <v>10.92</v>
      </c>
      <c r="V36" s="314">
        <v>10.93</v>
      </c>
      <c r="W36" s="314">
        <v>11</v>
      </c>
      <c r="X36" s="314">
        <v>11.25</v>
      </c>
      <c r="Y36" s="314">
        <v>11.23</v>
      </c>
      <c r="Z36" s="314">
        <v>13.41</v>
      </c>
      <c r="AA36" s="314">
        <v>11.62</v>
      </c>
      <c r="AB36" s="314">
        <v>11.88</v>
      </c>
      <c r="AC36" s="314">
        <v>11.59</v>
      </c>
      <c r="AD36" s="314">
        <v>6.54</v>
      </c>
      <c r="AE36" s="360"/>
      <c r="AF36" s="360"/>
      <c r="AG36" s="360"/>
      <c r="AJ36"/>
    </row>
    <row r="37" spans="2:36" s="291" customFormat="1" x14ac:dyDescent="0.2">
      <c r="B37" s="290">
        <v>0.875</v>
      </c>
      <c r="C37" s="314">
        <v>10.199999999999999</v>
      </c>
      <c r="D37" s="314">
        <v>10.26</v>
      </c>
      <c r="E37" s="314">
        <v>10.18</v>
      </c>
      <c r="F37" s="314">
        <v>10.41</v>
      </c>
      <c r="G37" s="314">
        <v>10.53</v>
      </c>
      <c r="H37" s="314">
        <v>10.49</v>
      </c>
      <c r="I37" s="314">
        <v>10.73</v>
      </c>
      <c r="J37" s="314">
        <v>27.45</v>
      </c>
      <c r="K37" s="314">
        <v>10.6</v>
      </c>
      <c r="L37" s="314">
        <v>10.88</v>
      </c>
      <c r="M37" s="314">
        <v>11.62</v>
      </c>
      <c r="N37" s="314">
        <v>11.24</v>
      </c>
      <c r="O37" s="314">
        <v>50.57</v>
      </c>
      <c r="P37" s="314">
        <v>18.96</v>
      </c>
      <c r="Q37" s="314">
        <v>10.7</v>
      </c>
      <c r="R37" s="314">
        <v>19.649999999999999</v>
      </c>
      <c r="S37" s="314">
        <v>15.85</v>
      </c>
      <c r="T37" s="314">
        <v>13.48</v>
      </c>
      <c r="U37" s="314">
        <v>10.9</v>
      </c>
      <c r="V37" s="314">
        <v>10.94</v>
      </c>
      <c r="W37" s="314">
        <v>10.99</v>
      </c>
      <c r="X37" s="314">
        <v>11.27</v>
      </c>
      <c r="Y37" s="314">
        <v>11.24</v>
      </c>
      <c r="Z37" s="314">
        <v>13.97</v>
      </c>
      <c r="AA37" s="314">
        <v>11.54</v>
      </c>
      <c r="AB37" s="314">
        <v>11.67</v>
      </c>
      <c r="AC37" s="314">
        <v>11.58</v>
      </c>
      <c r="AD37" s="314">
        <v>7.55</v>
      </c>
      <c r="AE37" s="360"/>
      <c r="AF37" s="360"/>
      <c r="AG37" s="360"/>
      <c r="AJ37"/>
    </row>
    <row r="38" spans="2:36" s="291" customFormat="1" x14ac:dyDescent="0.2">
      <c r="B38" s="290">
        <v>0.91666666666666663</v>
      </c>
      <c r="C38" s="314">
        <v>10.15</v>
      </c>
      <c r="D38" s="314">
        <v>10.28</v>
      </c>
      <c r="E38" s="314">
        <v>10.210000000000001</v>
      </c>
      <c r="F38" s="314">
        <v>10.33</v>
      </c>
      <c r="G38" s="314">
        <v>10.8</v>
      </c>
      <c r="H38" s="314">
        <v>10.43</v>
      </c>
      <c r="I38" s="314">
        <v>11.29</v>
      </c>
      <c r="J38" s="314">
        <v>28.95</v>
      </c>
      <c r="K38" s="314">
        <v>21.42</v>
      </c>
      <c r="L38" s="314">
        <v>10.84</v>
      </c>
      <c r="M38" s="314">
        <v>19.04</v>
      </c>
      <c r="N38" s="314">
        <v>12.31</v>
      </c>
      <c r="O38" s="314">
        <v>73.8</v>
      </c>
      <c r="P38" s="314">
        <v>34.74</v>
      </c>
      <c r="Q38" s="314">
        <v>10.82</v>
      </c>
      <c r="R38" s="314">
        <v>27.02</v>
      </c>
      <c r="S38" s="314">
        <v>18.55</v>
      </c>
      <c r="T38" s="314">
        <v>14.9</v>
      </c>
      <c r="U38" s="314">
        <v>10.87</v>
      </c>
      <c r="V38" s="314">
        <v>10.84</v>
      </c>
      <c r="W38" s="314">
        <v>11.01</v>
      </c>
      <c r="X38" s="314">
        <v>11.3</v>
      </c>
      <c r="Y38" s="314">
        <v>11.26</v>
      </c>
      <c r="Z38" s="314">
        <v>15.34</v>
      </c>
      <c r="AA38" s="314">
        <v>11.59</v>
      </c>
      <c r="AB38" s="314">
        <v>15.9</v>
      </c>
      <c r="AC38" s="314">
        <v>11.55</v>
      </c>
      <c r="AD38" s="314">
        <v>7.69</v>
      </c>
      <c r="AE38" s="360"/>
      <c r="AF38" s="360"/>
      <c r="AG38" s="360"/>
    </row>
    <row r="39" spans="2:36" s="291" customFormat="1" x14ac:dyDescent="0.2">
      <c r="B39" s="290">
        <v>0.95833333333333337</v>
      </c>
      <c r="C39" s="314">
        <v>10.14</v>
      </c>
      <c r="D39" s="314">
        <v>10.24</v>
      </c>
      <c r="E39" s="314">
        <v>10.49</v>
      </c>
      <c r="F39" s="314">
        <v>10.27</v>
      </c>
      <c r="G39" s="314">
        <v>15.45</v>
      </c>
      <c r="H39" s="314">
        <v>10.44</v>
      </c>
      <c r="I39" s="314">
        <v>12.56</v>
      </c>
      <c r="J39" s="314">
        <v>15.1</v>
      </c>
      <c r="K39" s="314">
        <v>24.44</v>
      </c>
      <c r="L39" s="314">
        <v>10.78</v>
      </c>
      <c r="M39" s="314">
        <v>37.04</v>
      </c>
      <c r="N39" s="314">
        <v>13.93</v>
      </c>
      <c r="O39" s="314">
        <v>111.34</v>
      </c>
      <c r="P39" s="314">
        <v>49.21</v>
      </c>
      <c r="Q39" s="314">
        <v>12.23</v>
      </c>
      <c r="R39" s="314">
        <v>36.58</v>
      </c>
      <c r="S39" s="314">
        <v>21.5</v>
      </c>
      <c r="T39" s="314">
        <v>16.88</v>
      </c>
      <c r="U39" s="314">
        <v>10.83</v>
      </c>
      <c r="V39" s="314">
        <v>10.76</v>
      </c>
      <c r="W39" s="314">
        <v>11</v>
      </c>
      <c r="X39" s="314">
        <v>11.31</v>
      </c>
      <c r="Y39" s="314">
        <v>11.24</v>
      </c>
      <c r="Z39" s="314">
        <v>15.14</v>
      </c>
      <c r="AA39" s="314">
        <v>11.99</v>
      </c>
      <c r="AB39" s="314">
        <v>49.71</v>
      </c>
      <c r="AC39" s="314">
        <v>11.48</v>
      </c>
      <c r="AD39" s="314">
        <v>7.39</v>
      </c>
      <c r="AE39" s="360"/>
      <c r="AF39" s="360"/>
      <c r="AG39" s="360"/>
    </row>
    <row r="40" spans="2:36" s="293" customFormat="1" ht="27" customHeight="1" x14ac:dyDescent="0.2">
      <c r="B40" s="288" t="s">
        <v>357</v>
      </c>
      <c r="C40" s="370" t="s">
        <v>358</v>
      </c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  <c r="AD40" s="370"/>
      <c r="AE40" s="360"/>
      <c r="AF40" s="360"/>
      <c r="AG40" s="360"/>
    </row>
    <row r="41" spans="2:36" x14ac:dyDescent="0.2">
      <c r="B41" s="337"/>
    </row>
    <row r="42" spans="2:36" x14ac:dyDescent="0.2">
      <c r="B42" s="294" t="s">
        <v>306</v>
      </c>
    </row>
    <row r="43" spans="2:36" x14ac:dyDescent="0.2">
      <c r="B43" s="294" t="s">
        <v>362</v>
      </c>
    </row>
    <row r="44" spans="2:36" x14ac:dyDescent="0.2">
      <c r="B44" s="294"/>
    </row>
  </sheetData>
  <mergeCells count="6">
    <mergeCell ref="C40:AD40"/>
    <mergeCell ref="B1:E3"/>
    <mergeCell ref="F1:AF3"/>
    <mergeCell ref="B5:C5"/>
    <mergeCell ref="B9:AF9"/>
    <mergeCell ref="V13:W13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4"/>
  <sheetViews>
    <sheetView showGridLines="0" view="pageBreakPreview" zoomScale="91" zoomScaleNormal="60" zoomScaleSheetLayoutView="91" workbookViewId="0">
      <selection activeCell="C42" sqref="C42:AD42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ht="15.75" customHeight="1" x14ac:dyDescent="0.2"/>
    <row r="2" spans="2:33" ht="15.75" customHeight="1" x14ac:dyDescent="0.2">
      <c r="B2" s="371"/>
      <c r="C2" s="371"/>
      <c r="D2" s="371"/>
      <c r="E2" s="371"/>
      <c r="F2" s="382" t="s">
        <v>350</v>
      </c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2"/>
      <c r="X2" s="382"/>
      <c r="Y2" s="382"/>
      <c r="Z2" s="382"/>
      <c r="AA2" s="382"/>
      <c r="AB2" s="382"/>
      <c r="AC2" s="382"/>
      <c r="AD2" s="382"/>
      <c r="AE2" s="382"/>
      <c r="AF2" s="382"/>
      <c r="AG2" s="382"/>
    </row>
    <row r="3" spans="2:33" ht="15.75" customHeight="1" x14ac:dyDescent="0.2">
      <c r="B3" s="371"/>
      <c r="C3" s="371"/>
      <c r="D3" s="371"/>
      <c r="E3" s="371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2"/>
      <c r="AE3" s="382"/>
      <c r="AF3" s="382"/>
      <c r="AG3" s="382"/>
    </row>
    <row r="4" spans="2:33" ht="15.75" customHeight="1" x14ac:dyDescent="0.2">
      <c r="B4" s="371"/>
      <c r="C4" s="371"/>
      <c r="D4" s="371"/>
      <c r="E4" s="371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</row>
    <row r="6" spans="2:33" ht="27.6" customHeight="1" x14ac:dyDescent="0.2">
      <c r="B6" s="367" t="s">
        <v>188</v>
      </c>
      <c r="C6" s="367"/>
      <c r="D6" s="282"/>
      <c r="E6" s="282"/>
      <c r="F6" s="283" t="str">
        <f>'PM10_CA-ILO-01'!F6</f>
        <v>Evaluación de seguimiento de la calidad del aire en la I.E. Francisco Bolognesi, distrito Ilo, provincia Ilo, departamento Moquegua, en enero 2021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68" t="s">
        <v>217</v>
      </c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316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7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317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1" t="s">
        <v>318</v>
      </c>
      <c r="W14" s="381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360"/>
      <c r="AF16" s="360"/>
      <c r="AG16" s="360"/>
    </row>
    <row r="17" spans="2:33" s="291" customFormat="1" x14ac:dyDescent="0.2">
      <c r="B17" s="290">
        <v>0</v>
      </c>
      <c r="C17" s="314">
        <v>6.25</v>
      </c>
      <c r="D17" s="314">
        <v>7.37</v>
      </c>
      <c r="E17" s="314">
        <v>7.32</v>
      </c>
      <c r="F17" s="314">
        <v>50.12</v>
      </c>
      <c r="G17" s="314">
        <v>7.67</v>
      </c>
      <c r="H17" s="314">
        <v>15.47</v>
      </c>
      <c r="I17" s="314">
        <v>28.87</v>
      </c>
      <c r="J17" s="314">
        <v>9.2799999999999994</v>
      </c>
      <c r="K17" s="314">
        <v>7.74</v>
      </c>
      <c r="L17" s="314">
        <v>7.36</v>
      </c>
      <c r="M17" s="314">
        <v>11.04</v>
      </c>
      <c r="N17" s="314">
        <v>26.03</v>
      </c>
      <c r="O17" s="314">
        <v>8.33</v>
      </c>
      <c r="P17" s="314">
        <v>14.02</v>
      </c>
      <c r="Q17" s="314">
        <v>9.01</v>
      </c>
      <c r="R17" s="314">
        <v>7.19</v>
      </c>
      <c r="S17" s="314">
        <v>8.1199999999999992</v>
      </c>
      <c r="T17" s="314">
        <v>10.7</v>
      </c>
      <c r="U17" s="314">
        <v>7.53</v>
      </c>
      <c r="V17" s="314">
        <v>7.66</v>
      </c>
      <c r="W17" s="314">
        <v>7.37</v>
      </c>
      <c r="X17" s="314">
        <v>15.93</v>
      </c>
      <c r="Y17" s="314">
        <v>7.64</v>
      </c>
      <c r="Z17" s="314">
        <v>7.79</v>
      </c>
      <c r="AA17" s="314">
        <v>18.22</v>
      </c>
      <c r="AB17" s="314">
        <v>25.17</v>
      </c>
      <c r="AC17" s="314">
        <v>37.03</v>
      </c>
      <c r="AD17" s="314">
        <v>7.93</v>
      </c>
      <c r="AE17" s="360"/>
      <c r="AF17" s="360"/>
      <c r="AG17" s="360"/>
    </row>
    <row r="18" spans="2:33" s="291" customFormat="1" x14ac:dyDescent="0.2">
      <c r="B18" s="290">
        <v>4.1666666666666664E-2</v>
      </c>
      <c r="C18" s="314">
        <v>6.44</v>
      </c>
      <c r="D18" s="314">
        <v>7.03</v>
      </c>
      <c r="E18" s="314">
        <v>7.58</v>
      </c>
      <c r="F18" s="314">
        <v>19.07</v>
      </c>
      <c r="G18" s="314">
        <v>7.92</v>
      </c>
      <c r="H18" s="314">
        <v>29.07</v>
      </c>
      <c r="I18" s="314">
        <v>33.869999999999997</v>
      </c>
      <c r="J18" s="314">
        <v>8.49</v>
      </c>
      <c r="K18" s="314">
        <v>7.82</v>
      </c>
      <c r="L18" s="314">
        <v>7.27</v>
      </c>
      <c r="M18" s="314">
        <v>20.64</v>
      </c>
      <c r="N18" s="314">
        <v>15.9</v>
      </c>
      <c r="O18" s="314">
        <v>7.82</v>
      </c>
      <c r="P18" s="314">
        <v>8.77</v>
      </c>
      <c r="Q18" s="314">
        <v>8.6</v>
      </c>
      <c r="R18" s="314">
        <v>33.5</v>
      </c>
      <c r="S18" s="314">
        <v>7.68</v>
      </c>
      <c r="T18" s="314">
        <v>10.71</v>
      </c>
      <c r="U18" s="314">
        <v>7.42</v>
      </c>
      <c r="V18" s="314">
        <v>7.71</v>
      </c>
      <c r="W18" s="314">
        <v>8.9600000000000009</v>
      </c>
      <c r="X18" s="314">
        <v>14.49</v>
      </c>
      <c r="Y18" s="314">
        <v>7.67</v>
      </c>
      <c r="Z18" s="314">
        <v>7.56</v>
      </c>
      <c r="AA18" s="314">
        <v>11.22</v>
      </c>
      <c r="AB18" s="314">
        <v>32.5</v>
      </c>
      <c r="AC18" s="314">
        <v>16.440000000000001</v>
      </c>
      <c r="AD18" s="314">
        <v>8.86</v>
      </c>
      <c r="AE18" s="360"/>
      <c r="AF18" s="360"/>
      <c r="AG18" s="360"/>
    </row>
    <row r="19" spans="2:33" s="291" customFormat="1" x14ac:dyDescent="0.2">
      <c r="B19" s="290">
        <v>8.3333333333333329E-2</v>
      </c>
      <c r="C19" s="314">
        <v>7.35</v>
      </c>
      <c r="D19" s="314">
        <v>7.16</v>
      </c>
      <c r="E19" s="314">
        <v>7.1</v>
      </c>
      <c r="F19" s="314">
        <v>11.18</v>
      </c>
      <c r="G19" s="314">
        <v>40.81</v>
      </c>
      <c r="H19" s="314">
        <v>38.72</v>
      </c>
      <c r="I19" s="314">
        <v>16.329999999999998</v>
      </c>
      <c r="J19" s="314">
        <v>8.39</v>
      </c>
      <c r="K19" s="314">
        <v>7.68</v>
      </c>
      <c r="L19" s="314">
        <v>6.94</v>
      </c>
      <c r="M19" s="314">
        <v>22.59</v>
      </c>
      <c r="N19" s="314">
        <v>16.13</v>
      </c>
      <c r="O19" s="314">
        <v>8.26</v>
      </c>
      <c r="P19" s="314">
        <v>8.41</v>
      </c>
      <c r="Q19" s="314">
        <v>7.97</v>
      </c>
      <c r="R19" s="314">
        <v>11.43</v>
      </c>
      <c r="S19" s="314">
        <v>7.43</v>
      </c>
      <c r="T19" s="314">
        <v>11.63</v>
      </c>
      <c r="U19" s="314">
        <v>7.36</v>
      </c>
      <c r="V19" s="314">
        <v>7.61</v>
      </c>
      <c r="W19" s="314">
        <v>10.7</v>
      </c>
      <c r="X19" s="335">
        <v>9.93</v>
      </c>
      <c r="Y19" s="314">
        <v>8.18</v>
      </c>
      <c r="Z19" s="314">
        <v>28.77</v>
      </c>
      <c r="AA19" s="314">
        <v>14.29</v>
      </c>
      <c r="AB19" s="314">
        <v>15.72</v>
      </c>
      <c r="AC19" s="314">
        <v>15.68</v>
      </c>
      <c r="AD19" s="314">
        <v>9.94</v>
      </c>
      <c r="AE19" s="360"/>
      <c r="AF19" s="360"/>
      <c r="AG19" s="360"/>
    </row>
    <row r="20" spans="2:33" s="291" customFormat="1" x14ac:dyDescent="0.2">
      <c r="B20" s="290">
        <v>0.125</v>
      </c>
      <c r="C20" s="314">
        <v>43.14</v>
      </c>
      <c r="D20" s="314">
        <v>7.36</v>
      </c>
      <c r="E20" s="314">
        <v>6.97</v>
      </c>
      <c r="F20" s="314">
        <v>13.19</v>
      </c>
      <c r="G20" s="314">
        <v>25.09</v>
      </c>
      <c r="H20" s="314">
        <v>30.15</v>
      </c>
      <c r="I20" s="314">
        <v>14.06</v>
      </c>
      <c r="J20" s="314">
        <v>8.5399999999999991</v>
      </c>
      <c r="K20" s="314">
        <v>7.87</v>
      </c>
      <c r="L20" s="314">
        <v>7.38</v>
      </c>
      <c r="M20" s="314">
        <v>7.67</v>
      </c>
      <c r="N20" s="314">
        <v>11.23</v>
      </c>
      <c r="O20" s="314">
        <v>21.29</v>
      </c>
      <c r="P20" s="314">
        <v>8.48</v>
      </c>
      <c r="Q20" s="314">
        <v>7.86</v>
      </c>
      <c r="R20" s="314">
        <v>7.76</v>
      </c>
      <c r="S20" s="314">
        <v>8.27</v>
      </c>
      <c r="T20" s="314">
        <v>9.0399999999999991</v>
      </c>
      <c r="U20" s="314">
        <v>7.19</v>
      </c>
      <c r="V20" s="314">
        <v>7.69</v>
      </c>
      <c r="W20" s="314">
        <v>9.6199999999999992</v>
      </c>
      <c r="X20" s="314">
        <v>9.27</v>
      </c>
      <c r="Y20" s="314">
        <v>8.06</v>
      </c>
      <c r="Z20" s="314">
        <v>15.16</v>
      </c>
      <c r="AA20" s="314">
        <v>17.57</v>
      </c>
      <c r="AB20" s="314">
        <v>39.020000000000003</v>
      </c>
      <c r="AC20" s="314">
        <v>11.66</v>
      </c>
      <c r="AD20" s="314">
        <v>54.98</v>
      </c>
      <c r="AE20" s="360"/>
      <c r="AF20" s="360"/>
      <c r="AG20" s="360"/>
    </row>
    <row r="21" spans="2:33" s="291" customFormat="1" x14ac:dyDescent="0.2">
      <c r="B21" s="290">
        <v>0.16666666666666666</v>
      </c>
      <c r="C21" s="314">
        <v>37.56</v>
      </c>
      <c r="D21" s="314">
        <v>7.54</v>
      </c>
      <c r="E21" s="314">
        <v>6.62</v>
      </c>
      <c r="F21" s="314">
        <v>54.43</v>
      </c>
      <c r="G21" s="314">
        <v>43.2</v>
      </c>
      <c r="H21" s="314">
        <v>18.48</v>
      </c>
      <c r="I21" s="314">
        <v>14.28</v>
      </c>
      <c r="J21" s="314">
        <v>8.6199999999999992</v>
      </c>
      <c r="K21" s="314">
        <v>7.78</v>
      </c>
      <c r="L21" s="314">
        <v>7.47</v>
      </c>
      <c r="M21" s="314">
        <v>7.55</v>
      </c>
      <c r="N21" s="314">
        <v>7.6</v>
      </c>
      <c r="O21" s="314">
        <v>31.63</v>
      </c>
      <c r="P21" s="314">
        <v>8.26</v>
      </c>
      <c r="Q21" s="314">
        <v>8.23</v>
      </c>
      <c r="R21" s="314">
        <v>7.86</v>
      </c>
      <c r="S21" s="314">
        <v>8.77</v>
      </c>
      <c r="T21" s="314">
        <v>7.85</v>
      </c>
      <c r="U21" s="314">
        <v>7.21</v>
      </c>
      <c r="V21" s="314">
        <v>7.84</v>
      </c>
      <c r="W21" s="314">
        <v>8.3699999999999992</v>
      </c>
      <c r="X21" s="314">
        <v>7.45</v>
      </c>
      <c r="Y21" s="314">
        <v>12.47</v>
      </c>
      <c r="Z21" s="314">
        <v>13.89</v>
      </c>
      <c r="AA21" s="314">
        <v>31.98</v>
      </c>
      <c r="AB21" s="314">
        <v>39.83</v>
      </c>
      <c r="AC21" s="314">
        <v>9.31</v>
      </c>
      <c r="AD21" s="314">
        <v>29.9</v>
      </c>
      <c r="AE21" s="360"/>
      <c r="AF21" s="358"/>
      <c r="AG21" s="360"/>
    </row>
    <row r="22" spans="2:33" s="291" customFormat="1" x14ac:dyDescent="0.2">
      <c r="B22" s="290">
        <v>0.20833333333333334</v>
      </c>
      <c r="C22" s="314">
        <v>47.26</v>
      </c>
      <c r="D22" s="335">
        <v>8.11</v>
      </c>
      <c r="E22" s="314">
        <v>6.79</v>
      </c>
      <c r="F22" s="314" t="s">
        <v>360</v>
      </c>
      <c r="G22" s="335">
        <v>31.69</v>
      </c>
      <c r="H22" s="314">
        <v>36.36</v>
      </c>
      <c r="I22" s="314" t="s">
        <v>360</v>
      </c>
      <c r="J22" s="314">
        <v>20.65</v>
      </c>
      <c r="K22" s="335">
        <v>7.77</v>
      </c>
      <c r="L22" s="314">
        <v>7.98</v>
      </c>
      <c r="M22" s="314" t="s">
        <v>360</v>
      </c>
      <c r="N22" s="335">
        <v>7.66</v>
      </c>
      <c r="O22" s="314">
        <v>21.81</v>
      </c>
      <c r="P22" s="314" t="s">
        <v>360</v>
      </c>
      <c r="Q22" s="314">
        <v>7.7</v>
      </c>
      <c r="R22" s="335">
        <v>8.27</v>
      </c>
      <c r="S22" s="314">
        <v>7.82</v>
      </c>
      <c r="T22" s="314" t="s">
        <v>360</v>
      </c>
      <c r="U22" s="335">
        <v>7.3</v>
      </c>
      <c r="V22" s="314">
        <v>8.06</v>
      </c>
      <c r="W22" s="314" t="s">
        <v>360</v>
      </c>
      <c r="X22" s="335">
        <v>7.48</v>
      </c>
      <c r="Y22" s="335">
        <v>11.2</v>
      </c>
      <c r="Z22" s="314">
        <v>9.0399999999999991</v>
      </c>
      <c r="AA22" s="314" t="s">
        <v>360</v>
      </c>
      <c r="AB22" s="314">
        <v>31.29</v>
      </c>
      <c r="AC22" s="314">
        <v>9.19</v>
      </c>
      <c r="AD22" s="314" t="s">
        <v>360</v>
      </c>
      <c r="AE22" s="360"/>
      <c r="AF22" s="358"/>
      <c r="AG22" s="360"/>
    </row>
    <row r="23" spans="2:33" s="291" customFormat="1" x14ac:dyDescent="0.2">
      <c r="B23" s="290">
        <v>0.25</v>
      </c>
      <c r="C23" s="314">
        <v>14.39</v>
      </c>
      <c r="D23" s="314">
        <v>35.58</v>
      </c>
      <c r="E23" s="314">
        <v>6.84</v>
      </c>
      <c r="F23" s="314">
        <v>21.8</v>
      </c>
      <c r="G23" s="314">
        <v>51.93</v>
      </c>
      <c r="H23" s="314">
        <v>44.55</v>
      </c>
      <c r="I23" s="314">
        <v>13.89</v>
      </c>
      <c r="J23" s="314">
        <v>32.200000000000003</v>
      </c>
      <c r="K23" s="314">
        <v>8.14</v>
      </c>
      <c r="L23" s="314">
        <v>8.14</v>
      </c>
      <c r="M23" s="314">
        <v>20.12</v>
      </c>
      <c r="N23" s="314">
        <v>8.2899999999999991</v>
      </c>
      <c r="O23" s="314">
        <v>21.27</v>
      </c>
      <c r="P23" s="314">
        <v>7.58</v>
      </c>
      <c r="Q23" s="314">
        <v>7.67</v>
      </c>
      <c r="R23" s="314">
        <v>8.4600000000000009</v>
      </c>
      <c r="S23" s="314">
        <v>7.1</v>
      </c>
      <c r="T23" s="314">
        <v>7.6</v>
      </c>
      <c r="U23" s="314">
        <v>7.38</v>
      </c>
      <c r="V23" s="314">
        <v>7.56</v>
      </c>
      <c r="W23" s="314">
        <v>9.44</v>
      </c>
      <c r="X23" s="335">
        <v>7.69</v>
      </c>
      <c r="Y23" s="314">
        <v>12.31</v>
      </c>
      <c r="Z23" s="314">
        <v>10.39</v>
      </c>
      <c r="AA23" s="314">
        <v>25.75</v>
      </c>
      <c r="AB23" s="314">
        <v>28.98</v>
      </c>
      <c r="AC23" s="314">
        <v>9.9600000000000009</v>
      </c>
      <c r="AD23" s="314">
        <v>12.15</v>
      </c>
      <c r="AE23" s="360"/>
      <c r="AF23" s="360"/>
      <c r="AG23" s="360"/>
    </row>
    <row r="24" spans="2:33" s="291" customFormat="1" x14ac:dyDescent="0.2">
      <c r="B24" s="290">
        <v>0.29166666666666669</v>
      </c>
      <c r="C24" s="314">
        <v>8.58</v>
      </c>
      <c r="D24" s="314">
        <v>27.98</v>
      </c>
      <c r="E24" s="314">
        <v>7.29</v>
      </c>
      <c r="F24" s="314">
        <v>10.55</v>
      </c>
      <c r="G24" s="314">
        <v>11.38</v>
      </c>
      <c r="H24" s="314">
        <v>34.07</v>
      </c>
      <c r="I24" s="314">
        <v>12.84</v>
      </c>
      <c r="J24" s="314">
        <v>22.31</v>
      </c>
      <c r="K24" s="314">
        <v>8.32</v>
      </c>
      <c r="L24" s="314">
        <v>9.08</v>
      </c>
      <c r="M24" s="314">
        <v>31.48</v>
      </c>
      <c r="N24" s="314">
        <v>24.04</v>
      </c>
      <c r="O24" s="314">
        <v>23.87</v>
      </c>
      <c r="P24" s="314">
        <v>9.41</v>
      </c>
      <c r="Q24" s="314">
        <v>7.39</v>
      </c>
      <c r="R24" s="314">
        <v>7.49</v>
      </c>
      <c r="S24" s="314">
        <v>8.17</v>
      </c>
      <c r="T24" s="314">
        <v>7.67</v>
      </c>
      <c r="U24" s="314">
        <v>16.22</v>
      </c>
      <c r="V24" s="314">
        <v>7.64</v>
      </c>
      <c r="W24" s="314">
        <v>9.02</v>
      </c>
      <c r="X24" s="314">
        <v>8.6300000000000008</v>
      </c>
      <c r="Y24" s="314">
        <v>7.98</v>
      </c>
      <c r="Z24" s="314">
        <v>9.0500000000000007</v>
      </c>
      <c r="AA24" s="314">
        <v>14.57</v>
      </c>
      <c r="AB24" s="314">
        <v>29.83</v>
      </c>
      <c r="AC24" s="314">
        <v>9</v>
      </c>
      <c r="AD24" s="314">
        <v>10.23</v>
      </c>
      <c r="AE24" s="360"/>
      <c r="AF24" s="360"/>
      <c r="AG24" s="360"/>
    </row>
    <row r="25" spans="2:33" s="291" customFormat="1" x14ac:dyDescent="0.2">
      <c r="B25" s="290">
        <v>0.33333333333333331</v>
      </c>
      <c r="C25" s="314">
        <v>8.36</v>
      </c>
      <c r="D25" s="314">
        <v>8.77</v>
      </c>
      <c r="E25" s="314">
        <v>7.16</v>
      </c>
      <c r="F25" s="314">
        <v>8.61</v>
      </c>
      <c r="G25" s="314">
        <v>9.82</v>
      </c>
      <c r="H25" s="314">
        <v>16.27</v>
      </c>
      <c r="I25" s="314">
        <v>10.02</v>
      </c>
      <c r="J25" s="314">
        <v>9.09</v>
      </c>
      <c r="K25" s="314">
        <v>7.96</v>
      </c>
      <c r="L25" s="314">
        <v>9.51</v>
      </c>
      <c r="M25" s="314">
        <v>15.82</v>
      </c>
      <c r="N25" s="314">
        <v>8.1300000000000008</v>
      </c>
      <c r="O25" s="314">
        <v>10.44</v>
      </c>
      <c r="P25" s="314">
        <v>11.38</v>
      </c>
      <c r="Q25" s="314">
        <v>7.79</v>
      </c>
      <c r="R25" s="314">
        <v>7.46</v>
      </c>
      <c r="S25" s="314">
        <v>8.9499999999999993</v>
      </c>
      <c r="T25" s="314">
        <v>7.35</v>
      </c>
      <c r="U25" s="314">
        <v>7.57</v>
      </c>
      <c r="V25" s="314">
        <v>8.06</v>
      </c>
      <c r="W25" s="314">
        <v>7.92</v>
      </c>
      <c r="X25" s="314">
        <v>9.06</v>
      </c>
      <c r="Y25" s="314">
        <v>7.69</v>
      </c>
      <c r="Z25" s="314">
        <v>8.35</v>
      </c>
      <c r="AA25" s="314">
        <v>9.24</v>
      </c>
      <c r="AB25" s="314">
        <v>31.39</v>
      </c>
      <c r="AC25" s="314">
        <v>8.68</v>
      </c>
      <c r="AD25" s="314">
        <v>8.94</v>
      </c>
      <c r="AE25" s="360"/>
      <c r="AF25" s="360"/>
      <c r="AG25" s="360"/>
    </row>
    <row r="26" spans="2:33" s="291" customFormat="1" x14ac:dyDescent="0.2">
      <c r="B26" s="290">
        <v>0.375</v>
      </c>
      <c r="C26" s="314">
        <v>8.0500000000000007</v>
      </c>
      <c r="D26" s="314">
        <v>8.19</v>
      </c>
      <c r="E26" s="314">
        <v>6.53</v>
      </c>
      <c r="F26" s="314">
        <v>8.3000000000000007</v>
      </c>
      <c r="G26" s="314">
        <v>9.64</v>
      </c>
      <c r="H26" s="314">
        <v>11.86</v>
      </c>
      <c r="I26" s="314">
        <v>9.08</v>
      </c>
      <c r="J26" s="314">
        <v>8.1999999999999993</v>
      </c>
      <c r="K26" s="314">
        <v>7.71</v>
      </c>
      <c r="L26" s="314">
        <v>7.33</v>
      </c>
      <c r="M26" s="314">
        <v>8.07</v>
      </c>
      <c r="N26" s="314">
        <v>7.87</v>
      </c>
      <c r="O26" s="314">
        <v>7.91</v>
      </c>
      <c r="P26" s="314">
        <v>7.97</v>
      </c>
      <c r="Q26" s="314">
        <v>7.56</v>
      </c>
      <c r="R26" s="314">
        <v>7.24</v>
      </c>
      <c r="S26" s="314">
        <v>7.35</v>
      </c>
      <c r="T26" s="314">
        <v>7.35</v>
      </c>
      <c r="U26" s="314">
        <v>7.3</v>
      </c>
      <c r="V26" s="314">
        <v>7.6</v>
      </c>
      <c r="W26" s="314">
        <v>7.3</v>
      </c>
      <c r="X26" s="314">
        <v>9.08</v>
      </c>
      <c r="Y26" s="314">
        <v>7.52</v>
      </c>
      <c r="Z26" s="314">
        <v>8</v>
      </c>
      <c r="AA26" s="314">
        <v>9.61</v>
      </c>
      <c r="AB26" s="314">
        <v>13.82</v>
      </c>
      <c r="AC26" s="314">
        <v>8.7200000000000006</v>
      </c>
      <c r="AD26" s="314">
        <v>8.7200000000000006</v>
      </c>
      <c r="AE26" s="360"/>
      <c r="AF26" s="358"/>
      <c r="AG26" s="360"/>
    </row>
    <row r="27" spans="2:33" s="291" customFormat="1" x14ac:dyDescent="0.2">
      <c r="B27" s="290">
        <v>0.41666666666666669</v>
      </c>
      <c r="C27" s="314">
        <v>7.6</v>
      </c>
      <c r="D27" s="314">
        <v>7.51</v>
      </c>
      <c r="E27" s="314">
        <v>6.45</v>
      </c>
      <c r="F27" s="314">
        <v>7.9</v>
      </c>
      <c r="G27" s="314">
        <v>9.51</v>
      </c>
      <c r="H27" s="314">
        <v>10.63</v>
      </c>
      <c r="I27" s="314">
        <v>8.7200000000000006</v>
      </c>
      <c r="J27" s="314">
        <v>7.81</v>
      </c>
      <c r="K27" s="314">
        <v>7.54</v>
      </c>
      <c r="L27" s="314">
        <v>7.03</v>
      </c>
      <c r="M27" s="314">
        <v>7.5</v>
      </c>
      <c r="N27" s="314">
        <v>7.71</v>
      </c>
      <c r="O27" s="314">
        <v>7.47</v>
      </c>
      <c r="P27" s="314">
        <v>7.83</v>
      </c>
      <c r="Q27" s="314">
        <v>7.6</v>
      </c>
      <c r="R27" s="314">
        <v>7.34</v>
      </c>
      <c r="S27" s="314">
        <v>7.33</v>
      </c>
      <c r="T27" s="314">
        <v>7.44</v>
      </c>
      <c r="U27" s="314">
        <v>7.3</v>
      </c>
      <c r="V27" s="314">
        <v>7.16</v>
      </c>
      <c r="W27" s="314">
        <v>7.16</v>
      </c>
      <c r="X27" s="314">
        <v>7.47</v>
      </c>
      <c r="Y27" s="314">
        <v>7.3</v>
      </c>
      <c r="Z27" s="314">
        <v>8.3000000000000007</v>
      </c>
      <c r="AA27" s="314">
        <v>8.6999999999999993</v>
      </c>
      <c r="AB27" s="314">
        <v>11.81</v>
      </c>
      <c r="AC27" s="314">
        <v>8.23</v>
      </c>
      <c r="AD27" s="335" t="s">
        <v>361</v>
      </c>
      <c r="AE27" s="360"/>
      <c r="AF27" s="360"/>
      <c r="AG27" s="360"/>
    </row>
    <row r="28" spans="2:33" s="291" customFormat="1" x14ac:dyDescent="0.2">
      <c r="B28" s="290">
        <v>0.45833333333333331</v>
      </c>
      <c r="C28" s="314">
        <v>7.04</v>
      </c>
      <c r="D28" s="314">
        <v>7.37</v>
      </c>
      <c r="E28" s="314">
        <v>6.47</v>
      </c>
      <c r="F28" s="314">
        <v>7.82</v>
      </c>
      <c r="G28" s="314">
        <v>9.31</v>
      </c>
      <c r="H28" s="314">
        <v>9.7799999999999994</v>
      </c>
      <c r="I28" s="314">
        <v>8.57</v>
      </c>
      <c r="J28" s="314">
        <v>7.61</v>
      </c>
      <c r="K28" s="314">
        <v>7.42</v>
      </c>
      <c r="L28" s="314">
        <v>7.09</v>
      </c>
      <c r="M28" s="314">
        <v>7.47</v>
      </c>
      <c r="N28" s="314">
        <v>7.56</v>
      </c>
      <c r="O28" s="314">
        <v>7.54</v>
      </c>
      <c r="P28" s="314">
        <v>7.51</v>
      </c>
      <c r="Q28" s="314">
        <v>7.46</v>
      </c>
      <c r="R28" s="314">
        <v>7.36</v>
      </c>
      <c r="S28" s="314">
        <v>7.39</v>
      </c>
      <c r="T28" s="314">
        <v>7.37</v>
      </c>
      <c r="U28" s="314">
        <v>7.07</v>
      </c>
      <c r="V28" s="314">
        <v>7.08</v>
      </c>
      <c r="W28" s="314">
        <v>7.37</v>
      </c>
      <c r="X28" s="314">
        <v>7.42</v>
      </c>
      <c r="Y28" s="314">
        <v>7.47</v>
      </c>
      <c r="Z28" s="314">
        <v>7.71</v>
      </c>
      <c r="AA28" s="314">
        <v>8.43</v>
      </c>
      <c r="AB28" s="314">
        <v>10.15</v>
      </c>
      <c r="AC28" s="314">
        <v>8.2200000000000006</v>
      </c>
      <c r="AD28" s="335" t="s">
        <v>361</v>
      </c>
      <c r="AE28" s="360"/>
      <c r="AF28" s="360"/>
      <c r="AG28" s="360"/>
    </row>
    <row r="29" spans="2:33" s="291" customFormat="1" x14ac:dyDescent="0.2">
      <c r="B29" s="290">
        <v>0.5</v>
      </c>
      <c r="C29" s="314">
        <v>7.19</v>
      </c>
      <c r="D29" s="314">
        <v>7.4</v>
      </c>
      <c r="E29" s="314">
        <v>6.51</v>
      </c>
      <c r="F29" s="314">
        <v>7.7</v>
      </c>
      <c r="G29" s="314">
        <v>8.59</v>
      </c>
      <c r="H29" s="314">
        <v>9.41</v>
      </c>
      <c r="I29" s="314">
        <v>8.34</v>
      </c>
      <c r="J29" s="314">
        <v>7.75</v>
      </c>
      <c r="K29" s="314">
        <v>7.56</v>
      </c>
      <c r="L29" s="314">
        <v>7.02</v>
      </c>
      <c r="M29" s="314">
        <v>7.4</v>
      </c>
      <c r="N29" s="314">
        <v>7.74</v>
      </c>
      <c r="O29" s="314">
        <v>7.48</v>
      </c>
      <c r="P29" s="314">
        <v>7.63</v>
      </c>
      <c r="Q29" s="314">
        <v>7.4</v>
      </c>
      <c r="R29" s="314">
        <v>7.33</v>
      </c>
      <c r="S29" s="314">
        <v>7.37</v>
      </c>
      <c r="T29" s="314">
        <v>7.39</v>
      </c>
      <c r="U29" s="314">
        <v>7.07</v>
      </c>
      <c r="V29" s="314">
        <v>7.17</v>
      </c>
      <c r="W29" s="314">
        <v>7.25</v>
      </c>
      <c r="X29" s="314">
        <v>7.28</v>
      </c>
      <c r="Y29" s="314">
        <v>7.48</v>
      </c>
      <c r="Z29" s="314">
        <v>7.42</v>
      </c>
      <c r="AA29" s="314">
        <v>8.32</v>
      </c>
      <c r="AB29" s="314">
        <v>9.6199999999999992</v>
      </c>
      <c r="AC29" s="314">
        <v>8.32</v>
      </c>
      <c r="AD29" s="335" t="s">
        <v>361</v>
      </c>
      <c r="AE29" s="358"/>
      <c r="AF29" s="360"/>
      <c r="AG29" s="360"/>
    </row>
    <row r="30" spans="2:33" s="291" customFormat="1" x14ac:dyDescent="0.2">
      <c r="B30" s="290">
        <v>0.54166666666666663</v>
      </c>
      <c r="C30" s="314">
        <v>7.07</v>
      </c>
      <c r="D30" s="314">
        <v>7.32</v>
      </c>
      <c r="E30" s="314">
        <v>6.5</v>
      </c>
      <c r="F30" s="314">
        <v>7.53</v>
      </c>
      <c r="G30" s="314">
        <v>8.5399999999999991</v>
      </c>
      <c r="H30" s="314">
        <v>9.39</v>
      </c>
      <c r="I30" s="314">
        <v>8.25</v>
      </c>
      <c r="J30" s="314">
        <v>7.76</v>
      </c>
      <c r="K30" s="314">
        <v>7.51</v>
      </c>
      <c r="L30" s="314">
        <v>7.08</v>
      </c>
      <c r="M30" s="314">
        <v>7.42</v>
      </c>
      <c r="N30" s="314">
        <v>7.54</v>
      </c>
      <c r="O30" s="314">
        <v>7.37</v>
      </c>
      <c r="P30" s="314">
        <v>7.7</v>
      </c>
      <c r="Q30" s="314">
        <v>7.37</v>
      </c>
      <c r="R30" s="314">
        <v>7.4</v>
      </c>
      <c r="S30" s="314">
        <v>7.43</v>
      </c>
      <c r="T30" s="314">
        <v>7.29</v>
      </c>
      <c r="U30" s="314">
        <v>7.32</v>
      </c>
      <c r="V30" s="314">
        <v>7.4</v>
      </c>
      <c r="W30" s="314">
        <v>7.29</v>
      </c>
      <c r="X30" s="314">
        <v>7.15</v>
      </c>
      <c r="Y30" s="314">
        <v>7.47</v>
      </c>
      <c r="Z30" s="314">
        <v>7.39</v>
      </c>
      <c r="AA30" s="314">
        <v>8.3000000000000007</v>
      </c>
      <c r="AB30" s="314">
        <v>9.2200000000000006</v>
      </c>
      <c r="AC30" s="314">
        <v>8.36</v>
      </c>
      <c r="AD30" s="335" t="s">
        <v>361</v>
      </c>
      <c r="AE30" s="360"/>
      <c r="AF30" s="360"/>
      <c r="AG30" s="360"/>
    </row>
    <row r="31" spans="2:33" s="291" customFormat="1" x14ac:dyDescent="0.2">
      <c r="B31" s="290">
        <v>0.58333333333333337</v>
      </c>
      <c r="C31" s="314">
        <v>7.36</v>
      </c>
      <c r="D31" s="314">
        <v>7.09</v>
      </c>
      <c r="E31" s="314">
        <v>6.65</v>
      </c>
      <c r="F31" s="314">
        <v>7.74</v>
      </c>
      <c r="G31" s="314">
        <v>8.6</v>
      </c>
      <c r="H31" s="314">
        <v>9.64</v>
      </c>
      <c r="I31" s="314">
        <v>8.34</v>
      </c>
      <c r="J31" s="314">
        <v>7.96</v>
      </c>
      <c r="K31" s="314">
        <v>7.34</v>
      </c>
      <c r="L31" s="314">
        <v>6.92</v>
      </c>
      <c r="M31" s="314">
        <v>7.3</v>
      </c>
      <c r="N31" s="314">
        <v>7.36</v>
      </c>
      <c r="O31" s="314">
        <v>7.54</v>
      </c>
      <c r="P31" s="314">
        <v>7.86</v>
      </c>
      <c r="Q31" s="314">
        <v>7.32</v>
      </c>
      <c r="R31" s="314">
        <v>7.28</v>
      </c>
      <c r="S31" s="314">
        <v>7.37</v>
      </c>
      <c r="T31" s="314">
        <v>7.16</v>
      </c>
      <c r="U31" s="335">
        <v>7.19</v>
      </c>
      <c r="V31" s="314">
        <v>7.31</v>
      </c>
      <c r="W31" s="314">
        <v>7.36</v>
      </c>
      <c r="X31" s="314">
        <v>7.45</v>
      </c>
      <c r="Y31" s="314">
        <v>7.52</v>
      </c>
      <c r="Z31" s="314">
        <v>7.45</v>
      </c>
      <c r="AA31" s="314">
        <v>8.5399999999999991</v>
      </c>
      <c r="AB31" s="314">
        <v>9.1999999999999993</v>
      </c>
      <c r="AC31" s="314">
        <v>8.2200000000000006</v>
      </c>
      <c r="AD31" s="335" t="s">
        <v>361</v>
      </c>
      <c r="AE31" s="360"/>
      <c r="AF31" s="360"/>
      <c r="AG31" s="360"/>
    </row>
    <row r="32" spans="2:33" s="291" customFormat="1" x14ac:dyDescent="0.2">
      <c r="B32" s="290">
        <v>0.625</v>
      </c>
      <c r="C32" s="314">
        <v>7.39</v>
      </c>
      <c r="D32" s="314">
        <v>7.11</v>
      </c>
      <c r="E32" s="314">
        <v>6.5</v>
      </c>
      <c r="F32" s="314">
        <v>7.87</v>
      </c>
      <c r="G32" s="314">
        <v>8.86</v>
      </c>
      <c r="H32" s="314">
        <v>9.9</v>
      </c>
      <c r="I32" s="314">
        <v>8.4600000000000009</v>
      </c>
      <c r="J32" s="314">
        <v>7.99</v>
      </c>
      <c r="K32" s="314">
        <v>7.6</v>
      </c>
      <c r="L32" s="314">
        <v>7.04</v>
      </c>
      <c r="M32" s="314">
        <v>7.46</v>
      </c>
      <c r="N32" s="314">
        <v>7.65</v>
      </c>
      <c r="O32" s="314">
        <v>7.5</v>
      </c>
      <c r="P32" s="314">
        <v>7.65</v>
      </c>
      <c r="Q32" s="314">
        <v>7.4</v>
      </c>
      <c r="R32" s="314">
        <v>7.36</v>
      </c>
      <c r="S32" s="314">
        <v>7.42</v>
      </c>
      <c r="T32" s="314">
        <v>7.23</v>
      </c>
      <c r="U32" s="314">
        <v>7.37</v>
      </c>
      <c r="V32" s="314">
        <v>7.02</v>
      </c>
      <c r="W32" s="314">
        <v>7.31</v>
      </c>
      <c r="X32" s="314">
        <v>7.37</v>
      </c>
      <c r="Y32" s="314">
        <v>7.51</v>
      </c>
      <c r="Z32" s="314">
        <v>7.6</v>
      </c>
      <c r="AA32" s="314">
        <v>8.5500000000000007</v>
      </c>
      <c r="AB32" s="314">
        <v>8.99</v>
      </c>
      <c r="AC32" s="314">
        <v>8</v>
      </c>
      <c r="AD32" s="335" t="s">
        <v>361</v>
      </c>
      <c r="AE32" s="360"/>
      <c r="AF32" s="360"/>
      <c r="AG32" s="360"/>
    </row>
    <row r="33" spans="2:36" s="291" customFormat="1" x14ac:dyDescent="0.2">
      <c r="B33" s="290">
        <v>0.66666666666666663</v>
      </c>
      <c r="C33" s="314">
        <v>7.47</v>
      </c>
      <c r="D33" s="314">
        <v>6.89</v>
      </c>
      <c r="E33" s="314">
        <v>6.53</v>
      </c>
      <c r="F33" s="314">
        <v>7.94</v>
      </c>
      <c r="G33" s="314">
        <v>8.89</v>
      </c>
      <c r="H33" s="314">
        <v>10.89</v>
      </c>
      <c r="I33" s="314">
        <v>8.6300000000000008</v>
      </c>
      <c r="J33" s="314">
        <v>7.97</v>
      </c>
      <c r="K33" s="314">
        <v>7.55</v>
      </c>
      <c r="L33" s="314">
        <v>7.17</v>
      </c>
      <c r="M33" s="314">
        <v>7.5</v>
      </c>
      <c r="N33" s="314">
        <v>7.62</v>
      </c>
      <c r="O33" s="314">
        <v>7.55</v>
      </c>
      <c r="P33" s="314">
        <v>7.63</v>
      </c>
      <c r="Q33" s="314">
        <v>7.5</v>
      </c>
      <c r="R33" s="314">
        <v>7.35</v>
      </c>
      <c r="S33" s="314">
        <v>7.44</v>
      </c>
      <c r="T33" s="314">
        <v>7.43</v>
      </c>
      <c r="U33" s="314">
        <v>7.38</v>
      </c>
      <c r="V33" s="314">
        <v>7.23</v>
      </c>
      <c r="W33" s="314">
        <v>7.26</v>
      </c>
      <c r="X33" s="314">
        <v>7.52</v>
      </c>
      <c r="Y33" s="314">
        <v>7.53</v>
      </c>
      <c r="Z33" s="314">
        <v>7.69</v>
      </c>
      <c r="AA33" s="314">
        <v>8.99</v>
      </c>
      <c r="AB33" s="314">
        <v>9.1999999999999993</v>
      </c>
      <c r="AC33" s="314">
        <v>8.08</v>
      </c>
      <c r="AD33" s="314">
        <v>2.65</v>
      </c>
      <c r="AE33" s="360"/>
      <c r="AF33" s="358"/>
      <c r="AG33" s="360"/>
    </row>
    <row r="34" spans="2:36" s="291" customFormat="1" x14ac:dyDescent="0.2">
      <c r="B34" s="290">
        <v>0.70833333333333337</v>
      </c>
      <c r="C34" s="314">
        <v>7.52</v>
      </c>
      <c r="D34" s="314">
        <v>7.08</v>
      </c>
      <c r="E34" s="314">
        <v>6.47</v>
      </c>
      <c r="F34" s="314">
        <v>7.76</v>
      </c>
      <c r="G34" s="314">
        <v>9.02</v>
      </c>
      <c r="H34" s="314">
        <v>11.63</v>
      </c>
      <c r="I34" s="314">
        <v>8.83</v>
      </c>
      <c r="J34" s="314">
        <v>8.08</v>
      </c>
      <c r="K34" s="314">
        <v>7.7</v>
      </c>
      <c r="L34" s="314">
        <v>7.18</v>
      </c>
      <c r="M34" s="314">
        <v>7.56</v>
      </c>
      <c r="N34" s="314">
        <v>7.44</v>
      </c>
      <c r="O34" s="314">
        <v>7.62</v>
      </c>
      <c r="P34" s="314">
        <v>7.69</v>
      </c>
      <c r="Q34" s="314">
        <v>7.59</v>
      </c>
      <c r="R34" s="314">
        <v>7.4</v>
      </c>
      <c r="S34" s="314">
        <v>7.53</v>
      </c>
      <c r="T34" s="314">
        <v>7.38</v>
      </c>
      <c r="U34" s="314">
        <v>7.26</v>
      </c>
      <c r="V34" s="314">
        <v>7.34</v>
      </c>
      <c r="W34" s="314">
        <v>7.24</v>
      </c>
      <c r="X34" s="314">
        <v>7.55</v>
      </c>
      <c r="Y34" s="314">
        <v>7.25</v>
      </c>
      <c r="Z34" s="314">
        <v>7.62</v>
      </c>
      <c r="AA34" s="314">
        <v>9.73</v>
      </c>
      <c r="AB34" s="314">
        <v>9.2899999999999991</v>
      </c>
      <c r="AC34" s="314">
        <v>8.1300000000000008</v>
      </c>
      <c r="AD34" s="314">
        <v>2.81</v>
      </c>
      <c r="AE34" s="360"/>
      <c r="AF34" s="360"/>
      <c r="AG34" s="360"/>
    </row>
    <row r="35" spans="2:36" s="291" customFormat="1" x14ac:dyDescent="0.2">
      <c r="B35" s="290">
        <v>0.75</v>
      </c>
      <c r="C35" s="314">
        <v>7.7</v>
      </c>
      <c r="D35" s="314">
        <v>7.16</v>
      </c>
      <c r="E35" s="314">
        <v>6.32</v>
      </c>
      <c r="F35" s="314">
        <v>7.88</v>
      </c>
      <c r="G35" s="314" t="s">
        <v>360</v>
      </c>
      <c r="H35" s="314">
        <v>11.43</v>
      </c>
      <c r="I35" s="314">
        <v>8.6199999999999992</v>
      </c>
      <c r="J35" s="314">
        <v>8.27</v>
      </c>
      <c r="K35" s="314">
        <v>7.62</v>
      </c>
      <c r="L35" s="314">
        <v>7.18</v>
      </c>
      <c r="M35" s="314">
        <v>7.35</v>
      </c>
      <c r="N35" s="314">
        <v>7.69</v>
      </c>
      <c r="O35" s="314">
        <v>7.46</v>
      </c>
      <c r="P35" s="314">
        <v>7.79</v>
      </c>
      <c r="Q35" s="314">
        <v>7.43</v>
      </c>
      <c r="R35" s="314">
        <v>7.36</v>
      </c>
      <c r="S35" s="314">
        <v>7.46</v>
      </c>
      <c r="T35" s="314">
        <v>7.3</v>
      </c>
      <c r="U35" s="314">
        <v>7.41</v>
      </c>
      <c r="V35" s="314">
        <v>6.97</v>
      </c>
      <c r="W35" s="314">
        <v>6.9</v>
      </c>
      <c r="X35" s="314">
        <v>7.64</v>
      </c>
      <c r="Y35" s="314">
        <v>8.24</v>
      </c>
      <c r="Z35" s="314">
        <v>7.49</v>
      </c>
      <c r="AA35" s="314">
        <v>9.6300000000000008</v>
      </c>
      <c r="AB35" s="314">
        <v>9.35</v>
      </c>
      <c r="AC35" s="314">
        <v>8.11</v>
      </c>
      <c r="AD35" s="314">
        <v>3.43</v>
      </c>
      <c r="AE35" s="360"/>
      <c r="AF35" s="360"/>
      <c r="AG35" s="360"/>
      <c r="AJ35"/>
    </row>
    <row r="36" spans="2:36" s="291" customFormat="1" x14ac:dyDescent="0.2">
      <c r="B36" s="290">
        <v>0.79166666666666663</v>
      </c>
      <c r="C36" s="314">
        <v>7.63</v>
      </c>
      <c r="D36" s="314">
        <v>7.08</v>
      </c>
      <c r="E36" s="314">
        <v>6.33</v>
      </c>
      <c r="F36" s="314">
        <v>7.92</v>
      </c>
      <c r="G36" s="314">
        <v>9.51</v>
      </c>
      <c r="H36" s="314">
        <v>11.34</v>
      </c>
      <c r="I36" s="314">
        <v>8.61</v>
      </c>
      <c r="J36" s="314">
        <v>8.39</v>
      </c>
      <c r="K36" s="314">
        <v>7.25</v>
      </c>
      <c r="L36" s="314">
        <v>7.12</v>
      </c>
      <c r="M36" s="314">
        <v>7.4</v>
      </c>
      <c r="N36" s="314">
        <v>7.53</v>
      </c>
      <c r="O36" s="314">
        <v>7.45</v>
      </c>
      <c r="P36" s="314">
        <v>7.51</v>
      </c>
      <c r="Q36" s="335">
        <v>7.29</v>
      </c>
      <c r="R36" s="314">
        <v>7.52</v>
      </c>
      <c r="S36" s="314">
        <v>7.5</v>
      </c>
      <c r="T36" s="314">
        <v>7.61</v>
      </c>
      <c r="U36" s="314">
        <v>7.48</v>
      </c>
      <c r="V36" s="314">
        <v>7.14</v>
      </c>
      <c r="W36" s="314">
        <v>7.14</v>
      </c>
      <c r="X36" s="314">
        <v>7.66</v>
      </c>
      <c r="Y36" s="314">
        <v>7.72</v>
      </c>
      <c r="Z36" s="314">
        <v>7.52</v>
      </c>
      <c r="AA36" s="314">
        <v>9.1999999999999993</v>
      </c>
      <c r="AB36" s="314">
        <v>9.19</v>
      </c>
      <c r="AC36" s="314">
        <v>7.98</v>
      </c>
      <c r="AD36" s="314">
        <v>3.52</v>
      </c>
      <c r="AE36" s="360"/>
      <c r="AF36" s="360"/>
      <c r="AG36" s="360"/>
      <c r="AJ36"/>
    </row>
    <row r="37" spans="2:36" s="291" customFormat="1" x14ac:dyDescent="0.2">
      <c r="B37" s="290">
        <v>0.83333333333333337</v>
      </c>
      <c r="C37" s="314">
        <v>7.32</v>
      </c>
      <c r="D37" s="314">
        <v>7.08</v>
      </c>
      <c r="E37" s="314">
        <v>6.46</v>
      </c>
      <c r="F37" s="314">
        <v>7.85</v>
      </c>
      <c r="G37" s="314">
        <v>9.9</v>
      </c>
      <c r="H37" s="314">
        <v>10.7</v>
      </c>
      <c r="I37" s="314">
        <v>8.5399999999999991</v>
      </c>
      <c r="J37" s="314">
        <v>20.9</v>
      </c>
      <c r="K37" s="314">
        <v>7.21</v>
      </c>
      <c r="L37" s="314">
        <v>7.16</v>
      </c>
      <c r="M37" s="314">
        <v>7.51</v>
      </c>
      <c r="N37" s="314">
        <v>7.49</v>
      </c>
      <c r="O37" s="314">
        <v>12.05</v>
      </c>
      <c r="P37" s="314">
        <v>11.47</v>
      </c>
      <c r="Q37" s="314">
        <v>7.32</v>
      </c>
      <c r="R37" s="314">
        <v>7.6</v>
      </c>
      <c r="S37" s="314">
        <v>9.1</v>
      </c>
      <c r="T37" s="314">
        <v>8.0299999999999994</v>
      </c>
      <c r="U37" s="314">
        <v>7.58</v>
      </c>
      <c r="V37" s="314">
        <v>7.13</v>
      </c>
      <c r="W37" s="314">
        <v>7.21</v>
      </c>
      <c r="X37" s="314">
        <v>7.33</v>
      </c>
      <c r="Y37" s="314">
        <v>7.85</v>
      </c>
      <c r="Z37" s="314">
        <v>19.25</v>
      </c>
      <c r="AA37" s="314">
        <v>9.27</v>
      </c>
      <c r="AB37" s="314">
        <v>9.5399999999999991</v>
      </c>
      <c r="AC37" s="314">
        <v>8</v>
      </c>
      <c r="AD37" s="314">
        <v>23.3</v>
      </c>
      <c r="AE37" s="360"/>
      <c r="AF37" s="360"/>
      <c r="AG37" s="360"/>
      <c r="AJ37"/>
    </row>
    <row r="38" spans="2:36" s="291" customFormat="1" x14ac:dyDescent="0.2">
      <c r="B38" s="290">
        <v>0.875</v>
      </c>
      <c r="C38" s="314">
        <v>7.32</v>
      </c>
      <c r="D38" s="314">
        <v>7.17</v>
      </c>
      <c r="E38" s="314">
        <v>6.5</v>
      </c>
      <c r="F38" s="314">
        <v>7.7</v>
      </c>
      <c r="G38" s="314">
        <v>9.3699999999999992</v>
      </c>
      <c r="H38" s="314">
        <v>10.25</v>
      </c>
      <c r="I38" s="314">
        <v>8.39</v>
      </c>
      <c r="J38" s="314">
        <v>9.69</v>
      </c>
      <c r="K38" s="314">
        <v>7.29</v>
      </c>
      <c r="L38" s="314">
        <v>7.29</v>
      </c>
      <c r="M38" s="314">
        <v>7.32</v>
      </c>
      <c r="N38" s="314">
        <v>9.49</v>
      </c>
      <c r="O38" s="314">
        <v>22.04</v>
      </c>
      <c r="P38" s="314">
        <v>22.2</v>
      </c>
      <c r="Q38" s="314">
        <v>7.12</v>
      </c>
      <c r="R38" s="314">
        <v>12.78</v>
      </c>
      <c r="S38" s="314">
        <v>8.35</v>
      </c>
      <c r="T38" s="314">
        <v>9.7899999999999991</v>
      </c>
      <c r="U38" s="314">
        <v>7.69</v>
      </c>
      <c r="V38" s="314">
        <v>7.29</v>
      </c>
      <c r="W38" s="314">
        <v>7.32</v>
      </c>
      <c r="X38" s="314">
        <v>7.54</v>
      </c>
      <c r="Y38" s="314">
        <v>7.84</v>
      </c>
      <c r="Z38" s="314">
        <v>8.89</v>
      </c>
      <c r="AA38" s="314">
        <v>9.33</v>
      </c>
      <c r="AB38" s="314">
        <v>9.51</v>
      </c>
      <c r="AC38" s="314">
        <v>8.1999999999999993</v>
      </c>
      <c r="AD38" s="314">
        <v>5.91</v>
      </c>
      <c r="AE38" s="360"/>
      <c r="AF38" s="360"/>
      <c r="AG38" s="360"/>
      <c r="AJ38"/>
    </row>
    <row r="39" spans="2:36" s="291" customFormat="1" x14ac:dyDescent="0.2">
      <c r="B39" s="290">
        <v>0.91666666666666663</v>
      </c>
      <c r="C39" s="314">
        <v>7.18</v>
      </c>
      <c r="D39" s="314">
        <v>7.23</v>
      </c>
      <c r="E39" s="314">
        <v>6.32</v>
      </c>
      <c r="F39" s="314">
        <v>7.75</v>
      </c>
      <c r="G39" s="314">
        <v>31.7</v>
      </c>
      <c r="H39" s="314">
        <v>9.7899999999999991</v>
      </c>
      <c r="I39" s="314">
        <v>31.4</v>
      </c>
      <c r="J39" s="314">
        <v>16.64</v>
      </c>
      <c r="K39" s="314">
        <v>22.78</v>
      </c>
      <c r="L39" s="314">
        <v>7.21</v>
      </c>
      <c r="M39" s="314">
        <v>9.66</v>
      </c>
      <c r="N39" s="314">
        <v>15.39</v>
      </c>
      <c r="O39" s="314">
        <v>12.35</v>
      </c>
      <c r="P39" s="314">
        <v>14.35</v>
      </c>
      <c r="Q39" s="314">
        <v>7.29</v>
      </c>
      <c r="R39" s="314">
        <v>15.82</v>
      </c>
      <c r="S39" s="314">
        <v>10.18</v>
      </c>
      <c r="T39" s="314">
        <v>7.72</v>
      </c>
      <c r="U39" s="314">
        <v>7.59</v>
      </c>
      <c r="V39" s="314">
        <v>7</v>
      </c>
      <c r="W39" s="314">
        <v>7.55</v>
      </c>
      <c r="X39" s="314">
        <v>7.63</v>
      </c>
      <c r="Y39" s="314">
        <v>7.9</v>
      </c>
      <c r="Z39" s="314">
        <v>37.08</v>
      </c>
      <c r="AA39" s="314">
        <v>9.48</v>
      </c>
      <c r="AB39" s="314">
        <v>11.55</v>
      </c>
      <c r="AC39" s="314">
        <v>8.1199999999999992</v>
      </c>
      <c r="AD39" s="314">
        <v>4.3600000000000003</v>
      </c>
      <c r="AE39" s="360"/>
      <c r="AF39" s="360"/>
      <c r="AG39" s="360"/>
    </row>
    <row r="40" spans="2:36" s="291" customFormat="1" x14ac:dyDescent="0.2">
      <c r="B40" s="290">
        <v>0.95833333333333337</v>
      </c>
      <c r="C40" s="314">
        <v>7.24</v>
      </c>
      <c r="D40" s="314">
        <v>7.35</v>
      </c>
      <c r="E40" s="314">
        <v>16.47</v>
      </c>
      <c r="F40" s="314">
        <v>7.67</v>
      </c>
      <c r="G40" s="314">
        <v>24.79</v>
      </c>
      <c r="H40" s="314">
        <v>9.68</v>
      </c>
      <c r="I40" s="314">
        <v>19</v>
      </c>
      <c r="J40" s="314">
        <v>8.66</v>
      </c>
      <c r="K40" s="314">
        <v>15.3</v>
      </c>
      <c r="L40" s="314">
        <v>7.28</v>
      </c>
      <c r="M40" s="314">
        <v>22.66</v>
      </c>
      <c r="N40" s="314">
        <v>17.25</v>
      </c>
      <c r="O40" s="314">
        <v>17.64</v>
      </c>
      <c r="P40" s="314">
        <v>12.79</v>
      </c>
      <c r="Q40" s="314">
        <v>7.29</v>
      </c>
      <c r="R40" s="314">
        <v>8.83</v>
      </c>
      <c r="S40" s="314">
        <v>9.0399999999999991</v>
      </c>
      <c r="T40" s="314">
        <v>7.83</v>
      </c>
      <c r="U40" s="314">
        <v>7.58</v>
      </c>
      <c r="V40" s="314">
        <v>7.43</v>
      </c>
      <c r="W40" s="314">
        <v>7.4</v>
      </c>
      <c r="X40" s="314">
        <v>7.72</v>
      </c>
      <c r="Y40" s="314">
        <v>7.75</v>
      </c>
      <c r="Z40" s="314">
        <v>22.71</v>
      </c>
      <c r="AA40" s="314">
        <v>17.48</v>
      </c>
      <c r="AB40" s="314">
        <v>17.87</v>
      </c>
      <c r="AC40" s="314">
        <v>8.19</v>
      </c>
      <c r="AD40" s="314">
        <v>4.2</v>
      </c>
      <c r="AE40" s="360"/>
      <c r="AF40" s="360"/>
      <c r="AG40" s="360"/>
    </row>
    <row r="41" spans="2:36" s="293" customFormat="1" ht="33" customHeight="1" x14ac:dyDescent="0.2">
      <c r="B41" s="288" t="s">
        <v>326</v>
      </c>
      <c r="C41" s="347">
        <v>12.1</v>
      </c>
      <c r="D41" s="347">
        <v>9.41</v>
      </c>
      <c r="E41" s="347">
        <v>7.11</v>
      </c>
      <c r="F41" s="347">
        <v>13.32</v>
      </c>
      <c r="G41" s="347">
        <v>17.21</v>
      </c>
      <c r="H41" s="347">
        <v>17.48</v>
      </c>
      <c r="I41" s="347">
        <v>13.3</v>
      </c>
      <c r="J41" s="347">
        <v>11.3</v>
      </c>
      <c r="K41" s="347">
        <v>8.6</v>
      </c>
      <c r="L41" s="347">
        <v>7.43</v>
      </c>
      <c r="M41" s="347">
        <v>11.59</v>
      </c>
      <c r="N41" s="347">
        <v>10.76</v>
      </c>
      <c r="O41" s="347">
        <v>12.57</v>
      </c>
      <c r="P41" s="347">
        <v>9.65</v>
      </c>
      <c r="Q41" s="347">
        <v>7.63</v>
      </c>
      <c r="R41" s="347">
        <v>9.39</v>
      </c>
      <c r="S41" s="347">
        <v>7.94</v>
      </c>
      <c r="T41" s="347">
        <v>8.1199999999999992</v>
      </c>
      <c r="U41" s="347">
        <v>7.74</v>
      </c>
      <c r="V41" s="347">
        <v>7.42</v>
      </c>
      <c r="W41" s="347">
        <v>7.85</v>
      </c>
      <c r="X41" s="347">
        <v>8.49</v>
      </c>
      <c r="Y41" s="347">
        <v>8.23</v>
      </c>
      <c r="Z41" s="347">
        <v>11.76</v>
      </c>
      <c r="AA41" s="347">
        <v>12.45</v>
      </c>
      <c r="AB41" s="347">
        <v>18</v>
      </c>
      <c r="AC41" s="347">
        <v>10.41</v>
      </c>
      <c r="AD41" s="347" t="s">
        <v>360</v>
      </c>
      <c r="AE41" s="361"/>
      <c r="AF41" s="361"/>
      <c r="AG41" s="361"/>
    </row>
    <row r="42" spans="2:36" s="293" customFormat="1" ht="27" customHeight="1" x14ac:dyDescent="0.2">
      <c r="B42" s="288" t="s">
        <v>327</v>
      </c>
      <c r="C42" s="370" t="s">
        <v>328</v>
      </c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370"/>
      <c r="AC42" s="370"/>
      <c r="AD42" s="370"/>
      <c r="AE42" s="361"/>
      <c r="AF42" s="361"/>
      <c r="AG42" s="361"/>
    </row>
    <row r="43" spans="2:36" s="328" customFormat="1" ht="13.5" customHeight="1" x14ac:dyDescent="0.2">
      <c r="B43" s="294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</row>
    <row r="44" spans="2:36" s="328" customFormat="1" ht="13.5" customHeight="1" x14ac:dyDescent="0.2">
      <c r="B44" s="294" t="s">
        <v>306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</sheetData>
  <mergeCells count="6">
    <mergeCell ref="C42:AD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3"/>
  <sheetViews>
    <sheetView showGridLines="0" view="pageBreakPreview" zoomScale="93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5.7109375" style="279" bestFit="1" customWidth="1"/>
    <col min="6" max="6" width="7" style="279" customWidth="1"/>
    <col min="7" max="7" width="6.5703125" style="279" customWidth="1"/>
    <col min="8" max="8" width="6.42578125" style="279" customWidth="1"/>
    <col min="9" max="9" width="5.5703125" style="279" bestFit="1" customWidth="1"/>
    <col min="10" max="14" width="6.7109375" style="279" bestFit="1" customWidth="1"/>
    <col min="15" max="15" width="6.42578125" style="279" bestFit="1" customWidth="1"/>
    <col min="16" max="16" width="5.7109375" style="279" bestFit="1" customWidth="1"/>
    <col min="17" max="17" width="6.5703125" style="279" customWidth="1"/>
    <col min="18" max="18" width="5.7109375" style="279" bestFit="1" customWidth="1"/>
    <col min="19" max="19" width="6.42578125" style="279" bestFit="1" customWidth="1"/>
    <col min="20" max="20" width="5.85546875" style="279" bestFit="1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6.42578125" style="279" bestFit="1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6.140625" style="279" customWidth="1"/>
    <col min="34" max="16384" width="11.42578125" style="279"/>
  </cols>
  <sheetData>
    <row r="1" spans="2:33" s="328" customFormat="1" ht="15.75" customHeight="1" x14ac:dyDescent="0.2"/>
    <row r="2" spans="2:33" s="328" customFormat="1" ht="15.75" customHeight="1" x14ac:dyDescent="0.2">
      <c r="B2" s="365"/>
      <c r="C2" s="365"/>
      <c r="D2" s="365"/>
      <c r="E2" s="365"/>
      <c r="F2" s="366" t="s">
        <v>351</v>
      </c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</row>
    <row r="3" spans="2:33" s="328" customFormat="1" ht="15.75" customHeight="1" x14ac:dyDescent="0.2">
      <c r="B3" s="365"/>
      <c r="C3" s="365"/>
      <c r="D3" s="365"/>
      <c r="E3" s="365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</row>
    <row r="4" spans="2:33" s="328" customFormat="1" ht="15.75" customHeight="1" x14ac:dyDescent="0.2">
      <c r="B4" s="365"/>
      <c r="C4" s="365"/>
      <c r="D4" s="365"/>
      <c r="E4" s="365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  <c r="R4" s="366"/>
      <c r="S4" s="366"/>
      <c r="T4" s="366"/>
      <c r="U4" s="366"/>
      <c r="V4" s="366"/>
      <c r="W4" s="366"/>
      <c r="X4" s="366"/>
      <c r="Y4" s="366"/>
      <c r="Z4" s="366"/>
      <c r="AA4" s="366"/>
      <c r="AB4" s="366"/>
      <c r="AC4" s="366"/>
      <c r="AD4" s="366"/>
      <c r="AE4" s="366"/>
      <c r="AF4" s="366"/>
      <c r="AG4" s="366"/>
    </row>
    <row r="5" spans="2:33" s="328" customFormat="1" ht="11.25" customHeight="1" x14ac:dyDescent="0.2">
      <c r="B5" s="329"/>
      <c r="C5" s="329"/>
      <c r="D5" s="329"/>
      <c r="E5" s="329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</row>
    <row r="6" spans="2:33" s="328" customFormat="1" ht="27.6" customHeight="1" x14ac:dyDescent="0.2">
      <c r="B6" s="367" t="s">
        <v>188</v>
      </c>
      <c r="C6" s="367"/>
      <c r="D6" s="282"/>
      <c r="E6" s="282"/>
      <c r="F6" s="283" t="str">
        <f>'PM10_CA-ILO-01'!F6</f>
        <v>Evaluación de seguimiento de la calidad del aire en la I.E. Francisco Bolognesi, distrito Ilo, provincia Ilo, departamento Moquegua, en enero 2021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</row>
    <row r="7" spans="2:33" s="328" customFormat="1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s="328" customFormat="1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s="328" customFormat="1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s="328" customFormat="1" ht="15.75" customHeight="1" x14ac:dyDescent="0.2">
      <c r="B10" s="368" t="s">
        <v>217</v>
      </c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</row>
    <row r="11" spans="2:33" s="328" customFormat="1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s="328" customFormat="1" ht="15.75" customHeight="1" x14ac:dyDescent="0.2">
      <c r="B12" s="282" t="s">
        <v>33</v>
      </c>
      <c r="C12" s="282"/>
      <c r="D12" s="282"/>
      <c r="E12" s="282"/>
      <c r="F12" s="286" t="s">
        <v>321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7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s="328" customFormat="1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s="328" customFormat="1" ht="15.75" customHeight="1" x14ac:dyDescent="0.2">
      <c r="B14" s="282" t="s">
        <v>9</v>
      </c>
      <c r="C14" s="282"/>
      <c r="D14" s="282"/>
      <c r="E14" s="282"/>
      <c r="F14" s="286" t="s">
        <v>322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1">
        <v>1192914962</v>
      </c>
      <c r="W14" s="381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s="328" customFormat="1" ht="11.25" customHeight="1" x14ac:dyDescent="0.2">
      <c r="B15" s="329"/>
      <c r="C15" s="329"/>
      <c r="D15" s="329"/>
      <c r="E15" s="329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</row>
    <row r="16" spans="2:33" s="328" customFormat="1" ht="29.45" customHeight="1" x14ac:dyDescent="0.2">
      <c r="B16" s="331" t="s">
        <v>257</v>
      </c>
      <c r="C16" s="332">
        <v>1</v>
      </c>
      <c r="D16" s="332">
        <v>2</v>
      </c>
      <c r="E16" s="332">
        <v>3</v>
      </c>
      <c r="F16" s="332">
        <v>4</v>
      </c>
      <c r="G16" s="332">
        <v>5</v>
      </c>
      <c r="H16" s="332">
        <v>6</v>
      </c>
      <c r="I16" s="332">
        <v>7</v>
      </c>
      <c r="J16" s="332">
        <v>8</v>
      </c>
      <c r="K16" s="332">
        <v>9</v>
      </c>
      <c r="L16" s="332">
        <v>10</v>
      </c>
      <c r="M16" s="332">
        <v>11</v>
      </c>
      <c r="N16" s="332">
        <v>12</v>
      </c>
      <c r="O16" s="332">
        <v>13</v>
      </c>
      <c r="P16" s="332">
        <v>14</v>
      </c>
      <c r="Q16" s="332">
        <v>15</v>
      </c>
      <c r="R16" s="332">
        <v>16</v>
      </c>
      <c r="S16" s="332">
        <v>17</v>
      </c>
      <c r="T16" s="332">
        <v>18</v>
      </c>
      <c r="U16" s="332">
        <v>19</v>
      </c>
      <c r="V16" s="332">
        <v>20</v>
      </c>
      <c r="W16" s="332">
        <v>21</v>
      </c>
      <c r="X16" s="332">
        <v>22</v>
      </c>
      <c r="Y16" s="332">
        <v>23</v>
      </c>
      <c r="Z16" s="332">
        <v>24</v>
      </c>
      <c r="AA16" s="332">
        <v>25</v>
      </c>
      <c r="AB16" s="332">
        <v>26</v>
      </c>
      <c r="AC16" s="332">
        <v>27</v>
      </c>
      <c r="AD16" s="332">
        <v>28</v>
      </c>
      <c r="AE16" s="358"/>
      <c r="AF16" s="358"/>
      <c r="AG16" s="358"/>
    </row>
    <row r="17" spans="2:33" s="333" customFormat="1" x14ac:dyDescent="0.2">
      <c r="B17" s="334">
        <v>0</v>
      </c>
      <c r="C17" s="335">
        <v>3.6</v>
      </c>
      <c r="D17" s="335">
        <v>3.7</v>
      </c>
      <c r="E17" s="335">
        <v>4.25</v>
      </c>
      <c r="F17" s="335">
        <v>6.97</v>
      </c>
      <c r="G17" s="335">
        <v>3.52</v>
      </c>
      <c r="H17" s="335">
        <v>11.53</v>
      </c>
      <c r="I17" s="335">
        <v>4.17</v>
      </c>
      <c r="J17" s="335">
        <v>3.99</v>
      </c>
      <c r="K17" s="335">
        <v>3.73</v>
      </c>
      <c r="L17" s="335">
        <v>4.46</v>
      </c>
      <c r="M17" s="335">
        <v>7.24</v>
      </c>
      <c r="N17" s="335">
        <v>12.46</v>
      </c>
      <c r="O17" s="335">
        <v>6.88</v>
      </c>
      <c r="P17" s="335">
        <v>12.23</v>
      </c>
      <c r="Q17" s="335">
        <v>9.34</v>
      </c>
      <c r="R17" s="335">
        <v>4.42</v>
      </c>
      <c r="S17" s="335">
        <v>6.72</v>
      </c>
      <c r="T17" s="335">
        <v>12.63</v>
      </c>
      <c r="U17" s="335">
        <v>5.22</v>
      </c>
      <c r="V17" s="335">
        <v>3.81</v>
      </c>
      <c r="W17" s="335">
        <v>4.1399999999999997</v>
      </c>
      <c r="X17" s="335">
        <v>8.5500000000000007</v>
      </c>
      <c r="Y17" s="335">
        <v>4.18</v>
      </c>
      <c r="Z17" s="335">
        <v>4.58</v>
      </c>
      <c r="AA17" s="335">
        <v>17.329999999999998</v>
      </c>
      <c r="AB17" s="335">
        <v>17.440000000000001</v>
      </c>
      <c r="AC17" s="335">
        <v>12.35</v>
      </c>
      <c r="AD17" s="335">
        <v>4.08</v>
      </c>
      <c r="AE17" s="358"/>
      <c r="AF17" s="358"/>
      <c r="AG17" s="358"/>
    </row>
    <row r="18" spans="2:33" s="333" customFormat="1" x14ac:dyDescent="0.2">
      <c r="B18" s="334">
        <v>4.1666666666666664E-2</v>
      </c>
      <c r="C18" s="335">
        <v>3.6</v>
      </c>
      <c r="D18" s="335">
        <v>3.59</v>
      </c>
      <c r="E18" s="335">
        <v>4.37</v>
      </c>
      <c r="F18" s="335">
        <v>8.58</v>
      </c>
      <c r="G18" s="335">
        <v>4.5599999999999996</v>
      </c>
      <c r="H18" s="335">
        <v>12.33</v>
      </c>
      <c r="I18" s="335">
        <v>3.95</v>
      </c>
      <c r="J18" s="335">
        <v>3.89</v>
      </c>
      <c r="K18" s="335">
        <v>3.78</v>
      </c>
      <c r="L18" s="335">
        <v>4.01</v>
      </c>
      <c r="M18" s="335">
        <v>12.58</v>
      </c>
      <c r="N18" s="335">
        <v>11.7</v>
      </c>
      <c r="O18" s="335">
        <v>4.2</v>
      </c>
      <c r="P18" s="335">
        <v>9.2899999999999991</v>
      </c>
      <c r="Q18" s="335">
        <v>5.67</v>
      </c>
      <c r="R18" s="335">
        <v>14.02</v>
      </c>
      <c r="S18" s="335">
        <v>5.34</v>
      </c>
      <c r="T18" s="335">
        <v>10.09</v>
      </c>
      <c r="U18" s="335">
        <v>4.4000000000000004</v>
      </c>
      <c r="V18" s="335">
        <v>3.76</v>
      </c>
      <c r="W18" s="335">
        <v>9.0399999999999991</v>
      </c>
      <c r="X18" s="335">
        <v>9.4</v>
      </c>
      <c r="Y18" s="335">
        <v>4.0599999999999996</v>
      </c>
      <c r="Z18" s="335">
        <v>5.01</v>
      </c>
      <c r="AA18" s="335">
        <v>15.21</v>
      </c>
      <c r="AB18" s="335">
        <v>17.7</v>
      </c>
      <c r="AC18" s="335">
        <v>18.61</v>
      </c>
      <c r="AD18" s="335">
        <v>8.6999999999999993</v>
      </c>
      <c r="AE18" s="358"/>
      <c r="AF18" s="358"/>
      <c r="AG18" s="358"/>
    </row>
    <row r="19" spans="2:33" s="333" customFormat="1" x14ac:dyDescent="0.2">
      <c r="B19" s="334">
        <v>8.3333333333333329E-2</v>
      </c>
      <c r="C19" s="335">
        <v>3.73</v>
      </c>
      <c r="D19" s="335">
        <v>3.81</v>
      </c>
      <c r="E19" s="314">
        <v>4.18</v>
      </c>
      <c r="F19" s="335" t="s">
        <v>360</v>
      </c>
      <c r="G19" s="335">
        <v>7.17</v>
      </c>
      <c r="H19" s="314">
        <v>9.89</v>
      </c>
      <c r="I19" s="335" t="s">
        <v>360</v>
      </c>
      <c r="J19" s="335">
        <v>3.84</v>
      </c>
      <c r="K19" s="335">
        <v>3.76</v>
      </c>
      <c r="L19" s="314">
        <v>3.81</v>
      </c>
      <c r="M19" s="335" t="s">
        <v>360</v>
      </c>
      <c r="N19" s="335">
        <v>18.75</v>
      </c>
      <c r="O19" s="314">
        <v>4.75</v>
      </c>
      <c r="P19" s="335" t="s">
        <v>360</v>
      </c>
      <c r="Q19" s="335">
        <v>4.51</v>
      </c>
      <c r="R19" s="335">
        <v>10.94</v>
      </c>
      <c r="S19" s="314">
        <v>3.82</v>
      </c>
      <c r="T19" s="335" t="s">
        <v>360</v>
      </c>
      <c r="U19" s="335">
        <v>4.1399999999999997</v>
      </c>
      <c r="V19" s="314">
        <v>3.71</v>
      </c>
      <c r="W19" s="335" t="s">
        <v>360</v>
      </c>
      <c r="X19" s="335">
        <v>6.64</v>
      </c>
      <c r="Y19" s="335">
        <v>4.29</v>
      </c>
      <c r="Z19" s="314">
        <v>20.02</v>
      </c>
      <c r="AA19" s="335" t="s">
        <v>360</v>
      </c>
      <c r="AB19" s="335">
        <v>12.41</v>
      </c>
      <c r="AC19" s="314">
        <v>19.3</v>
      </c>
      <c r="AD19" s="335" t="s">
        <v>360</v>
      </c>
      <c r="AE19" s="358"/>
      <c r="AF19" s="358"/>
      <c r="AG19" s="360"/>
    </row>
    <row r="20" spans="2:33" s="333" customFormat="1" x14ac:dyDescent="0.2">
      <c r="B20" s="334">
        <v>0.125</v>
      </c>
      <c r="C20" s="335">
        <v>3.95</v>
      </c>
      <c r="D20" s="335">
        <v>4.01</v>
      </c>
      <c r="E20" s="335">
        <v>4.28</v>
      </c>
      <c r="F20" s="335">
        <v>8.7100000000000009</v>
      </c>
      <c r="G20" s="335">
        <v>6.75</v>
      </c>
      <c r="H20" s="335">
        <v>8.9499999999999993</v>
      </c>
      <c r="I20" s="335">
        <v>6.16</v>
      </c>
      <c r="J20" s="335">
        <v>4.09</v>
      </c>
      <c r="K20" s="335">
        <v>3.79</v>
      </c>
      <c r="L20" s="335">
        <v>3.76</v>
      </c>
      <c r="M20" s="335">
        <v>4.29</v>
      </c>
      <c r="N20" s="335">
        <v>13.02</v>
      </c>
      <c r="O20" s="335">
        <v>12.22</v>
      </c>
      <c r="P20" s="335">
        <v>9.59</v>
      </c>
      <c r="Q20" s="335">
        <v>4.4000000000000004</v>
      </c>
      <c r="R20" s="335">
        <v>8.51</v>
      </c>
      <c r="S20" s="335">
        <v>5.83</v>
      </c>
      <c r="T20" s="335">
        <v>8.15</v>
      </c>
      <c r="U20" s="335">
        <v>4.29</v>
      </c>
      <c r="V20" s="335">
        <v>3.89</v>
      </c>
      <c r="W20" s="335">
        <v>16.95</v>
      </c>
      <c r="X20" s="335">
        <v>11.5</v>
      </c>
      <c r="Y20" s="335">
        <v>4.3099999999999996</v>
      </c>
      <c r="Z20" s="335">
        <v>19.399999999999999</v>
      </c>
      <c r="AA20" s="335">
        <v>16.78</v>
      </c>
      <c r="AB20" s="335">
        <v>16.5</v>
      </c>
      <c r="AC20" s="335">
        <v>13.94</v>
      </c>
      <c r="AD20" s="335">
        <v>13.77</v>
      </c>
      <c r="AE20" s="358"/>
      <c r="AF20" s="358"/>
      <c r="AG20" s="358"/>
    </row>
    <row r="21" spans="2:33" s="333" customFormat="1" x14ac:dyDescent="0.2">
      <c r="B21" s="334">
        <v>0.16666666666666666</v>
      </c>
      <c r="C21" s="335">
        <v>7.36</v>
      </c>
      <c r="D21" s="335">
        <v>4.9000000000000004</v>
      </c>
      <c r="E21" s="335">
        <v>5.19</v>
      </c>
      <c r="F21" s="335">
        <v>8.33</v>
      </c>
      <c r="G21" s="335">
        <v>7.33</v>
      </c>
      <c r="H21" s="335">
        <v>10.54</v>
      </c>
      <c r="I21" s="335">
        <v>7.57</v>
      </c>
      <c r="J21" s="335">
        <v>6.17</v>
      </c>
      <c r="K21" s="335">
        <v>4.4000000000000004</v>
      </c>
      <c r="L21" s="335">
        <v>4.46</v>
      </c>
      <c r="M21" s="335">
        <v>4.5</v>
      </c>
      <c r="N21" s="335">
        <v>6.85</v>
      </c>
      <c r="O21" s="335">
        <v>12.55</v>
      </c>
      <c r="P21" s="335">
        <v>8.65</v>
      </c>
      <c r="Q21" s="335">
        <v>4.3099999999999996</v>
      </c>
      <c r="R21" s="335">
        <v>9.92</v>
      </c>
      <c r="S21" s="335">
        <v>11.3</v>
      </c>
      <c r="T21" s="335">
        <v>6.6</v>
      </c>
      <c r="U21" s="335">
        <v>4.46</v>
      </c>
      <c r="V21" s="335">
        <v>4.58</v>
      </c>
      <c r="W21" s="335">
        <v>18.25</v>
      </c>
      <c r="X21" s="335">
        <v>9.3800000000000008</v>
      </c>
      <c r="Y21" s="335">
        <v>8.2100000000000009</v>
      </c>
      <c r="Z21" s="335">
        <v>19.82</v>
      </c>
      <c r="AA21" s="335">
        <v>21.31</v>
      </c>
      <c r="AB21" s="335">
        <v>18.78</v>
      </c>
      <c r="AC21" s="335">
        <v>8.6</v>
      </c>
      <c r="AD21" s="335">
        <v>15.06</v>
      </c>
      <c r="AE21" s="358"/>
      <c r="AF21" s="358"/>
      <c r="AG21" s="358"/>
    </row>
    <row r="22" spans="2:33" s="333" customFormat="1" x14ac:dyDescent="0.2">
      <c r="B22" s="334">
        <v>0.20833333333333334</v>
      </c>
      <c r="C22" s="335">
        <v>9.09</v>
      </c>
      <c r="D22" s="335">
        <v>7.55</v>
      </c>
      <c r="E22" s="335">
        <v>8.26</v>
      </c>
      <c r="F22" s="335">
        <v>8.8000000000000007</v>
      </c>
      <c r="G22" s="335">
        <v>12.44</v>
      </c>
      <c r="H22" s="335">
        <v>8.09</v>
      </c>
      <c r="I22" s="335">
        <v>11.03</v>
      </c>
      <c r="J22" s="335">
        <v>10.86</v>
      </c>
      <c r="K22" s="335">
        <v>5.84</v>
      </c>
      <c r="L22" s="335">
        <v>11.91</v>
      </c>
      <c r="M22" s="335">
        <v>5.45</v>
      </c>
      <c r="N22" s="335">
        <v>6.84</v>
      </c>
      <c r="O22" s="335">
        <v>15.87</v>
      </c>
      <c r="P22" s="335">
        <v>5.58</v>
      </c>
      <c r="Q22" s="335">
        <v>4.68</v>
      </c>
      <c r="R22" s="335">
        <v>11.27</v>
      </c>
      <c r="S22" s="335">
        <v>8.26</v>
      </c>
      <c r="T22" s="335">
        <v>12.2</v>
      </c>
      <c r="U22" s="335">
        <v>5.62</v>
      </c>
      <c r="V22" s="335">
        <v>5.34</v>
      </c>
      <c r="W22" s="335">
        <v>14.08</v>
      </c>
      <c r="X22" s="335">
        <v>11.59</v>
      </c>
      <c r="Y22" s="335">
        <v>11.89</v>
      </c>
      <c r="Z22" s="335">
        <v>22.18</v>
      </c>
      <c r="AA22" s="335">
        <v>21.35</v>
      </c>
      <c r="AB22" s="335">
        <v>20.85</v>
      </c>
      <c r="AC22" s="335">
        <v>13.72</v>
      </c>
      <c r="AD22" s="335">
        <v>16.399999999999999</v>
      </c>
      <c r="AE22" s="358"/>
      <c r="AF22" s="358"/>
      <c r="AG22" s="358"/>
    </row>
    <row r="23" spans="2:33" s="333" customFormat="1" x14ac:dyDescent="0.2">
      <c r="B23" s="334">
        <v>0.25</v>
      </c>
      <c r="C23" s="335">
        <v>9.7899999999999991</v>
      </c>
      <c r="D23" s="335">
        <v>16.059999999999999</v>
      </c>
      <c r="E23" s="335">
        <v>8.6300000000000008</v>
      </c>
      <c r="F23" s="335">
        <v>13.19</v>
      </c>
      <c r="G23" s="335">
        <v>14.13</v>
      </c>
      <c r="H23" s="335">
        <v>12.74</v>
      </c>
      <c r="I23" s="335">
        <v>8.4700000000000006</v>
      </c>
      <c r="J23" s="335">
        <v>14.07</v>
      </c>
      <c r="K23" s="335">
        <v>6.61</v>
      </c>
      <c r="L23" s="335">
        <v>15.73</v>
      </c>
      <c r="M23" s="335">
        <v>10.68</v>
      </c>
      <c r="N23" s="335">
        <v>11.67</v>
      </c>
      <c r="O23" s="335">
        <v>20.3</v>
      </c>
      <c r="P23" s="335">
        <v>5.83</v>
      </c>
      <c r="Q23" s="335">
        <v>6.06</v>
      </c>
      <c r="R23" s="335">
        <v>14.62</v>
      </c>
      <c r="S23" s="335">
        <v>14.96</v>
      </c>
      <c r="T23" s="335">
        <v>10.79</v>
      </c>
      <c r="U23" s="335">
        <v>10.47</v>
      </c>
      <c r="V23" s="335">
        <v>6.34</v>
      </c>
      <c r="W23" s="335">
        <v>16.95</v>
      </c>
      <c r="X23" s="335">
        <v>16.23</v>
      </c>
      <c r="Y23" s="335">
        <v>17.12</v>
      </c>
      <c r="Z23" s="335">
        <v>23.81</v>
      </c>
      <c r="AA23" s="335">
        <v>25.05</v>
      </c>
      <c r="AB23" s="335">
        <v>22.28</v>
      </c>
      <c r="AC23" s="335">
        <v>14.71</v>
      </c>
      <c r="AD23" s="335">
        <v>14.9</v>
      </c>
      <c r="AE23" s="358"/>
      <c r="AF23" s="358"/>
      <c r="AG23" s="358"/>
    </row>
    <row r="24" spans="2:33" s="333" customFormat="1" x14ac:dyDescent="0.2">
      <c r="B24" s="334">
        <v>0.29166666666666669</v>
      </c>
      <c r="C24" s="335">
        <v>17.47</v>
      </c>
      <c r="D24" s="335">
        <v>14.3</v>
      </c>
      <c r="E24" s="335">
        <v>8.48</v>
      </c>
      <c r="F24" s="335">
        <v>13.71</v>
      </c>
      <c r="G24" s="335">
        <v>11.97</v>
      </c>
      <c r="H24" s="335">
        <v>14.55</v>
      </c>
      <c r="I24" s="335">
        <v>8.9600000000000009</v>
      </c>
      <c r="J24" s="335">
        <v>10.75</v>
      </c>
      <c r="K24" s="335">
        <v>6.28</v>
      </c>
      <c r="L24" s="335">
        <v>14.63</v>
      </c>
      <c r="M24" s="335">
        <v>12.25</v>
      </c>
      <c r="N24" s="335">
        <v>14.24</v>
      </c>
      <c r="O24" s="335">
        <v>20.43</v>
      </c>
      <c r="P24" s="335">
        <v>6.33</v>
      </c>
      <c r="Q24" s="335">
        <v>5.81</v>
      </c>
      <c r="R24" s="335">
        <v>7.14</v>
      </c>
      <c r="S24" s="335">
        <v>8.4700000000000006</v>
      </c>
      <c r="T24" s="335">
        <v>12.46</v>
      </c>
      <c r="U24" s="335">
        <v>9.4</v>
      </c>
      <c r="V24" s="335">
        <v>6.49</v>
      </c>
      <c r="W24" s="335">
        <v>14.96</v>
      </c>
      <c r="X24" s="335">
        <v>17.059999999999999</v>
      </c>
      <c r="Y24" s="335">
        <v>9.34</v>
      </c>
      <c r="Z24" s="335">
        <v>21.57</v>
      </c>
      <c r="AA24" s="335">
        <v>23.55</v>
      </c>
      <c r="AB24" s="335">
        <v>25.82</v>
      </c>
      <c r="AC24" s="335">
        <v>10.9</v>
      </c>
      <c r="AD24" s="335">
        <v>9.35</v>
      </c>
      <c r="AE24" s="358"/>
      <c r="AF24" s="358"/>
      <c r="AG24" s="358"/>
    </row>
    <row r="25" spans="2:33" s="333" customFormat="1" x14ac:dyDescent="0.2">
      <c r="B25" s="334">
        <v>0.33333333333333331</v>
      </c>
      <c r="C25" s="335">
        <v>10.56</v>
      </c>
      <c r="D25" s="335">
        <v>10.81</v>
      </c>
      <c r="E25" s="335">
        <v>5.73</v>
      </c>
      <c r="F25" s="335">
        <v>11.58</v>
      </c>
      <c r="G25" s="335">
        <v>7.43</v>
      </c>
      <c r="H25" s="335">
        <v>8.66</v>
      </c>
      <c r="I25" s="335">
        <v>6</v>
      </c>
      <c r="J25" s="335">
        <v>6.11</v>
      </c>
      <c r="K25" s="335">
        <v>5.81</v>
      </c>
      <c r="L25" s="335">
        <v>11.67</v>
      </c>
      <c r="M25" s="335">
        <v>10.42</v>
      </c>
      <c r="N25" s="335">
        <v>6.74</v>
      </c>
      <c r="O25" s="335">
        <v>8.33</v>
      </c>
      <c r="P25" s="335">
        <v>5.89</v>
      </c>
      <c r="Q25" s="335">
        <v>5.59</v>
      </c>
      <c r="R25" s="335">
        <v>5.51</v>
      </c>
      <c r="S25" s="335">
        <v>9.7100000000000009</v>
      </c>
      <c r="T25" s="335">
        <v>5.26</v>
      </c>
      <c r="U25" s="335">
        <v>7.03</v>
      </c>
      <c r="V25" s="335">
        <v>6.61</v>
      </c>
      <c r="W25" s="335">
        <v>7.16</v>
      </c>
      <c r="X25" s="335">
        <v>11.5</v>
      </c>
      <c r="Y25" s="335">
        <v>5.84</v>
      </c>
      <c r="Z25" s="335">
        <v>11.45</v>
      </c>
      <c r="AA25" s="335">
        <v>10.82</v>
      </c>
      <c r="AB25" s="335">
        <v>22</v>
      </c>
      <c r="AC25" s="335">
        <v>6.11</v>
      </c>
      <c r="AD25" s="335">
        <v>6.69</v>
      </c>
      <c r="AE25" s="358"/>
      <c r="AF25" s="358"/>
      <c r="AG25" s="358"/>
    </row>
    <row r="26" spans="2:33" s="333" customFormat="1" x14ac:dyDescent="0.2">
      <c r="B26" s="334">
        <v>0.375</v>
      </c>
      <c r="C26" s="335">
        <v>8.5500000000000007</v>
      </c>
      <c r="D26" s="335">
        <v>9.73</v>
      </c>
      <c r="E26" s="335">
        <v>5.72</v>
      </c>
      <c r="F26" s="335">
        <v>11.95</v>
      </c>
      <c r="G26" s="335">
        <v>7.08</v>
      </c>
      <c r="H26" s="335">
        <v>5.89</v>
      </c>
      <c r="I26" s="335">
        <v>4.6500000000000004</v>
      </c>
      <c r="J26" s="335">
        <v>5.62</v>
      </c>
      <c r="K26" s="335">
        <v>5.95</v>
      </c>
      <c r="L26" s="335">
        <v>11.75</v>
      </c>
      <c r="M26" s="335">
        <v>8.4600000000000009</v>
      </c>
      <c r="N26" s="335">
        <v>5.81</v>
      </c>
      <c r="O26" s="335">
        <v>8.49</v>
      </c>
      <c r="P26" s="335">
        <v>5.03</v>
      </c>
      <c r="Q26" s="335">
        <v>5.17</v>
      </c>
      <c r="R26" s="335">
        <v>5.4</v>
      </c>
      <c r="S26" s="335">
        <v>6.22</v>
      </c>
      <c r="T26" s="335">
        <v>5.69</v>
      </c>
      <c r="U26" s="335">
        <v>5.42</v>
      </c>
      <c r="V26" s="335">
        <v>6.05</v>
      </c>
      <c r="W26" s="335">
        <v>5.55</v>
      </c>
      <c r="X26" s="335">
        <v>10.43</v>
      </c>
      <c r="Y26" s="335">
        <v>5.59</v>
      </c>
      <c r="Z26" s="335">
        <v>8.93</v>
      </c>
      <c r="AA26" s="335">
        <v>11.7</v>
      </c>
      <c r="AB26" s="335">
        <v>15.26</v>
      </c>
      <c r="AC26" s="335">
        <v>5.67</v>
      </c>
      <c r="AD26" s="335">
        <v>6.03</v>
      </c>
      <c r="AE26" s="358"/>
      <c r="AF26" s="358"/>
      <c r="AG26" s="358"/>
    </row>
    <row r="27" spans="2:33" s="333" customFormat="1" x14ac:dyDescent="0.2">
      <c r="B27" s="334">
        <v>0.41666666666666669</v>
      </c>
      <c r="C27" s="335">
        <v>8.3800000000000008</v>
      </c>
      <c r="D27" s="335">
        <v>5.62</v>
      </c>
      <c r="E27" s="335">
        <v>5.41</v>
      </c>
      <c r="F27" s="335">
        <v>8.68</v>
      </c>
      <c r="G27" s="335">
        <v>8.0500000000000007</v>
      </c>
      <c r="H27" s="335">
        <v>5.94</v>
      </c>
      <c r="I27" s="335">
        <v>4.45</v>
      </c>
      <c r="J27" s="335">
        <v>5.64</v>
      </c>
      <c r="K27" s="335">
        <v>5.28</v>
      </c>
      <c r="L27" s="335">
        <v>6.45</v>
      </c>
      <c r="M27" s="335">
        <v>5.36</v>
      </c>
      <c r="N27" s="335">
        <v>5.36</v>
      </c>
      <c r="O27" s="335">
        <v>5.89</v>
      </c>
      <c r="P27" s="335">
        <v>4.8899999999999997</v>
      </c>
      <c r="Q27" s="335">
        <v>6.44</v>
      </c>
      <c r="R27" s="335">
        <v>5.37</v>
      </c>
      <c r="S27" s="335">
        <v>5.64</v>
      </c>
      <c r="T27" s="335">
        <v>6.11</v>
      </c>
      <c r="U27" s="335">
        <v>5.34</v>
      </c>
      <c r="V27" s="335">
        <v>6.33</v>
      </c>
      <c r="W27" s="335">
        <v>4.7300000000000004</v>
      </c>
      <c r="X27" s="335">
        <v>7.69</v>
      </c>
      <c r="Y27" s="335">
        <v>5.67</v>
      </c>
      <c r="Z27" s="335">
        <v>8.2899999999999991</v>
      </c>
      <c r="AA27" s="335">
        <v>7.99</v>
      </c>
      <c r="AB27" s="335">
        <v>16.07</v>
      </c>
      <c r="AC27" s="335">
        <v>5.33</v>
      </c>
      <c r="AD27" s="335">
        <v>5.59</v>
      </c>
      <c r="AE27" s="358"/>
      <c r="AF27" s="358"/>
      <c r="AG27" s="358"/>
    </row>
    <row r="28" spans="2:33" s="333" customFormat="1" x14ac:dyDescent="0.2">
      <c r="B28" s="334">
        <v>0.45833333333333331</v>
      </c>
      <c r="C28" s="335">
        <v>5.91</v>
      </c>
      <c r="D28" s="335">
        <v>5.58</v>
      </c>
      <c r="E28" s="335">
        <v>6.36</v>
      </c>
      <c r="F28" s="335">
        <v>7.27</v>
      </c>
      <c r="G28" s="335">
        <v>6.82</v>
      </c>
      <c r="H28" s="335">
        <v>6.11</v>
      </c>
      <c r="I28" s="335">
        <v>4.4800000000000004</v>
      </c>
      <c r="J28" s="335">
        <v>5.19</v>
      </c>
      <c r="K28" s="335">
        <v>5.42</v>
      </c>
      <c r="L28" s="335">
        <v>5.97</v>
      </c>
      <c r="M28" s="335">
        <v>5.45</v>
      </c>
      <c r="N28" s="335">
        <v>5.4</v>
      </c>
      <c r="O28" s="335">
        <v>5.7</v>
      </c>
      <c r="P28" s="335">
        <v>5.08</v>
      </c>
      <c r="Q28" s="335">
        <v>5.55</v>
      </c>
      <c r="R28" s="335">
        <v>5.34</v>
      </c>
      <c r="S28" s="335">
        <v>5.23</v>
      </c>
      <c r="T28" s="335">
        <v>5.22</v>
      </c>
      <c r="U28" s="335">
        <v>5.28</v>
      </c>
      <c r="V28" s="335">
        <v>5.84</v>
      </c>
      <c r="W28" s="335">
        <v>4.78</v>
      </c>
      <c r="X28" s="335">
        <v>10.15</v>
      </c>
      <c r="Y28" s="335">
        <v>5.43</v>
      </c>
      <c r="Z28" s="335">
        <v>6.88</v>
      </c>
      <c r="AA28" s="335">
        <v>5.69</v>
      </c>
      <c r="AB28" s="335">
        <v>8.3000000000000007</v>
      </c>
      <c r="AC28" s="335">
        <v>5.34</v>
      </c>
      <c r="AD28" s="335" t="s">
        <v>361</v>
      </c>
      <c r="AE28" s="358"/>
      <c r="AF28" s="358"/>
      <c r="AG28" s="358"/>
    </row>
    <row r="29" spans="2:33" s="333" customFormat="1" x14ac:dyDescent="0.2">
      <c r="B29" s="334">
        <v>0.5</v>
      </c>
      <c r="C29" s="335">
        <v>5.33</v>
      </c>
      <c r="D29" s="335">
        <v>5.77</v>
      </c>
      <c r="E29" s="335">
        <v>5.56</v>
      </c>
      <c r="F29" s="335">
        <v>6.17</v>
      </c>
      <c r="G29" s="335">
        <v>6.17</v>
      </c>
      <c r="H29" s="335">
        <v>5.73</v>
      </c>
      <c r="I29" s="335">
        <v>4.43</v>
      </c>
      <c r="J29" s="335">
        <v>5.01</v>
      </c>
      <c r="K29" s="335">
        <v>4.9000000000000004</v>
      </c>
      <c r="L29" s="335">
        <v>5.39</v>
      </c>
      <c r="M29" s="335">
        <v>5.62</v>
      </c>
      <c r="N29" s="335">
        <v>5.08</v>
      </c>
      <c r="O29" s="335">
        <v>5.17</v>
      </c>
      <c r="P29" s="335">
        <v>4.97</v>
      </c>
      <c r="Q29" s="335">
        <v>4.9400000000000004</v>
      </c>
      <c r="R29" s="335">
        <v>5.0599999999999996</v>
      </c>
      <c r="S29" s="335">
        <v>5.0599999999999996</v>
      </c>
      <c r="T29" s="335">
        <v>4.8899999999999997</v>
      </c>
      <c r="U29" s="335">
        <v>4.9800000000000004</v>
      </c>
      <c r="V29" s="335">
        <v>5.03</v>
      </c>
      <c r="W29" s="335">
        <v>4.53</v>
      </c>
      <c r="X29" s="335">
        <v>7.47</v>
      </c>
      <c r="Y29" s="335">
        <v>5.03</v>
      </c>
      <c r="Z29" s="335">
        <v>5.45</v>
      </c>
      <c r="AA29" s="335">
        <v>5.59</v>
      </c>
      <c r="AB29" s="335">
        <v>6.97</v>
      </c>
      <c r="AC29" s="335">
        <v>5.3</v>
      </c>
      <c r="AD29" s="335" t="s">
        <v>361</v>
      </c>
      <c r="AE29" s="358"/>
      <c r="AF29" s="358"/>
      <c r="AG29" s="358"/>
    </row>
    <row r="30" spans="2:33" s="333" customFormat="1" x14ac:dyDescent="0.2">
      <c r="B30" s="334">
        <v>0.54166666666666663</v>
      </c>
      <c r="C30" s="335">
        <v>5.26</v>
      </c>
      <c r="D30" s="335">
        <v>5.56</v>
      </c>
      <c r="E30" s="335">
        <v>5.94</v>
      </c>
      <c r="F30" s="335">
        <v>5.95</v>
      </c>
      <c r="G30" s="335">
        <v>6.5</v>
      </c>
      <c r="H30" s="335">
        <v>5.77</v>
      </c>
      <c r="I30" s="335">
        <v>4.4000000000000004</v>
      </c>
      <c r="J30" s="335">
        <v>4.67</v>
      </c>
      <c r="K30" s="335">
        <v>5.09</v>
      </c>
      <c r="L30" s="335">
        <v>5.3</v>
      </c>
      <c r="M30" s="335">
        <v>4.97</v>
      </c>
      <c r="N30" s="335">
        <v>4.97</v>
      </c>
      <c r="O30" s="335">
        <v>5.25</v>
      </c>
      <c r="P30" s="335">
        <v>4.7</v>
      </c>
      <c r="Q30" s="335">
        <v>4.9400000000000004</v>
      </c>
      <c r="R30" s="335">
        <v>4.8899999999999997</v>
      </c>
      <c r="S30" s="335">
        <v>4.9000000000000004</v>
      </c>
      <c r="T30" s="335">
        <v>4.5999999999999996</v>
      </c>
      <c r="U30" s="335">
        <v>4.67</v>
      </c>
      <c r="V30" s="335">
        <v>4.79</v>
      </c>
      <c r="W30" s="335">
        <v>4.46</v>
      </c>
      <c r="X30" s="335">
        <v>5.17</v>
      </c>
      <c r="Y30" s="335">
        <v>5.17</v>
      </c>
      <c r="Z30" s="335">
        <v>5.31</v>
      </c>
      <c r="AA30" s="335">
        <v>5.36</v>
      </c>
      <c r="AB30" s="335">
        <v>5.33</v>
      </c>
      <c r="AC30" s="335">
        <v>4.9000000000000004</v>
      </c>
      <c r="AD30" s="335" t="s">
        <v>361</v>
      </c>
      <c r="AE30" s="358"/>
      <c r="AF30" s="358"/>
      <c r="AG30" s="358"/>
    </row>
    <row r="31" spans="2:33" s="333" customFormat="1" x14ac:dyDescent="0.2">
      <c r="B31" s="334">
        <v>0.58333333333333337</v>
      </c>
      <c r="C31" s="335">
        <v>5.98</v>
      </c>
      <c r="D31" s="335">
        <v>5.0599999999999996</v>
      </c>
      <c r="E31" s="335">
        <v>5.87</v>
      </c>
      <c r="F31" s="335">
        <v>5.56</v>
      </c>
      <c r="G31" s="335">
        <v>6.38</v>
      </c>
      <c r="H31" s="335">
        <v>5.31</v>
      </c>
      <c r="I31" s="335">
        <v>4.18</v>
      </c>
      <c r="J31" s="335">
        <v>4.68</v>
      </c>
      <c r="K31" s="335">
        <v>4.76</v>
      </c>
      <c r="L31" s="335">
        <v>5.62</v>
      </c>
      <c r="M31" s="335">
        <v>4.9400000000000004</v>
      </c>
      <c r="N31" s="335">
        <v>4.6399999999999997</v>
      </c>
      <c r="O31" s="335">
        <v>5.17</v>
      </c>
      <c r="P31" s="335">
        <v>4.53</v>
      </c>
      <c r="Q31" s="335">
        <v>4.8899999999999997</v>
      </c>
      <c r="R31" s="335">
        <v>4.76</v>
      </c>
      <c r="S31" s="335">
        <v>4.87</v>
      </c>
      <c r="T31" s="335">
        <v>4.8600000000000003</v>
      </c>
      <c r="U31" s="335">
        <v>5.55</v>
      </c>
      <c r="V31" s="335">
        <v>5.3</v>
      </c>
      <c r="W31" s="335">
        <v>4.4800000000000004</v>
      </c>
      <c r="X31" s="335">
        <v>6.36</v>
      </c>
      <c r="Y31" s="335">
        <v>5.29</v>
      </c>
      <c r="Z31" s="335">
        <v>5.42</v>
      </c>
      <c r="AA31" s="335">
        <v>6.55</v>
      </c>
      <c r="AB31" s="335">
        <v>5</v>
      </c>
      <c r="AC31" s="335">
        <v>5.16</v>
      </c>
      <c r="AD31" s="335" t="s">
        <v>361</v>
      </c>
      <c r="AE31" s="358"/>
      <c r="AF31" s="358"/>
      <c r="AG31" s="358"/>
    </row>
    <row r="32" spans="2:33" s="333" customFormat="1" x14ac:dyDescent="0.2">
      <c r="B32" s="334">
        <v>0.625</v>
      </c>
      <c r="C32" s="335">
        <v>5.88</v>
      </c>
      <c r="D32" s="335">
        <v>5.12</v>
      </c>
      <c r="E32" s="335">
        <v>7.22</v>
      </c>
      <c r="F32" s="335">
        <v>5.37</v>
      </c>
      <c r="G32" s="335">
        <v>7.33</v>
      </c>
      <c r="H32" s="335">
        <v>5.56</v>
      </c>
      <c r="I32" s="335">
        <v>4</v>
      </c>
      <c r="J32" s="335">
        <v>4.6500000000000004</v>
      </c>
      <c r="K32" s="335">
        <v>4.8</v>
      </c>
      <c r="L32" s="335">
        <v>4.92</v>
      </c>
      <c r="M32" s="335">
        <v>5.0599999999999996</v>
      </c>
      <c r="N32" s="335">
        <v>5.25</v>
      </c>
      <c r="O32" s="335">
        <v>4.9800000000000004</v>
      </c>
      <c r="P32" s="335">
        <v>4.4800000000000004</v>
      </c>
      <c r="Q32" s="335">
        <v>4.9400000000000004</v>
      </c>
      <c r="R32" s="335">
        <v>5.17</v>
      </c>
      <c r="S32" s="335">
        <v>5</v>
      </c>
      <c r="T32" s="335">
        <v>4.68</v>
      </c>
      <c r="U32" s="335">
        <v>4.78</v>
      </c>
      <c r="V32" s="335">
        <v>5.03</v>
      </c>
      <c r="W32" s="335">
        <v>5.41</v>
      </c>
      <c r="X32" s="335">
        <v>5.97</v>
      </c>
      <c r="Y32" s="335">
        <v>5.81</v>
      </c>
      <c r="Z32" s="335">
        <v>5.97</v>
      </c>
      <c r="AA32" s="335">
        <v>5.53</v>
      </c>
      <c r="AB32" s="335">
        <v>4.9800000000000004</v>
      </c>
      <c r="AC32" s="335">
        <v>4.8099999999999996</v>
      </c>
      <c r="AD32" s="335" t="s">
        <v>361</v>
      </c>
      <c r="AE32" s="358"/>
      <c r="AF32" s="358"/>
      <c r="AG32" s="358"/>
    </row>
    <row r="33" spans="2:37" s="333" customFormat="1" x14ac:dyDescent="0.2">
      <c r="B33" s="334">
        <v>0.66666666666666663</v>
      </c>
      <c r="C33" s="335">
        <v>5.8</v>
      </c>
      <c r="D33" s="335">
        <v>5.12</v>
      </c>
      <c r="E33" s="335">
        <v>6.91</v>
      </c>
      <c r="F33" s="335">
        <v>5.18</v>
      </c>
      <c r="G33" s="335">
        <v>6.53</v>
      </c>
      <c r="H33" s="335">
        <v>5.28</v>
      </c>
      <c r="I33" s="335">
        <v>4.0599999999999996</v>
      </c>
      <c r="J33" s="335">
        <v>4.8899999999999997</v>
      </c>
      <c r="K33" s="335">
        <v>5.15</v>
      </c>
      <c r="L33" s="335">
        <v>4.9800000000000004</v>
      </c>
      <c r="M33" s="335">
        <v>5.86</v>
      </c>
      <c r="N33" s="335">
        <v>5.44</v>
      </c>
      <c r="O33" s="335">
        <v>4.97</v>
      </c>
      <c r="P33" s="335">
        <v>4.42</v>
      </c>
      <c r="Q33" s="335">
        <v>5.19</v>
      </c>
      <c r="R33" s="335">
        <v>5.15</v>
      </c>
      <c r="S33" s="335">
        <v>5</v>
      </c>
      <c r="T33" s="335">
        <v>4.84</v>
      </c>
      <c r="U33" s="335">
        <v>5.1100000000000003</v>
      </c>
      <c r="V33" s="335">
        <v>4.87</v>
      </c>
      <c r="W33" s="335">
        <v>4.9000000000000004</v>
      </c>
      <c r="X33" s="335">
        <v>7.05</v>
      </c>
      <c r="Y33" s="335">
        <v>7.03</v>
      </c>
      <c r="Z33" s="335">
        <v>5.69</v>
      </c>
      <c r="AA33" s="335">
        <v>10.79</v>
      </c>
      <c r="AB33" s="335">
        <v>5.37</v>
      </c>
      <c r="AC33" s="335">
        <v>4.97</v>
      </c>
      <c r="AD33" s="335">
        <v>3.68</v>
      </c>
      <c r="AE33" s="358"/>
      <c r="AF33" s="358"/>
      <c r="AG33" s="358"/>
    </row>
    <row r="34" spans="2:37" s="333" customFormat="1" x14ac:dyDescent="0.2">
      <c r="B34" s="334">
        <v>0.70833333333333337</v>
      </c>
      <c r="C34" s="335">
        <v>5.41</v>
      </c>
      <c r="D34" s="335">
        <v>5.51</v>
      </c>
      <c r="E34" s="335">
        <v>6.77</v>
      </c>
      <c r="F34" s="335">
        <v>5.94</v>
      </c>
      <c r="G34" s="335">
        <v>8.1199999999999992</v>
      </c>
      <c r="H34" s="335">
        <v>6.42</v>
      </c>
      <c r="I34" s="335">
        <v>4.5</v>
      </c>
      <c r="J34" s="335">
        <v>5.67</v>
      </c>
      <c r="K34" s="335">
        <v>5.78</v>
      </c>
      <c r="L34" s="335">
        <v>5.12</v>
      </c>
      <c r="M34" s="335">
        <v>6.02</v>
      </c>
      <c r="N34" s="335">
        <v>7.41</v>
      </c>
      <c r="O34" s="335">
        <v>5.62</v>
      </c>
      <c r="P34" s="335">
        <v>4.42</v>
      </c>
      <c r="Q34" s="335">
        <v>5.44</v>
      </c>
      <c r="R34" s="335">
        <v>5.92</v>
      </c>
      <c r="S34" s="335">
        <v>5.8</v>
      </c>
      <c r="T34" s="335">
        <v>5.61</v>
      </c>
      <c r="U34" s="335">
        <v>5.86</v>
      </c>
      <c r="V34" s="335">
        <v>5.23</v>
      </c>
      <c r="W34" s="335">
        <v>4.6500000000000004</v>
      </c>
      <c r="X34" s="335">
        <v>6.81</v>
      </c>
      <c r="Y34" s="335">
        <v>6.42</v>
      </c>
      <c r="Z34" s="335">
        <v>6.25</v>
      </c>
      <c r="AA34" s="335">
        <v>15.21</v>
      </c>
      <c r="AB34" s="335">
        <v>5.69</v>
      </c>
      <c r="AC34" s="335">
        <v>5.45</v>
      </c>
      <c r="AD34" s="335">
        <v>2.69</v>
      </c>
      <c r="AE34" s="358"/>
      <c r="AF34" s="358"/>
      <c r="AG34" s="358"/>
    </row>
    <row r="35" spans="2:37" s="333" customFormat="1" x14ac:dyDescent="0.2">
      <c r="B35" s="334">
        <v>0.75</v>
      </c>
      <c r="C35" s="335">
        <v>6.17</v>
      </c>
      <c r="D35" s="335">
        <v>6.53</v>
      </c>
      <c r="E35" s="335">
        <v>7.13</v>
      </c>
      <c r="F35" s="335">
        <v>6.34</v>
      </c>
      <c r="G35" s="335">
        <v>8.4</v>
      </c>
      <c r="H35" s="335">
        <v>5.73</v>
      </c>
      <c r="I35" s="335">
        <v>4.79</v>
      </c>
      <c r="J35" s="335">
        <v>7.39</v>
      </c>
      <c r="K35" s="335">
        <v>6.81</v>
      </c>
      <c r="L35" s="335">
        <v>6.19</v>
      </c>
      <c r="M35" s="335">
        <v>7.83</v>
      </c>
      <c r="N35" s="335">
        <v>8.27</v>
      </c>
      <c r="O35" s="335">
        <v>6.39</v>
      </c>
      <c r="P35" s="335">
        <v>5.1100000000000003</v>
      </c>
      <c r="Q35" s="335">
        <v>6.53</v>
      </c>
      <c r="R35" s="335">
        <v>6.66</v>
      </c>
      <c r="S35" s="335">
        <v>6.38</v>
      </c>
      <c r="T35" s="335">
        <v>6.03</v>
      </c>
      <c r="U35" s="335">
        <v>5.97</v>
      </c>
      <c r="V35" s="335">
        <v>6.46</v>
      </c>
      <c r="W35" s="335">
        <v>5.15</v>
      </c>
      <c r="X35" s="335">
        <v>7.44</v>
      </c>
      <c r="Y35" s="335">
        <v>7.6</v>
      </c>
      <c r="Z35" s="335">
        <v>6.66</v>
      </c>
      <c r="AA35" s="335">
        <v>9.5299999999999994</v>
      </c>
      <c r="AB35" s="335">
        <v>6.42</v>
      </c>
      <c r="AC35" s="335">
        <v>6.34</v>
      </c>
      <c r="AD35" s="335">
        <v>2.99</v>
      </c>
      <c r="AE35" s="358"/>
      <c r="AF35" s="358"/>
      <c r="AG35" s="358"/>
      <c r="AK35"/>
    </row>
    <row r="36" spans="2:37" s="333" customFormat="1" x14ac:dyDescent="0.2">
      <c r="B36" s="334">
        <v>0.79166666666666663</v>
      </c>
      <c r="C36" s="335">
        <v>6.63</v>
      </c>
      <c r="D36" s="335">
        <v>7.04</v>
      </c>
      <c r="E36" s="335">
        <v>6.36</v>
      </c>
      <c r="F36" s="335">
        <v>6.2</v>
      </c>
      <c r="G36" s="335">
        <v>8.69</v>
      </c>
      <c r="H36" s="335">
        <v>8.07</v>
      </c>
      <c r="I36" s="335">
        <v>5.18</v>
      </c>
      <c r="J36" s="335">
        <v>9.8800000000000008</v>
      </c>
      <c r="K36" s="335">
        <v>6.96</v>
      </c>
      <c r="L36" s="335">
        <v>6.85</v>
      </c>
      <c r="M36" s="335">
        <v>7.93</v>
      </c>
      <c r="N36" s="335">
        <v>7.83</v>
      </c>
      <c r="O36" s="335">
        <v>6.99</v>
      </c>
      <c r="P36" s="335">
        <v>5.54</v>
      </c>
      <c r="Q36" s="335">
        <v>6.39</v>
      </c>
      <c r="R36" s="335">
        <v>5.0599999999999996</v>
      </c>
      <c r="S36" s="335">
        <v>4.9000000000000004</v>
      </c>
      <c r="T36" s="335">
        <v>4.95</v>
      </c>
      <c r="U36" s="335">
        <v>5</v>
      </c>
      <c r="V36" s="335">
        <v>5.12</v>
      </c>
      <c r="W36" s="335">
        <v>4.87</v>
      </c>
      <c r="X36" s="335">
        <v>6.5</v>
      </c>
      <c r="Y36" s="335">
        <v>8.0399999999999991</v>
      </c>
      <c r="Z36" s="335">
        <v>5.21</v>
      </c>
      <c r="AA36" s="335">
        <v>8.2200000000000006</v>
      </c>
      <c r="AB36" s="335">
        <v>5.2</v>
      </c>
      <c r="AC36" s="335">
        <v>5.47</v>
      </c>
      <c r="AD36" s="335">
        <v>3.09</v>
      </c>
      <c r="AE36" s="358"/>
      <c r="AF36" s="358"/>
      <c r="AG36" s="358"/>
      <c r="AK36"/>
    </row>
    <row r="37" spans="2:37" s="333" customFormat="1" x14ac:dyDescent="0.2">
      <c r="B37" s="334">
        <v>0.83333333333333337</v>
      </c>
      <c r="C37" s="335">
        <v>4.8899999999999997</v>
      </c>
      <c r="D37" s="335">
        <v>5.05</v>
      </c>
      <c r="E37" s="335">
        <v>4.72</v>
      </c>
      <c r="F37" s="335">
        <v>4.9000000000000004</v>
      </c>
      <c r="G37" s="335">
        <v>10.5</v>
      </c>
      <c r="H37" s="335">
        <v>5.66</v>
      </c>
      <c r="I37" s="335">
        <v>4.8600000000000003</v>
      </c>
      <c r="J37" s="335">
        <v>8.8800000000000008</v>
      </c>
      <c r="K37" s="335">
        <v>5.31</v>
      </c>
      <c r="L37" s="335">
        <v>6.92</v>
      </c>
      <c r="M37" s="335">
        <v>6.55</v>
      </c>
      <c r="N37" s="335">
        <v>6.45</v>
      </c>
      <c r="O37" s="335">
        <v>8.6199999999999992</v>
      </c>
      <c r="P37" s="335">
        <v>7.33</v>
      </c>
      <c r="Q37" s="335">
        <v>4.4800000000000004</v>
      </c>
      <c r="R37" s="335">
        <v>4.7</v>
      </c>
      <c r="S37" s="335">
        <v>8.48</v>
      </c>
      <c r="T37" s="335">
        <v>5.01</v>
      </c>
      <c r="U37" s="335">
        <v>4.17</v>
      </c>
      <c r="V37" s="335">
        <v>5.62</v>
      </c>
      <c r="W37" s="335">
        <v>4.1399999999999997</v>
      </c>
      <c r="X37" s="335">
        <v>5.86</v>
      </c>
      <c r="Y37" s="335">
        <v>8.2200000000000006</v>
      </c>
      <c r="Z37" s="335">
        <v>10.72</v>
      </c>
      <c r="AA37" s="335">
        <v>15.04</v>
      </c>
      <c r="AB37" s="335">
        <v>4.87</v>
      </c>
      <c r="AC37" s="335">
        <v>4.9400000000000004</v>
      </c>
      <c r="AD37" s="335">
        <v>4.1399999999999997</v>
      </c>
      <c r="AE37" s="358"/>
      <c r="AF37" s="358"/>
      <c r="AG37" s="358"/>
      <c r="AK37"/>
    </row>
    <row r="38" spans="2:37" s="333" customFormat="1" x14ac:dyDescent="0.2">
      <c r="B38" s="334">
        <v>0.875</v>
      </c>
      <c r="C38" s="335">
        <v>3.96</v>
      </c>
      <c r="D38" s="335">
        <v>4.43</v>
      </c>
      <c r="E38" s="335">
        <v>4.0599999999999996</v>
      </c>
      <c r="F38" s="335">
        <v>3.71</v>
      </c>
      <c r="G38" s="335">
        <v>5.16</v>
      </c>
      <c r="H38" s="335">
        <v>3.89</v>
      </c>
      <c r="I38" s="335">
        <v>4</v>
      </c>
      <c r="J38" s="335">
        <v>6.34</v>
      </c>
      <c r="K38" s="335">
        <v>4.34</v>
      </c>
      <c r="L38" s="335">
        <v>5.66</v>
      </c>
      <c r="M38" s="335">
        <v>5.55</v>
      </c>
      <c r="N38" s="335">
        <v>5.53</v>
      </c>
      <c r="O38" s="335">
        <v>9.9499999999999993</v>
      </c>
      <c r="P38" s="335">
        <v>12.35</v>
      </c>
      <c r="Q38" s="335">
        <v>4.42</v>
      </c>
      <c r="R38" s="335">
        <v>10.67</v>
      </c>
      <c r="S38" s="335">
        <v>9.02</v>
      </c>
      <c r="T38" s="335">
        <v>7.36</v>
      </c>
      <c r="U38" s="335">
        <v>3.97</v>
      </c>
      <c r="V38" s="335">
        <v>4.7300000000000004</v>
      </c>
      <c r="W38" s="335">
        <v>5.92</v>
      </c>
      <c r="X38" s="335">
        <v>5.97</v>
      </c>
      <c r="Y38" s="335">
        <v>14.76</v>
      </c>
      <c r="Z38" s="335">
        <v>8.59</v>
      </c>
      <c r="AA38" s="335">
        <v>15.84</v>
      </c>
      <c r="AB38" s="335">
        <v>4.78</v>
      </c>
      <c r="AC38" s="335">
        <v>4.95</v>
      </c>
      <c r="AD38" s="335">
        <v>3.96</v>
      </c>
      <c r="AE38" s="358"/>
      <c r="AF38" s="358"/>
      <c r="AG38" s="358"/>
      <c r="AK38"/>
    </row>
    <row r="39" spans="2:37" s="333" customFormat="1" x14ac:dyDescent="0.2">
      <c r="B39" s="334">
        <v>0.91666666666666663</v>
      </c>
      <c r="C39" s="335">
        <v>3.84</v>
      </c>
      <c r="D39" s="335">
        <v>4.8600000000000003</v>
      </c>
      <c r="E39" s="335">
        <v>4.2300000000000004</v>
      </c>
      <c r="F39" s="335">
        <v>3.6</v>
      </c>
      <c r="G39" s="335">
        <v>9.74</v>
      </c>
      <c r="H39" s="335">
        <v>3.81</v>
      </c>
      <c r="I39" s="335">
        <v>4.97</v>
      </c>
      <c r="J39" s="335">
        <v>7.19</v>
      </c>
      <c r="K39" s="335">
        <v>8.8800000000000008</v>
      </c>
      <c r="L39" s="335">
        <v>4.45</v>
      </c>
      <c r="M39" s="335">
        <v>7.99</v>
      </c>
      <c r="N39" s="335">
        <v>7.6</v>
      </c>
      <c r="O39" s="335">
        <v>11.04</v>
      </c>
      <c r="P39" s="335">
        <v>10.62</v>
      </c>
      <c r="Q39" s="335">
        <v>4.95</v>
      </c>
      <c r="R39" s="335">
        <v>13.04</v>
      </c>
      <c r="S39" s="335">
        <v>12.72</v>
      </c>
      <c r="T39" s="335">
        <v>5.33</v>
      </c>
      <c r="U39" s="335">
        <v>3.92</v>
      </c>
      <c r="V39" s="335">
        <v>4.28</v>
      </c>
      <c r="W39" s="335">
        <v>4.5599999999999996</v>
      </c>
      <c r="X39" s="335">
        <v>4.93</v>
      </c>
      <c r="Y39" s="335">
        <v>9.84</v>
      </c>
      <c r="Z39" s="335">
        <v>8.9</v>
      </c>
      <c r="AA39" s="335">
        <v>5.18</v>
      </c>
      <c r="AB39" s="335">
        <v>6.66</v>
      </c>
      <c r="AC39" s="335">
        <v>4.78</v>
      </c>
      <c r="AD39" s="335">
        <v>3.07</v>
      </c>
      <c r="AE39" s="358"/>
      <c r="AF39" s="358"/>
      <c r="AG39" s="358"/>
    </row>
    <row r="40" spans="2:37" s="333" customFormat="1" x14ac:dyDescent="0.2">
      <c r="B40" s="334">
        <v>0.95833333333333337</v>
      </c>
      <c r="C40" s="335">
        <v>3.7</v>
      </c>
      <c r="D40" s="335">
        <v>4.51</v>
      </c>
      <c r="E40" s="335">
        <v>5.39</v>
      </c>
      <c r="F40" s="335">
        <v>3.51</v>
      </c>
      <c r="G40" s="335">
        <v>17.48</v>
      </c>
      <c r="H40" s="335">
        <v>4.0599999999999996</v>
      </c>
      <c r="I40" s="335">
        <v>6.17</v>
      </c>
      <c r="J40" s="335">
        <v>4.3600000000000003</v>
      </c>
      <c r="K40" s="335">
        <v>6.77</v>
      </c>
      <c r="L40" s="335">
        <v>4.53</v>
      </c>
      <c r="M40" s="335">
        <v>13.79</v>
      </c>
      <c r="N40" s="335">
        <v>9.9499999999999993</v>
      </c>
      <c r="O40" s="335">
        <v>15.12</v>
      </c>
      <c r="P40" s="335">
        <v>9.09</v>
      </c>
      <c r="Q40" s="335">
        <v>5.34</v>
      </c>
      <c r="R40" s="335">
        <v>9.9</v>
      </c>
      <c r="S40" s="335">
        <v>11.72</v>
      </c>
      <c r="T40" s="335">
        <v>11.28</v>
      </c>
      <c r="U40" s="335">
        <v>4.12</v>
      </c>
      <c r="V40" s="335">
        <v>4.59</v>
      </c>
      <c r="W40" s="335">
        <v>3.9</v>
      </c>
      <c r="X40" s="335">
        <v>4.51</v>
      </c>
      <c r="Y40" s="335">
        <v>4.9800000000000004</v>
      </c>
      <c r="Z40" s="335">
        <v>12.8</v>
      </c>
      <c r="AA40" s="335">
        <v>8.35</v>
      </c>
      <c r="AB40" s="335">
        <v>12.6</v>
      </c>
      <c r="AC40" s="335">
        <v>4.25</v>
      </c>
      <c r="AD40" s="335">
        <v>2.29</v>
      </c>
      <c r="AE40" s="358"/>
      <c r="AF40" s="358"/>
      <c r="AG40" s="358"/>
    </row>
    <row r="41" spans="2:37" s="336" customFormat="1" ht="27" customHeight="1" x14ac:dyDescent="0.2">
      <c r="B41" s="331" t="s">
        <v>331</v>
      </c>
      <c r="C41" s="364" t="s">
        <v>332</v>
      </c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58"/>
      <c r="AF41" s="358"/>
      <c r="AG41" s="358"/>
    </row>
    <row r="42" spans="2:37" s="328" customFormat="1" ht="13.5" customHeight="1" x14ac:dyDescent="0.2">
      <c r="B42" s="294" t="s">
        <v>306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</row>
    <row r="43" spans="2:37" s="328" customFormat="1" ht="13.5" customHeight="1" x14ac:dyDescent="0.2">
      <c r="B43" s="294" t="s">
        <v>362</v>
      </c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</row>
  </sheetData>
  <mergeCells count="6">
    <mergeCell ref="C41:AD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2"/>
  <sheetViews>
    <sheetView showGridLines="0" view="pageBreakPreview" zoomScale="87" zoomScaleNormal="60" zoomScaleSheetLayoutView="87" workbookViewId="0">
      <selection activeCell="AD26" sqref="AD26:AD31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6.7109375" style="279" customWidth="1"/>
    <col min="6" max="6" width="7" style="279" customWidth="1"/>
    <col min="7" max="7" width="6.5703125" style="279" customWidth="1"/>
    <col min="8" max="8" width="6.42578125" style="279" customWidth="1"/>
    <col min="9" max="9" width="6.5703125" style="279" customWidth="1"/>
    <col min="10" max="14" width="6.7109375" style="279" bestFit="1" customWidth="1"/>
    <col min="15" max="16" width="6.7109375" style="279" customWidth="1"/>
    <col min="17" max="17" width="6.5703125" style="279" customWidth="1"/>
    <col min="18" max="18" width="6.7109375" style="279" customWidth="1"/>
    <col min="19" max="19" width="6.42578125" style="279" bestFit="1" customWidth="1"/>
    <col min="20" max="20" width="7.28515625" style="279" customWidth="1"/>
    <col min="21" max="21" width="6.42578125" style="279" bestFit="1" customWidth="1"/>
    <col min="22" max="22" width="6.5703125" style="279" customWidth="1"/>
    <col min="23" max="23" width="6.42578125" style="279" bestFit="1" customWidth="1"/>
    <col min="24" max="24" width="6.7109375" style="279" customWidth="1"/>
    <col min="25" max="25" width="6.85546875" style="279" customWidth="1"/>
    <col min="26" max="26" width="7.42578125" style="279" customWidth="1"/>
    <col min="27" max="27" width="6.28515625" style="279" customWidth="1"/>
    <col min="28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7.7109375" style="279" customWidth="1"/>
    <col min="34" max="34" width="6.140625" style="279" customWidth="1"/>
    <col min="35" max="16384" width="11.42578125" style="279"/>
  </cols>
  <sheetData>
    <row r="1" spans="2:34" ht="15.75" customHeight="1" x14ac:dyDescent="0.2">
      <c r="B1" s="371"/>
      <c r="C1" s="371"/>
      <c r="D1" s="371"/>
      <c r="E1" s="371"/>
      <c r="F1" s="372" t="s">
        <v>352</v>
      </c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4"/>
    </row>
    <row r="2" spans="2:34" ht="15.75" customHeight="1" x14ac:dyDescent="0.2">
      <c r="B2" s="371"/>
      <c r="C2" s="371"/>
      <c r="D2" s="371"/>
      <c r="E2" s="371"/>
      <c r="F2" s="375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7"/>
    </row>
    <row r="3" spans="2:34" ht="15.75" customHeight="1" x14ac:dyDescent="0.2">
      <c r="B3" s="371"/>
      <c r="C3" s="371"/>
      <c r="D3" s="371"/>
      <c r="E3" s="371"/>
      <c r="F3" s="378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80"/>
    </row>
    <row r="4" spans="2:34" ht="11.25" customHeight="1" x14ac:dyDescent="0.2">
      <c r="B4" s="280"/>
      <c r="C4" s="280"/>
      <c r="D4" s="280"/>
      <c r="E4" s="280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</row>
    <row r="5" spans="2:34" ht="27.6" customHeight="1" x14ac:dyDescent="0.2">
      <c r="B5" s="367" t="s">
        <v>188</v>
      </c>
      <c r="C5" s="367"/>
      <c r="D5" s="282"/>
      <c r="E5" s="282"/>
      <c r="F5" s="283" t="str">
        <f>'PM10_CA-ILO-01'!F6</f>
        <v>Evaluación de seguimiento de la calidad del aire en la I.E. Francisco Bolognesi, distrito Ilo, provincia Ilo, departamento Moquegua, en enero 2021</v>
      </c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</row>
    <row r="6" spans="2:34" ht="8.25" customHeight="1" x14ac:dyDescent="0.2">
      <c r="B6" s="284"/>
      <c r="C6" s="284"/>
      <c r="D6" s="284"/>
      <c r="E6" s="284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</row>
    <row r="7" spans="2:34" ht="15.75" customHeight="1" x14ac:dyDescent="0.2">
      <c r="B7" s="282" t="s">
        <v>236</v>
      </c>
      <c r="C7" s="282"/>
      <c r="D7" s="282"/>
      <c r="E7" s="282"/>
      <c r="F7" s="283" t="s">
        <v>311</v>
      </c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139" t="s">
        <v>189</v>
      </c>
      <c r="R7" s="282"/>
      <c r="S7" s="282"/>
      <c r="T7" s="282"/>
      <c r="U7" s="282"/>
      <c r="V7" s="287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</row>
    <row r="8" spans="2:34" ht="7.5" customHeight="1" x14ac:dyDescent="0.2">
      <c r="B8" s="284"/>
      <c r="C8" s="284"/>
      <c r="D8" s="284"/>
      <c r="E8" s="284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</row>
    <row r="9" spans="2:34" ht="15.75" customHeight="1" x14ac:dyDescent="0.2">
      <c r="B9" s="368" t="s">
        <v>217</v>
      </c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</row>
    <row r="10" spans="2:34" ht="7.5" customHeight="1" x14ac:dyDescent="0.2">
      <c r="B10" s="284"/>
      <c r="C10" s="284"/>
      <c r="D10" s="284"/>
      <c r="E10" s="284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</row>
    <row r="11" spans="2:34" ht="15.75" customHeight="1" x14ac:dyDescent="0.2">
      <c r="B11" s="282" t="s">
        <v>33</v>
      </c>
      <c r="C11" s="282"/>
      <c r="D11" s="282"/>
      <c r="E11" s="282"/>
      <c r="F11" s="286" t="s">
        <v>319</v>
      </c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2" t="s">
        <v>8</v>
      </c>
      <c r="R11" s="282"/>
      <c r="S11" s="282"/>
      <c r="T11" s="282"/>
      <c r="U11" s="282"/>
      <c r="V11" s="327" t="s">
        <v>14</v>
      </c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</row>
    <row r="12" spans="2:34" ht="7.5" customHeight="1" x14ac:dyDescent="0.2">
      <c r="B12" s="284"/>
      <c r="C12" s="284"/>
      <c r="D12" s="284"/>
      <c r="E12" s="284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</row>
    <row r="13" spans="2:34" ht="15.75" customHeight="1" x14ac:dyDescent="0.2">
      <c r="B13" s="282" t="s">
        <v>9</v>
      </c>
      <c r="C13" s="282"/>
      <c r="D13" s="282"/>
      <c r="E13" s="282"/>
      <c r="F13" s="286" t="s">
        <v>320</v>
      </c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2" t="s">
        <v>10</v>
      </c>
      <c r="R13" s="282"/>
      <c r="S13" s="282"/>
      <c r="T13" s="282"/>
      <c r="U13" s="282"/>
      <c r="V13" s="381">
        <v>1193085163</v>
      </c>
      <c r="W13" s="381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</row>
    <row r="14" spans="2:34" ht="11.25" customHeight="1" x14ac:dyDescent="0.2">
      <c r="B14" s="280"/>
      <c r="C14" s="280"/>
      <c r="D14" s="280"/>
      <c r="E14" s="280"/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</row>
    <row r="15" spans="2:34" ht="29.45" customHeight="1" x14ac:dyDescent="0.2">
      <c r="B15" s="288" t="s">
        <v>257</v>
      </c>
      <c r="C15" s="289">
        <v>1</v>
      </c>
      <c r="D15" s="289">
        <v>2</v>
      </c>
      <c r="E15" s="289">
        <v>3</v>
      </c>
      <c r="F15" s="289">
        <v>4</v>
      </c>
      <c r="G15" s="289">
        <v>5</v>
      </c>
      <c r="H15" s="289">
        <v>6</v>
      </c>
      <c r="I15" s="289">
        <v>7</v>
      </c>
      <c r="J15" s="289">
        <v>8</v>
      </c>
      <c r="K15" s="289">
        <v>9</v>
      </c>
      <c r="L15" s="289">
        <v>10</v>
      </c>
      <c r="M15" s="289">
        <v>11</v>
      </c>
      <c r="N15" s="289">
        <v>12</v>
      </c>
      <c r="O15" s="289">
        <v>13</v>
      </c>
      <c r="P15" s="289">
        <v>14</v>
      </c>
      <c r="Q15" s="289">
        <v>15</v>
      </c>
      <c r="R15" s="289">
        <v>16</v>
      </c>
      <c r="S15" s="289">
        <v>17</v>
      </c>
      <c r="T15" s="289">
        <v>18</v>
      </c>
      <c r="U15" s="289">
        <v>19</v>
      </c>
      <c r="V15" s="289">
        <v>20</v>
      </c>
      <c r="W15" s="289">
        <v>21</v>
      </c>
      <c r="X15" s="289">
        <v>22</v>
      </c>
      <c r="Y15" s="289">
        <v>23</v>
      </c>
      <c r="Z15" s="289">
        <v>24</v>
      </c>
      <c r="AA15" s="289">
        <v>25</v>
      </c>
      <c r="AB15" s="289">
        <v>26</v>
      </c>
      <c r="AC15" s="289">
        <v>27</v>
      </c>
      <c r="AD15" s="289">
        <v>28</v>
      </c>
      <c r="AE15" s="360"/>
      <c r="AF15" s="360"/>
      <c r="AG15" s="360"/>
    </row>
    <row r="16" spans="2:34" s="291" customFormat="1" x14ac:dyDescent="0.2">
      <c r="B16" s="290">
        <v>0</v>
      </c>
      <c r="C16" s="314">
        <v>413.8</v>
      </c>
      <c r="D16" s="314">
        <v>420.68</v>
      </c>
      <c r="E16" s="314">
        <v>435</v>
      </c>
      <c r="F16" s="314">
        <v>456.54</v>
      </c>
      <c r="G16" s="314">
        <v>457.74</v>
      </c>
      <c r="H16" s="314">
        <v>311.79000000000002</v>
      </c>
      <c r="I16" s="314">
        <v>309.86</v>
      </c>
      <c r="J16" s="314">
        <v>303.91000000000003</v>
      </c>
      <c r="K16" s="314">
        <v>295.02999999999997</v>
      </c>
      <c r="L16" s="314">
        <v>314.86</v>
      </c>
      <c r="M16" s="314">
        <v>359.47</v>
      </c>
      <c r="N16" s="314">
        <v>298.06</v>
      </c>
      <c r="O16" s="314">
        <v>287.27999999999997</v>
      </c>
      <c r="P16" s="314">
        <v>308.92</v>
      </c>
      <c r="Q16" s="314">
        <v>334.33</v>
      </c>
      <c r="R16" s="314">
        <v>314.76</v>
      </c>
      <c r="S16" s="314">
        <v>351.44</v>
      </c>
      <c r="T16" s="314">
        <v>348.32</v>
      </c>
      <c r="U16" s="314">
        <v>358.47</v>
      </c>
      <c r="V16" s="314">
        <v>362.53</v>
      </c>
      <c r="W16" s="314">
        <v>375.05</v>
      </c>
      <c r="X16" s="314">
        <v>391.33</v>
      </c>
      <c r="Y16" s="314">
        <v>274.73</v>
      </c>
      <c r="Z16" s="314">
        <v>286.45</v>
      </c>
      <c r="AA16" s="314">
        <v>327.12</v>
      </c>
      <c r="AB16" s="314">
        <v>346.54</v>
      </c>
      <c r="AC16" s="314">
        <v>341.01</v>
      </c>
      <c r="AD16" s="314">
        <v>340.16</v>
      </c>
      <c r="AE16" s="360"/>
      <c r="AF16" s="360"/>
      <c r="AG16" s="360"/>
      <c r="AH16" s="279"/>
    </row>
    <row r="17" spans="2:34" s="291" customFormat="1" x14ac:dyDescent="0.2">
      <c r="B17" s="290">
        <v>4.1666666666666664E-2</v>
      </c>
      <c r="C17" s="314">
        <v>414.62</v>
      </c>
      <c r="D17" s="314">
        <v>422.6</v>
      </c>
      <c r="E17" s="314">
        <v>434.24</v>
      </c>
      <c r="F17" s="314">
        <v>457.64</v>
      </c>
      <c r="G17" s="314">
        <v>463.24</v>
      </c>
      <c r="H17" s="314">
        <v>324.82</v>
      </c>
      <c r="I17" s="314">
        <v>315.60000000000002</v>
      </c>
      <c r="J17" s="314">
        <v>306.24</v>
      </c>
      <c r="K17" s="314">
        <v>296.08</v>
      </c>
      <c r="L17" s="314">
        <v>310.37</v>
      </c>
      <c r="M17" s="314">
        <v>363.73</v>
      </c>
      <c r="N17" s="314">
        <v>307.48</v>
      </c>
      <c r="O17" s="314">
        <v>270.54000000000002</v>
      </c>
      <c r="P17" s="314">
        <v>307.14</v>
      </c>
      <c r="Q17" s="314">
        <v>321.42</v>
      </c>
      <c r="R17" s="314">
        <v>329.34</v>
      </c>
      <c r="S17" s="314">
        <v>333.34</v>
      </c>
      <c r="T17" s="314">
        <v>348.56</v>
      </c>
      <c r="U17" s="314">
        <v>346.28</v>
      </c>
      <c r="V17" s="314">
        <v>363.52</v>
      </c>
      <c r="W17" s="314">
        <v>392.6</v>
      </c>
      <c r="X17" s="314">
        <v>393.73</v>
      </c>
      <c r="Y17" s="314">
        <v>279.43</v>
      </c>
      <c r="Z17" s="314">
        <v>284.39</v>
      </c>
      <c r="AA17" s="314">
        <v>326.49</v>
      </c>
      <c r="AB17" s="314">
        <v>362.4</v>
      </c>
      <c r="AC17" s="314">
        <v>350.63</v>
      </c>
      <c r="AD17" s="314">
        <v>346.66</v>
      </c>
      <c r="AE17" s="360"/>
      <c r="AF17" s="360"/>
      <c r="AG17" s="360"/>
      <c r="AH17" s="279"/>
    </row>
    <row r="18" spans="2:34" s="291" customFormat="1" x14ac:dyDescent="0.2">
      <c r="B18" s="290">
        <v>8.3333333333333329E-2</v>
      </c>
      <c r="C18" s="314">
        <v>413.3</v>
      </c>
      <c r="D18" s="314">
        <v>424.54</v>
      </c>
      <c r="E18" s="314">
        <v>431.08</v>
      </c>
      <c r="F18" s="314">
        <v>457.56</v>
      </c>
      <c r="G18" s="314">
        <v>467.78</v>
      </c>
      <c r="H18" s="314">
        <v>308.27</v>
      </c>
      <c r="I18" s="314">
        <v>316.52</v>
      </c>
      <c r="J18" s="314">
        <v>303.06</v>
      </c>
      <c r="K18" s="314">
        <v>305.14999999999998</v>
      </c>
      <c r="L18" s="314">
        <v>320.74</v>
      </c>
      <c r="M18" s="314">
        <v>355.1</v>
      </c>
      <c r="N18" s="314">
        <v>310.82</v>
      </c>
      <c r="O18" s="314">
        <v>273.51</v>
      </c>
      <c r="P18" s="314">
        <v>325.58</v>
      </c>
      <c r="Q18" s="314">
        <v>316.79000000000002</v>
      </c>
      <c r="R18" s="314">
        <v>325.99</v>
      </c>
      <c r="S18" s="314">
        <v>317.29000000000002</v>
      </c>
      <c r="T18" s="314">
        <v>356.22</v>
      </c>
      <c r="U18" s="314">
        <v>349.16</v>
      </c>
      <c r="V18" s="314">
        <v>366.78</v>
      </c>
      <c r="W18" s="314">
        <v>399.25</v>
      </c>
      <c r="X18" s="314">
        <v>389.8</v>
      </c>
      <c r="Y18" s="314">
        <v>284</v>
      </c>
      <c r="Z18" s="314">
        <v>309.66000000000003</v>
      </c>
      <c r="AA18" s="314">
        <v>335.74</v>
      </c>
      <c r="AB18" s="314">
        <v>353.19</v>
      </c>
      <c r="AC18" s="314">
        <v>354.99</v>
      </c>
      <c r="AD18" s="314">
        <v>360.32</v>
      </c>
      <c r="AE18" s="360"/>
      <c r="AF18" s="360"/>
      <c r="AG18" s="360"/>
      <c r="AH18" s="279"/>
    </row>
    <row r="19" spans="2:34" s="291" customFormat="1" x14ac:dyDescent="0.2">
      <c r="B19" s="290">
        <v>0.125</v>
      </c>
      <c r="C19" s="314">
        <v>424.26</v>
      </c>
      <c r="D19" s="314">
        <v>427.81</v>
      </c>
      <c r="E19" s="314">
        <v>434.6</v>
      </c>
      <c r="F19" s="314">
        <v>456.17</v>
      </c>
      <c r="G19" s="314">
        <v>468.58</v>
      </c>
      <c r="H19" s="314">
        <v>307.58999999999997</v>
      </c>
      <c r="I19" s="314">
        <v>316.11</v>
      </c>
      <c r="J19" s="314">
        <v>303.55</v>
      </c>
      <c r="K19" s="314">
        <v>316.64999999999998</v>
      </c>
      <c r="L19" s="314">
        <v>328.09</v>
      </c>
      <c r="M19" s="314">
        <v>334.94</v>
      </c>
      <c r="N19" s="314">
        <v>299.24</v>
      </c>
      <c r="O19" s="314">
        <v>298.5</v>
      </c>
      <c r="P19" s="314">
        <v>326.95999999999998</v>
      </c>
      <c r="Q19" s="314">
        <v>311.95999999999998</v>
      </c>
      <c r="R19" s="314">
        <v>325.29000000000002</v>
      </c>
      <c r="S19" s="314">
        <v>330.01</v>
      </c>
      <c r="T19" s="314">
        <v>347.38</v>
      </c>
      <c r="U19" s="314">
        <v>354.33</v>
      </c>
      <c r="V19" s="314">
        <v>368.53</v>
      </c>
      <c r="W19" s="314">
        <v>400.88</v>
      </c>
      <c r="X19" s="314">
        <v>401.3</v>
      </c>
      <c r="Y19" s="314">
        <v>283.58</v>
      </c>
      <c r="Z19" s="314">
        <v>312.08999999999997</v>
      </c>
      <c r="AA19" s="314">
        <v>342.95</v>
      </c>
      <c r="AB19" s="314">
        <v>363.06</v>
      </c>
      <c r="AC19" s="314">
        <v>363.89</v>
      </c>
      <c r="AD19" s="314">
        <v>363.51</v>
      </c>
      <c r="AE19" s="360"/>
      <c r="AF19" s="360"/>
      <c r="AG19" s="360"/>
      <c r="AH19" s="279"/>
    </row>
    <row r="20" spans="2:34" s="291" customFormat="1" x14ac:dyDescent="0.2">
      <c r="B20" s="290">
        <v>0.16666666666666666</v>
      </c>
      <c r="C20" s="314">
        <v>438.91</v>
      </c>
      <c r="D20" s="314">
        <v>430.9</v>
      </c>
      <c r="E20" s="314">
        <v>437.7</v>
      </c>
      <c r="F20" s="314" t="s">
        <v>360</v>
      </c>
      <c r="G20" s="314">
        <v>475.57</v>
      </c>
      <c r="H20" s="314">
        <v>310.67</v>
      </c>
      <c r="I20" s="314" t="s">
        <v>360</v>
      </c>
      <c r="J20" s="314">
        <v>320.41000000000003</v>
      </c>
      <c r="K20" s="314">
        <v>310.72000000000003</v>
      </c>
      <c r="L20" s="314">
        <v>326.27999999999997</v>
      </c>
      <c r="M20" s="314" t="s">
        <v>360</v>
      </c>
      <c r="N20" s="314">
        <v>288.20999999999998</v>
      </c>
      <c r="O20" s="314">
        <v>309.98</v>
      </c>
      <c r="P20" s="314" t="s">
        <v>360</v>
      </c>
      <c r="Q20" s="314">
        <v>305.38</v>
      </c>
      <c r="R20" s="314">
        <v>331.81</v>
      </c>
      <c r="S20" s="314">
        <v>344.73</v>
      </c>
      <c r="T20" s="314" t="s">
        <v>360</v>
      </c>
      <c r="U20" s="314">
        <v>345.55</v>
      </c>
      <c r="V20" s="314">
        <v>372.6</v>
      </c>
      <c r="W20" s="314" t="s">
        <v>360</v>
      </c>
      <c r="X20" s="314">
        <v>394.98</v>
      </c>
      <c r="Y20" s="314">
        <v>299.94</v>
      </c>
      <c r="Z20" s="314">
        <v>314.32</v>
      </c>
      <c r="AA20" s="314" t="s">
        <v>360</v>
      </c>
      <c r="AB20" s="314">
        <v>365.12</v>
      </c>
      <c r="AC20" s="314">
        <v>369.38</v>
      </c>
      <c r="AD20" s="314" t="s">
        <v>360</v>
      </c>
      <c r="AE20" s="360"/>
      <c r="AF20" s="360"/>
      <c r="AG20" s="360"/>
      <c r="AH20" s="279"/>
    </row>
    <row r="21" spans="2:34" s="291" customFormat="1" x14ac:dyDescent="0.2">
      <c r="B21" s="290">
        <v>0.20833333333333334</v>
      </c>
      <c r="C21" s="314">
        <v>442.31</v>
      </c>
      <c r="D21" s="314">
        <v>438.74</v>
      </c>
      <c r="E21" s="314">
        <v>457.32</v>
      </c>
      <c r="F21" s="314">
        <v>466.95</v>
      </c>
      <c r="G21" s="314">
        <v>491.14</v>
      </c>
      <c r="H21" s="314">
        <v>324.39999999999998</v>
      </c>
      <c r="I21" s="314">
        <v>330.56</v>
      </c>
      <c r="J21" s="314">
        <v>338.11</v>
      </c>
      <c r="K21" s="314">
        <v>327.62</v>
      </c>
      <c r="L21" s="314">
        <v>363.73</v>
      </c>
      <c r="M21" s="314">
        <v>339.13</v>
      </c>
      <c r="N21" s="314">
        <v>282.89</v>
      </c>
      <c r="O21" s="314">
        <v>328.52</v>
      </c>
      <c r="P21" s="314">
        <v>296.97000000000003</v>
      </c>
      <c r="Q21" s="314">
        <v>308.47000000000003</v>
      </c>
      <c r="R21" s="314">
        <v>351.75</v>
      </c>
      <c r="S21" s="314">
        <v>350.96</v>
      </c>
      <c r="T21" s="314">
        <v>389.62</v>
      </c>
      <c r="U21" s="314">
        <v>353.57</v>
      </c>
      <c r="V21" s="314">
        <v>379.51</v>
      </c>
      <c r="W21" s="314">
        <v>401.8</v>
      </c>
      <c r="X21" s="314">
        <v>400.65</v>
      </c>
      <c r="Y21" s="314">
        <v>318.81</v>
      </c>
      <c r="Z21" s="314">
        <v>359.33</v>
      </c>
      <c r="AA21" s="314">
        <v>378.25</v>
      </c>
      <c r="AB21" s="314">
        <v>368.22</v>
      </c>
      <c r="AC21" s="314">
        <v>440.17</v>
      </c>
      <c r="AD21" s="314">
        <v>375.2</v>
      </c>
      <c r="AE21" s="360"/>
      <c r="AF21" s="360"/>
      <c r="AG21" s="360"/>
      <c r="AH21" s="279"/>
    </row>
    <row r="22" spans="2:34" s="291" customFormat="1" x14ac:dyDescent="0.2">
      <c r="B22" s="290">
        <v>0.25</v>
      </c>
      <c r="C22" s="314">
        <v>448.52</v>
      </c>
      <c r="D22" s="314">
        <v>473.52</v>
      </c>
      <c r="E22" s="314">
        <v>471.71</v>
      </c>
      <c r="F22" s="314">
        <v>494.13</v>
      </c>
      <c r="G22" s="314">
        <v>542.01</v>
      </c>
      <c r="H22" s="314">
        <v>361.22</v>
      </c>
      <c r="I22" s="314">
        <v>338</v>
      </c>
      <c r="J22" s="314">
        <v>380.12</v>
      </c>
      <c r="K22" s="314">
        <v>339.31</v>
      </c>
      <c r="L22" s="314">
        <v>452.56</v>
      </c>
      <c r="M22" s="314">
        <v>370.94</v>
      </c>
      <c r="N22" s="314">
        <v>339.78</v>
      </c>
      <c r="O22" s="314">
        <v>414.78</v>
      </c>
      <c r="P22" s="314">
        <v>309.06</v>
      </c>
      <c r="Q22" s="314">
        <v>322.95</v>
      </c>
      <c r="R22" s="314">
        <v>383.26</v>
      </c>
      <c r="S22" s="314">
        <v>435.84</v>
      </c>
      <c r="T22" s="314">
        <v>391.79</v>
      </c>
      <c r="U22" s="314">
        <v>403.01</v>
      </c>
      <c r="V22" s="314">
        <v>383.05</v>
      </c>
      <c r="W22" s="314">
        <v>453.57</v>
      </c>
      <c r="X22" s="314">
        <v>435.88</v>
      </c>
      <c r="Y22" s="314">
        <v>388.75</v>
      </c>
      <c r="Z22" s="314">
        <v>454.72</v>
      </c>
      <c r="AA22" s="314">
        <v>459.97</v>
      </c>
      <c r="AB22" s="314">
        <v>474.5</v>
      </c>
      <c r="AC22" s="314">
        <v>500.03</v>
      </c>
      <c r="AD22" s="314">
        <v>406.62</v>
      </c>
      <c r="AE22" s="360"/>
      <c r="AF22" s="360"/>
      <c r="AG22" s="360"/>
      <c r="AH22" s="279"/>
    </row>
    <row r="23" spans="2:34" s="291" customFormat="1" x14ac:dyDescent="0.2">
      <c r="B23" s="290">
        <v>0.29166666666666669</v>
      </c>
      <c r="C23" s="314">
        <v>485.15</v>
      </c>
      <c r="D23" s="314">
        <v>485.32</v>
      </c>
      <c r="E23" s="314">
        <v>478.3</v>
      </c>
      <c r="F23" s="314">
        <v>497.53</v>
      </c>
      <c r="G23" s="314">
        <v>506.6</v>
      </c>
      <c r="H23" s="314">
        <v>367.31</v>
      </c>
      <c r="I23" s="314">
        <v>345.37</v>
      </c>
      <c r="J23" s="314">
        <v>370.63</v>
      </c>
      <c r="K23" s="314">
        <v>333.14</v>
      </c>
      <c r="L23" s="314">
        <v>406.44</v>
      </c>
      <c r="M23" s="314">
        <v>413.09</v>
      </c>
      <c r="N23" s="314">
        <v>359.97</v>
      </c>
      <c r="O23" s="314">
        <v>411.25</v>
      </c>
      <c r="P23" s="314">
        <v>317.77999999999997</v>
      </c>
      <c r="Q23" s="314">
        <v>318.86</v>
      </c>
      <c r="R23" s="314">
        <v>345.83</v>
      </c>
      <c r="S23" s="314">
        <v>365.06</v>
      </c>
      <c r="T23" s="314">
        <v>409.37</v>
      </c>
      <c r="U23" s="314">
        <v>403.52</v>
      </c>
      <c r="V23" s="314">
        <v>386.52</v>
      </c>
      <c r="W23" s="314">
        <v>428.7</v>
      </c>
      <c r="X23" s="314">
        <v>475.13</v>
      </c>
      <c r="Y23" s="314">
        <v>317.74</v>
      </c>
      <c r="Z23" s="314">
        <v>396.77</v>
      </c>
      <c r="AA23" s="314">
        <v>441.22</v>
      </c>
      <c r="AB23" s="314">
        <v>443.62</v>
      </c>
      <c r="AC23" s="314">
        <v>380.7</v>
      </c>
      <c r="AD23" s="314">
        <v>389.2</v>
      </c>
      <c r="AE23" s="360"/>
      <c r="AF23" s="360"/>
      <c r="AG23" s="360"/>
      <c r="AH23" s="279"/>
    </row>
    <row r="24" spans="2:34" s="291" customFormat="1" x14ac:dyDescent="0.2">
      <c r="B24" s="290">
        <v>0.33333333333333331</v>
      </c>
      <c r="C24" s="314">
        <v>458.64</v>
      </c>
      <c r="D24" s="314">
        <v>471.04</v>
      </c>
      <c r="E24" s="314">
        <v>443.72</v>
      </c>
      <c r="F24" s="314">
        <v>485.55</v>
      </c>
      <c r="G24" s="314">
        <v>494.53</v>
      </c>
      <c r="H24" s="314">
        <v>315.94</v>
      </c>
      <c r="I24" s="314">
        <v>307.52999999999997</v>
      </c>
      <c r="J24" s="314">
        <v>314.74</v>
      </c>
      <c r="K24" s="314">
        <v>321.88</v>
      </c>
      <c r="L24" s="314">
        <v>373.68</v>
      </c>
      <c r="M24" s="314">
        <v>406.11</v>
      </c>
      <c r="N24" s="314">
        <v>284.39</v>
      </c>
      <c r="O24" s="314">
        <v>324.07</v>
      </c>
      <c r="P24" s="314">
        <v>329.43</v>
      </c>
      <c r="Q24" s="314">
        <v>316.11</v>
      </c>
      <c r="R24" s="314">
        <v>340.57</v>
      </c>
      <c r="S24" s="314">
        <v>365.04</v>
      </c>
      <c r="T24" s="314">
        <v>358.07</v>
      </c>
      <c r="U24" s="314">
        <v>376.41</v>
      </c>
      <c r="V24" s="314">
        <v>389.3</v>
      </c>
      <c r="W24" s="314">
        <v>397.79</v>
      </c>
      <c r="X24" s="314">
        <v>421.85</v>
      </c>
      <c r="Y24" s="314">
        <v>291.81</v>
      </c>
      <c r="Z24" s="314">
        <v>318.3</v>
      </c>
      <c r="AA24" s="314">
        <v>346.64</v>
      </c>
      <c r="AB24" s="314">
        <v>393.35</v>
      </c>
      <c r="AC24" s="314">
        <v>331.4</v>
      </c>
      <c r="AD24" s="314">
        <v>362.34</v>
      </c>
      <c r="AE24" s="360"/>
      <c r="AF24" s="360"/>
      <c r="AG24" s="360"/>
      <c r="AH24" s="279"/>
    </row>
    <row r="25" spans="2:34" s="291" customFormat="1" x14ac:dyDescent="0.2">
      <c r="B25" s="290">
        <v>0.375</v>
      </c>
      <c r="C25" s="314">
        <v>445.56</v>
      </c>
      <c r="D25" s="314">
        <v>445.62</v>
      </c>
      <c r="E25" s="314">
        <v>440.99</v>
      </c>
      <c r="F25" s="314">
        <v>482.36</v>
      </c>
      <c r="G25" s="314">
        <v>475.77</v>
      </c>
      <c r="H25" s="314">
        <v>305.3</v>
      </c>
      <c r="I25" s="314">
        <v>286.42</v>
      </c>
      <c r="J25" s="314">
        <v>292.97000000000003</v>
      </c>
      <c r="K25" s="314">
        <v>309.33999999999997</v>
      </c>
      <c r="L25" s="314">
        <v>342.98</v>
      </c>
      <c r="M25" s="314">
        <v>355.41</v>
      </c>
      <c r="N25" s="314">
        <v>269.08999999999997</v>
      </c>
      <c r="O25" s="314">
        <v>294.13</v>
      </c>
      <c r="P25" s="314">
        <v>320.85000000000002</v>
      </c>
      <c r="Q25" s="314">
        <v>308.18</v>
      </c>
      <c r="R25" s="314">
        <v>327.20999999999998</v>
      </c>
      <c r="S25" s="314">
        <v>330.34</v>
      </c>
      <c r="T25" s="314">
        <v>351.62</v>
      </c>
      <c r="U25" s="314">
        <v>352.2</v>
      </c>
      <c r="V25" s="314">
        <v>385.35</v>
      </c>
      <c r="W25" s="314">
        <v>383.05</v>
      </c>
      <c r="X25" s="314">
        <v>415.61</v>
      </c>
      <c r="Y25" s="314">
        <v>283.64999999999998</v>
      </c>
      <c r="Z25" s="314">
        <v>303.61</v>
      </c>
      <c r="AA25" s="314">
        <v>335.23</v>
      </c>
      <c r="AB25" s="314">
        <v>354</v>
      </c>
      <c r="AC25" s="314">
        <v>316.02</v>
      </c>
      <c r="AD25" s="314">
        <v>308.16000000000003</v>
      </c>
      <c r="AE25" s="360"/>
      <c r="AF25" s="360"/>
      <c r="AG25" s="360"/>
      <c r="AH25" s="279"/>
    </row>
    <row r="26" spans="2:34" s="291" customFormat="1" x14ac:dyDescent="0.2">
      <c r="B26" s="290">
        <v>0.41666666666666669</v>
      </c>
      <c r="C26" s="314">
        <v>421.33</v>
      </c>
      <c r="D26" s="314">
        <v>416.12</v>
      </c>
      <c r="E26" s="314">
        <v>429.6</v>
      </c>
      <c r="F26" s="314">
        <v>455.75</v>
      </c>
      <c r="G26" s="314">
        <v>464.37</v>
      </c>
      <c r="H26" s="314">
        <v>282.75</v>
      </c>
      <c r="I26" s="314">
        <v>281.14</v>
      </c>
      <c r="J26" s="314">
        <v>287.93</v>
      </c>
      <c r="K26" s="314">
        <v>295.35000000000002</v>
      </c>
      <c r="L26" s="314">
        <v>327.29000000000002</v>
      </c>
      <c r="M26" s="314">
        <v>329.36</v>
      </c>
      <c r="N26" s="314">
        <v>267.16000000000003</v>
      </c>
      <c r="O26" s="314">
        <v>277.73</v>
      </c>
      <c r="P26" s="314">
        <v>314.95</v>
      </c>
      <c r="Q26" s="314">
        <v>304.22000000000003</v>
      </c>
      <c r="R26" s="314">
        <v>316.05</v>
      </c>
      <c r="S26" s="314">
        <v>319.38</v>
      </c>
      <c r="T26" s="314">
        <v>349.5</v>
      </c>
      <c r="U26" s="314">
        <v>343.01</v>
      </c>
      <c r="V26" s="314">
        <v>382.23</v>
      </c>
      <c r="W26" s="314">
        <v>370.53</v>
      </c>
      <c r="X26" s="314">
        <v>391.71</v>
      </c>
      <c r="Y26" s="314">
        <v>269.42</v>
      </c>
      <c r="Z26" s="314">
        <v>308.48</v>
      </c>
      <c r="AA26" s="314">
        <v>306.85000000000002</v>
      </c>
      <c r="AB26" s="314">
        <v>335.06</v>
      </c>
      <c r="AC26" s="314">
        <v>305.02</v>
      </c>
      <c r="AD26" s="314" t="s">
        <v>361</v>
      </c>
      <c r="AE26" s="360"/>
      <c r="AF26" s="360"/>
      <c r="AG26" s="360"/>
      <c r="AH26" s="279"/>
    </row>
    <row r="27" spans="2:34" s="291" customFormat="1" x14ac:dyDescent="0.2">
      <c r="B27" s="290">
        <v>0.45833333333333331</v>
      </c>
      <c r="C27" s="314">
        <v>404.76</v>
      </c>
      <c r="D27" s="314">
        <v>415.05</v>
      </c>
      <c r="E27" s="314">
        <v>430.56</v>
      </c>
      <c r="F27" s="314">
        <v>440.7</v>
      </c>
      <c r="G27" s="314">
        <v>457.05</v>
      </c>
      <c r="H27" s="314">
        <v>275.97000000000003</v>
      </c>
      <c r="I27" s="314">
        <v>280.36</v>
      </c>
      <c r="J27" s="314">
        <v>285.11</v>
      </c>
      <c r="K27" s="314">
        <v>298.33999999999997</v>
      </c>
      <c r="L27" s="314">
        <v>316.57</v>
      </c>
      <c r="M27" s="314">
        <v>324.69</v>
      </c>
      <c r="N27" s="314">
        <v>267.60000000000002</v>
      </c>
      <c r="O27" s="314">
        <v>282.89</v>
      </c>
      <c r="P27" s="314">
        <v>311.14999999999998</v>
      </c>
      <c r="Q27" s="314">
        <v>289.55</v>
      </c>
      <c r="R27" s="314">
        <v>314.11</v>
      </c>
      <c r="S27" s="314">
        <v>319.64</v>
      </c>
      <c r="T27" s="314">
        <v>343.93</v>
      </c>
      <c r="U27" s="314">
        <v>340.46</v>
      </c>
      <c r="V27" s="314">
        <v>368.3</v>
      </c>
      <c r="W27" s="314">
        <v>365.43</v>
      </c>
      <c r="X27" s="314">
        <v>397.94</v>
      </c>
      <c r="Y27" s="314">
        <v>270.64</v>
      </c>
      <c r="Z27" s="314">
        <v>289.02</v>
      </c>
      <c r="AA27" s="314">
        <v>298.08</v>
      </c>
      <c r="AB27" s="314">
        <v>313.12</v>
      </c>
      <c r="AC27" s="314">
        <v>316.24</v>
      </c>
      <c r="AD27" s="314" t="s">
        <v>361</v>
      </c>
      <c r="AE27" s="360"/>
      <c r="AF27" s="360"/>
      <c r="AG27" s="360"/>
      <c r="AH27" s="279"/>
    </row>
    <row r="28" spans="2:34" s="291" customFormat="1" x14ac:dyDescent="0.2">
      <c r="B28" s="290">
        <v>0.5</v>
      </c>
      <c r="C28" s="314">
        <v>398.64</v>
      </c>
      <c r="D28" s="314">
        <v>414.71</v>
      </c>
      <c r="E28" s="314">
        <v>432.1</v>
      </c>
      <c r="F28" s="314">
        <v>444.09</v>
      </c>
      <c r="G28" s="314">
        <v>449.38</v>
      </c>
      <c r="H28" s="314">
        <v>278.79000000000002</v>
      </c>
      <c r="I28" s="314">
        <v>278.14999999999998</v>
      </c>
      <c r="J28" s="314">
        <v>283.14999999999998</v>
      </c>
      <c r="K28" s="314">
        <v>299.51</v>
      </c>
      <c r="L28" s="314">
        <v>314.76</v>
      </c>
      <c r="M28" s="314">
        <v>326.86</v>
      </c>
      <c r="N28" s="314">
        <v>267.39</v>
      </c>
      <c r="O28" s="314">
        <v>273.63</v>
      </c>
      <c r="P28" s="314">
        <v>310.27</v>
      </c>
      <c r="Q28" s="314">
        <v>283.31</v>
      </c>
      <c r="R28" s="314">
        <v>311.45999999999998</v>
      </c>
      <c r="S28" s="314">
        <v>319.54000000000002</v>
      </c>
      <c r="T28" s="314">
        <v>325.76</v>
      </c>
      <c r="U28" s="314">
        <v>347.64</v>
      </c>
      <c r="V28" s="314">
        <v>362</v>
      </c>
      <c r="W28" s="314">
        <v>362.77</v>
      </c>
      <c r="X28" s="314">
        <v>384.46</v>
      </c>
      <c r="Y28" s="314">
        <v>265.77</v>
      </c>
      <c r="Z28" s="314">
        <v>279.27</v>
      </c>
      <c r="AA28" s="314">
        <v>296.62</v>
      </c>
      <c r="AB28" s="314">
        <v>315.02999999999997</v>
      </c>
      <c r="AC28" s="314">
        <v>323.14</v>
      </c>
      <c r="AD28" s="314" t="s">
        <v>361</v>
      </c>
      <c r="AE28" s="360"/>
      <c r="AF28" s="360"/>
      <c r="AG28" s="360"/>
      <c r="AH28" s="279"/>
    </row>
    <row r="29" spans="2:34" s="291" customFormat="1" x14ac:dyDescent="0.2">
      <c r="B29" s="290">
        <v>0.54166666666666663</v>
      </c>
      <c r="C29" s="314">
        <v>398.67</v>
      </c>
      <c r="D29" s="314">
        <v>414.08</v>
      </c>
      <c r="E29" s="314">
        <v>432.43</v>
      </c>
      <c r="F29" s="314">
        <v>440.79</v>
      </c>
      <c r="G29" s="314">
        <v>445.3</v>
      </c>
      <c r="H29" s="314">
        <v>281.72000000000003</v>
      </c>
      <c r="I29" s="314">
        <v>279.20999999999998</v>
      </c>
      <c r="J29" s="314">
        <v>285.2</v>
      </c>
      <c r="K29" s="314">
        <v>295.2</v>
      </c>
      <c r="L29" s="314">
        <v>317.39999999999998</v>
      </c>
      <c r="M29" s="314">
        <v>322.58999999999997</v>
      </c>
      <c r="N29" s="314">
        <v>259.77999999999997</v>
      </c>
      <c r="O29" s="314">
        <v>285.08999999999997</v>
      </c>
      <c r="P29" s="314">
        <v>320.58999999999997</v>
      </c>
      <c r="Q29" s="314">
        <v>287.20999999999998</v>
      </c>
      <c r="R29" s="314">
        <v>314.02</v>
      </c>
      <c r="S29" s="314">
        <v>323.27</v>
      </c>
      <c r="T29" s="314">
        <v>336.86</v>
      </c>
      <c r="U29" s="314">
        <v>351.6</v>
      </c>
      <c r="V29" s="314">
        <v>360.27</v>
      </c>
      <c r="W29" s="314">
        <v>361.36</v>
      </c>
      <c r="X29" s="314">
        <v>361.8</v>
      </c>
      <c r="Y29" s="314">
        <v>272.45999999999998</v>
      </c>
      <c r="Z29" s="314">
        <v>280.56</v>
      </c>
      <c r="AA29" s="314">
        <v>297.85000000000002</v>
      </c>
      <c r="AB29" s="314">
        <v>316.3</v>
      </c>
      <c r="AC29" s="314">
        <v>329.1</v>
      </c>
      <c r="AD29" s="314" t="s">
        <v>361</v>
      </c>
      <c r="AE29" s="360"/>
      <c r="AF29" s="360"/>
      <c r="AG29" s="360"/>
      <c r="AH29" s="279"/>
    </row>
    <row r="30" spans="2:34" s="291" customFormat="1" x14ac:dyDescent="0.2">
      <c r="B30" s="290">
        <v>0.58333333333333337</v>
      </c>
      <c r="C30" s="314">
        <v>403.9</v>
      </c>
      <c r="D30" s="314">
        <v>409.81</v>
      </c>
      <c r="E30" s="314">
        <v>428.57</v>
      </c>
      <c r="F30" s="314">
        <v>440.13</v>
      </c>
      <c r="G30" s="314">
        <v>448.48</v>
      </c>
      <c r="H30" s="314">
        <v>281.83</v>
      </c>
      <c r="I30" s="314">
        <v>283.68</v>
      </c>
      <c r="J30" s="314">
        <v>288.20999999999998</v>
      </c>
      <c r="K30" s="314">
        <v>298.68</v>
      </c>
      <c r="L30" s="314">
        <v>320.11</v>
      </c>
      <c r="M30" s="314">
        <v>323.7</v>
      </c>
      <c r="N30" s="314">
        <v>251.58</v>
      </c>
      <c r="O30" s="314">
        <v>286.95</v>
      </c>
      <c r="P30" s="314">
        <v>318.27999999999997</v>
      </c>
      <c r="Q30" s="314">
        <v>290.81</v>
      </c>
      <c r="R30" s="314">
        <v>314.27</v>
      </c>
      <c r="S30" s="314">
        <v>321.04000000000002</v>
      </c>
      <c r="T30" s="314">
        <v>331.88</v>
      </c>
      <c r="U30" s="314">
        <v>356.04</v>
      </c>
      <c r="V30" s="314">
        <v>356.81</v>
      </c>
      <c r="W30" s="314">
        <v>360.5</v>
      </c>
      <c r="X30" s="314">
        <v>360.48</v>
      </c>
      <c r="Y30" s="314">
        <v>282.67</v>
      </c>
      <c r="Z30" s="314">
        <v>279.91000000000003</v>
      </c>
      <c r="AA30" s="314">
        <v>297.26</v>
      </c>
      <c r="AB30" s="314">
        <v>297.60000000000002</v>
      </c>
      <c r="AC30" s="314">
        <v>327.94</v>
      </c>
      <c r="AD30" s="314" t="s">
        <v>361</v>
      </c>
      <c r="AE30" s="360"/>
      <c r="AF30" s="360"/>
      <c r="AG30" s="360"/>
      <c r="AH30" s="279"/>
    </row>
    <row r="31" spans="2:34" s="291" customFormat="1" x14ac:dyDescent="0.2">
      <c r="B31" s="290">
        <v>0.625</v>
      </c>
      <c r="C31" s="314">
        <v>406.26</v>
      </c>
      <c r="D31" s="314">
        <v>411.74</v>
      </c>
      <c r="E31" s="314">
        <v>432.85</v>
      </c>
      <c r="F31" s="314">
        <v>442.83</v>
      </c>
      <c r="G31" s="314">
        <v>454.95</v>
      </c>
      <c r="H31" s="314">
        <v>292.95999999999998</v>
      </c>
      <c r="I31" s="314">
        <v>289.14</v>
      </c>
      <c r="J31" s="314">
        <v>288.64999999999998</v>
      </c>
      <c r="K31" s="314">
        <v>305.12</v>
      </c>
      <c r="L31" s="314">
        <v>317.41000000000003</v>
      </c>
      <c r="M31" s="314">
        <v>329.46</v>
      </c>
      <c r="N31" s="314">
        <v>256.62</v>
      </c>
      <c r="O31" s="314">
        <v>281.3</v>
      </c>
      <c r="P31" s="314">
        <v>313.58999999999997</v>
      </c>
      <c r="Q31" s="314">
        <v>293.08</v>
      </c>
      <c r="R31" s="314">
        <v>310.70999999999998</v>
      </c>
      <c r="S31" s="314">
        <v>325.52999999999997</v>
      </c>
      <c r="T31" s="314">
        <v>334.07</v>
      </c>
      <c r="U31" s="314">
        <v>356.77</v>
      </c>
      <c r="V31" s="314">
        <v>360.92</v>
      </c>
      <c r="W31" s="314">
        <v>359.16</v>
      </c>
      <c r="X31" s="314" t="s">
        <v>360</v>
      </c>
      <c r="Y31" s="314">
        <v>275.48</v>
      </c>
      <c r="Z31" s="314">
        <v>283.36</v>
      </c>
      <c r="AA31" s="314">
        <v>293.42</v>
      </c>
      <c r="AB31" s="314">
        <v>305.77</v>
      </c>
      <c r="AC31" s="314">
        <v>335.69</v>
      </c>
      <c r="AD31" s="314" t="s">
        <v>361</v>
      </c>
      <c r="AE31" s="360"/>
      <c r="AF31" s="360"/>
      <c r="AG31" s="360"/>
      <c r="AH31" s="279"/>
    </row>
    <row r="32" spans="2:34" s="291" customFormat="1" x14ac:dyDescent="0.2">
      <c r="B32" s="290">
        <v>0.66666666666666663</v>
      </c>
      <c r="C32" s="314">
        <v>407.67</v>
      </c>
      <c r="D32" s="314">
        <v>416.71</v>
      </c>
      <c r="E32" s="314">
        <v>439.39</v>
      </c>
      <c r="F32" s="314">
        <v>442.24</v>
      </c>
      <c r="G32" s="314">
        <v>456.88</v>
      </c>
      <c r="H32" s="314">
        <v>299.62</v>
      </c>
      <c r="I32" s="314">
        <v>291.7</v>
      </c>
      <c r="J32" s="314">
        <v>291.74</v>
      </c>
      <c r="K32" s="314">
        <v>313.99</v>
      </c>
      <c r="L32" s="314">
        <v>322.47000000000003</v>
      </c>
      <c r="M32" s="314">
        <v>335.1</v>
      </c>
      <c r="N32" s="314">
        <v>264.99</v>
      </c>
      <c r="O32" s="314">
        <v>276.38</v>
      </c>
      <c r="P32" s="314">
        <v>315.02999999999997</v>
      </c>
      <c r="Q32" s="314">
        <v>300.04000000000002</v>
      </c>
      <c r="R32" s="314">
        <v>308.27999999999997</v>
      </c>
      <c r="S32" s="314">
        <v>325.49</v>
      </c>
      <c r="T32" s="314">
        <v>351.38</v>
      </c>
      <c r="U32" s="314">
        <v>359.59</v>
      </c>
      <c r="V32" s="314">
        <v>362.96</v>
      </c>
      <c r="W32" s="314">
        <v>360.65</v>
      </c>
      <c r="X32" s="314">
        <v>253.51</v>
      </c>
      <c r="Y32" s="314">
        <v>278.20999999999998</v>
      </c>
      <c r="Z32" s="314">
        <v>293.36</v>
      </c>
      <c r="AA32" s="314">
        <v>326.99</v>
      </c>
      <c r="AB32" s="314">
        <v>314.89999999999998</v>
      </c>
      <c r="AC32" s="314">
        <v>339.02</v>
      </c>
      <c r="AD32" s="314">
        <v>210.22</v>
      </c>
      <c r="AE32" s="360"/>
      <c r="AF32" s="360"/>
      <c r="AG32" s="360"/>
      <c r="AH32" s="279"/>
    </row>
    <row r="33" spans="2:37" s="291" customFormat="1" x14ac:dyDescent="0.2">
      <c r="B33" s="290">
        <v>0.70833333333333337</v>
      </c>
      <c r="C33" s="314">
        <v>412.56</v>
      </c>
      <c r="D33" s="314">
        <v>423.09</v>
      </c>
      <c r="E33" s="314">
        <v>439.67</v>
      </c>
      <c r="F33" s="314">
        <v>453.36</v>
      </c>
      <c r="G33" s="314">
        <v>467.74</v>
      </c>
      <c r="H33" s="314">
        <v>312.24</v>
      </c>
      <c r="I33" s="314">
        <v>290.01</v>
      </c>
      <c r="J33" s="314">
        <v>299.87</v>
      </c>
      <c r="K33" s="314">
        <v>325.36</v>
      </c>
      <c r="L33" s="314">
        <v>326.3</v>
      </c>
      <c r="M33" s="314" t="s">
        <v>360</v>
      </c>
      <c r="N33" s="314">
        <v>284.89</v>
      </c>
      <c r="O33" s="314">
        <v>281.14</v>
      </c>
      <c r="P33" s="314">
        <v>310.29000000000002</v>
      </c>
      <c r="Q33" s="314">
        <v>303.17</v>
      </c>
      <c r="R33" s="314">
        <v>324.27</v>
      </c>
      <c r="S33" s="314">
        <v>332.58</v>
      </c>
      <c r="T33" s="314">
        <v>359.56</v>
      </c>
      <c r="U33" s="314">
        <v>373.3</v>
      </c>
      <c r="V33" s="314">
        <v>370.63</v>
      </c>
      <c r="W33" s="314">
        <v>366.2</v>
      </c>
      <c r="X33" s="314">
        <v>264.60000000000002</v>
      </c>
      <c r="Y33" s="314">
        <v>287.33999999999997</v>
      </c>
      <c r="Z33" s="314">
        <v>302.73</v>
      </c>
      <c r="AA33" s="314">
        <v>337.1</v>
      </c>
      <c r="AB33" s="314">
        <v>316.07</v>
      </c>
      <c r="AC33" s="314">
        <v>348.84</v>
      </c>
      <c r="AD33" s="314">
        <v>214.98</v>
      </c>
      <c r="AE33" s="360"/>
      <c r="AF33" s="360"/>
      <c r="AG33" s="360"/>
      <c r="AH33" s="279"/>
    </row>
    <row r="34" spans="2:37" s="291" customFormat="1" x14ac:dyDescent="0.2">
      <c r="B34" s="290">
        <v>0.75</v>
      </c>
      <c r="C34" s="314">
        <v>424.51</v>
      </c>
      <c r="D34" s="314">
        <v>433.96</v>
      </c>
      <c r="E34" s="314">
        <v>447.71</v>
      </c>
      <c r="F34" s="314">
        <v>463.93</v>
      </c>
      <c r="G34" s="314" t="s">
        <v>360</v>
      </c>
      <c r="H34" s="314">
        <v>304.75</v>
      </c>
      <c r="I34" s="314">
        <v>297.19</v>
      </c>
      <c r="J34" s="314">
        <v>326.26</v>
      </c>
      <c r="K34" s="314">
        <v>334.26</v>
      </c>
      <c r="L34" s="314">
        <v>338.58</v>
      </c>
      <c r="M34" s="314">
        <v>287.19</v>
      </c>
      <c r="N34" s="314">
        <v>304.22000000000003</v>
      </c>
      <c r="O34" s="314">
        <v>283.33</v>
      </c>
      <c r="P34" s="314">
        <v>314.79000000000002</v>
      </c>
      <c r="Q34" s="314">
        <v>312.64999999999998</v>
      </c>
      <c r="R34" s="314">
        <v>335.24</v>
      </c>
      <c r="S34" s="314">
        <v>335.9</v>
      </c>
      <c r="T34" s="314">
        <v>365.56</v>
      </c>
      <c r="U34" s="314">
        <v>375.9</v>
      </c>
      <c r="V34" s="314">
        <v>390.34</v>
      </c>
      <c r="W34" s="314">
        <v>381.35</v>
      </c>
      <c r="X34" s="314">
        <v>278.23</v>
      </c>
      <c r="Y34" s="314">
        <v>293.5</v>
      </c>
      <c r="Z34" s="314">
        <v>315.61</v>
      </c>
      <c r="AA34" s="314">
        <v>329.67</v>
      </c>
      <c r="AB34" s="314">
        <v>337.46</v>
      </c>
      <c r="AC34" s="314">
        <v>357.18</v>
      </c>
      <c r="AD34" s="314">
        <v>217.32</v>
      </c>
      <c r="AE34" s="360"/>
      <c r="AF34" s="360"/>
      <c r="AG34" s="360"/>
      <c r="AH34" s="279"/>
      <c r="AK34"/>
    </row>
    <row r="35" spans="2:37" s="291" customFormat="1" x14ac:dyDescent="0.2">
      <c r="B35" s="290">
        <v>0.79166666666666663</v>
      </c>
      <c r="C35" s="314">
        <v>437.29</v>
      </c>
      <c r="D35" s="314">
        <v>447.95</v>
      </c>
      <c r="E35" s="314">
        <v>459.91</v>
      </c>
      <c r="F35" s="314">
        <v>474.01</v>
      </c>
      <c r="G35" s="314">
        <v>323.86</v>
      </c>
      <c r="H35" s="314">
        <v>324.08</v>
      </c>
      <c r="I35" s="314">
        <v>306.13</v>
      </c>
      <c r="J35" s="314">
        <v>352.42</v>
      </c>
      <c r="K35" s="314">
        <v>338.27</v>
      </c>
      <c r="L35" s="314">
        <v>360.63</v>
      </c>
      <c r="M35" s="314">
        <v>312.73</v>
      </c>
      <c r="N35" s="314">
        <v>293.45</v>
      </c>
      <c r="O35" s="314">
        <v>304.08</v>
      </c>
      <c r="P35" s="314">
        <v>317.57</v>
      </c>
      <c r="Q35" s="314">
        <v>323.04000000000002</v>
      </c>
      <c r="R35" s="314">
        <v>330.29</v>
      </c>
      <c r="S35" s="314">
        <v>323.93</v>
      </c>
      <c r="T35" s="314">
        <v>363.76</v>
      </c>
      <c r="U35" s="314">
        <v>374.36</v>
      </c>
      <c r="V35" s="314">
        <v>394.05</v>
      </c>
      <c r="W35" s="314">
        <v>391.78</v>
      </c>
      <c r="X35" s="314">
        <v>287.64</v>
      </c>
      <c r="Y35" s="314">
        <v>304.32</v>
      </c>
      <c r="Z35" s="314">
        <v>314.36</v>
      </c>
      <c r="AA35" s="314">
        <v>344.73</v>
      </c>
      <c r="AB35" s="314">
        <v>326.64</v>
      </c>
      <c r="AC35" s="314">
        <v>351.77</v>
      </c>
      <c r="AD35" s="314">
        <v>221.39</v>
      </c>
      <c r="AE35" s="360"/>
      <c r="AF35" s="360"/>
      <c r="AG35" s="360"/>
      <c r="AH35" s="279"/>
      <c r="AK35"/>
    </row>
    <row r="36" spans="2:37" s="291" customFormat="1" x14ac:dyDescent="0.2">
      <c r="B36" s="290">
        <v>0.83333333333333337</v>
      </c>
      <c r="C36" s="314">
        <v>426.86</v>
      </c>
      <c r="D36" s="314">
        <v>438.45</v>
      </c>
      <c r="E36" s="314">
        <v>451.13</v>
      </c>
      <c r="F36" s="314">
        <v>461.57</v>
      </c>
      <c r="G36" s="314">
        <v>325.48</v>
      </c>
      <c r="H36" s="314">
        <v>315.39</v>
      </c>
      <c r="I36" s="314">
        <v>315.77</v>
      </c>
      <c r="J36" s="314">
        <v>314.19</v>
      </c>
      <c r="K36" s="314">
        <v>323.12</v>
      </c>
      <c r="L36" s="314">
        <v>373.83</v>
      </c>
      <c r="M36" s="314">
        <v>279.93</v>
      </c>
      <c r="N36" s="314">
        <v>282.89</v>
      </c>
      <c r="O36" s="314">
        <v>317.17</v>
      </c>
      <c r="P36" s="314">
        <v>333.59</v>
      </c>
      <c r="Q36" s="314">
        <v>308.64</v>
      </c>
      <c r="R36" s="314">
        <v>326.67</v>
      </c>
      <c r="S36" s="314">
        <v>333.91</v>
      </c>
      <c r="T36" s="314">
        <v>360.32</v>
      </c>
      <c r="U36" s="314">
        <v>365.85</v>
      </c>
      <c r="V36" s="314">
        <v>386.62</v>
      </c>
      <c r="W36" s="314">
        <v>384.76</v>
      </c>
      <c r="X36" s="314">
        <v>288.07</v>
      </c>
      <c r="Y36" s="314">
        <v>317.51</v>
      </c>
      <c r="Z36" s="314">
        <v>332.92</v>
      </c>
      <c r="AA36" s="314">
        <v>362.44</v>
      </c>
      <c r="AB36" s="314">
        <v>324.26</v>
      </c>
      <c r="AC36" s="314">
        <v>345.21</v>
      </c>
      <c r="AD36" s="314">
        <v>222.45</v>
      </c>
      <c r="AE36" s="360"/>
      <c r="AF36" s="360"/>
      <c r="AG36" s="360"/>
      <c r="AH36" s="279"/>
      <c r="AK36"/>
    </row>
    <row r="37" spans="2:37" s="291" customFormat="1" x14ac:dyDescent="0.2">
      <c r="B37" s="290">
        <v>0.875</v>
      </c>
      <c r="C37" s="314">
        <v>419.21</v>
      </c>
      <c r="D37" s="314">
        <v>428.28</v>
      </c>
      <c r="E37" s="314">
        <v>441.03</v>
      </c>
      <c r="F37" s="314">
        <v>452.24</v>
      </c>
      <c r="G37" s="314">
        <v>305.97000000000003</v>
      </c>
      <c r="H37" s="314">
        <v>302.48</v>
      </c>
      <c r="I37" s="314">
        <v>307.39999999999998</v>
      </c>
      <c r="J37" s="314">
        <v>315.5</v>
      </c>
      <c r="K37" s="314">
        <v>309.29000000000002</v>
      </c>
      <c r="L37" s="314">
        <v>348.99</v>
      </c>
      <c r="M37" s="314">
        <v>265.49</v>
      </c>
      <c r="N37" s="314">
        <v>271.63</v>
      </c>
      <c r="O37" s="314">
        <v>302.48</v>
      </c>
      <c r="P37" s="314">
        <v>348.59</v>
      </c>
      <c r="Q37" s="314">
        <v>309.73</v>
      </c>
      <c r="R37" s="314">
        <v>347.73</v>
      </c>
      <c r="S37" s="314">
        <v>356.5</v>
      </c>
      <c r="T37" s="314">
        <v>365.52</v>
      </c>
      <c r="U37" s="314">
        <v>367.58</v>
      </c>
      <c r="V37" s="314">
        <v>379.17</v>
      </c>
      <c r="W37" s="314">
        <v>387.94</v>
      </c>
      <c r="X37" s="314">
        <v>278.81</v>
      </c>
      <c r="Y37" s="314">
        <v>319.24</v>
      </c>
      <c r="Z37" s="314">
        <v>327.79</v>
      </c>
      <c r="AA37" s="314">
        <v>350.5</v>
      </c>
      <c r="AB37" s="314">
        <v>322.70999999999998</v>
      </c>
      <c r="AC37" s="314">
        <v>344.73</v>
      </c>
      <c r="AD37" s="314">
        <v>224.48</v>
      </c>
      <c r="AE37" s="360"/>
      <c r="AF37" s="360"/>
      <c r="AG37" s="360"/>
      <c r="AH37" s="279"/>
      <c r="AK37"/>
    </row>
    <row r="38" spans="2:37" s="291" customFormat="1" x14ac:dyDescent="0.2">
      <c r="B38" s="290">
        <v>0.91666666666666663</v>
      </c>
      <c r="C38" s="314">
        <v>419.94</v>
      </c>
      <c r="D38" s="314">
        <v>432.57</v>
      </c>
      <c r="E38" s="314">
        <v>443.33</v>
      </c>
      <c r="F38" s="314">
        <v>452.72</v>
      </c>
      <c r="G38" s="314">
        <v>312.39999999999998</v>
      </c>
      <c r="H38" s="314">
        <v>301.70999999999998</v>
      </c>
      <c r="I38" s="314">
        <v>320.64</v>
      </c>
      <c r="J38" s="314">
        <v>327.45999999999998</v>
      </c>
      <c r="K38" s="314">
        <v>327.67</v>
      </c>
      <c r="L38" s="314">
        <v>340.98</v>
      </c>
      <c r="M38" s="314">
        <v>275.8</v>
      </c>
      <c r="N38" s="314">
        <v>294.68</v>
      </c>
      <c r="O38" s="314">
        <v>311.63</v>
      </c>
      <c r="P38" s="314">
        <v>339.19</v>
      </c>
      <c r="Q38" s="314">
        <v>322.49</v>
      </c>
      <c r="R38" s="314">
        <v>360.47</v>
      </c>
      <c r="S38" s="314">
        <v>353.84</v>
      </c>
      <c r="T38" s="314">
        <v>370.3</v>
      </c>
      <c r="U38" s="314">
        <v>362.22</v>
      </c>
      <c r="V38" s="314">
        <v>373.48</v>
      </c>
      <c r="W38" s="314">
        <v>387.39</v>
      </c>
      <c r="X38" s="314">
        <v>280.14</v>
      </c>
      <c r="Y38" s="314">
        <v>307.52</v>
      </c>
      <c r="Z38" s="314">
        <v>330.4</v>
      </c>
      <c r="AA38" s="314">
        <v>328.76</v>
      </c>
      <c r="AB38" s="314">
        <v>327.02999999999997</v>
      </c>
      <c r="AC38" s="314">
        <v>341.3</v>
      </c>
      <c r="AD38" s="314">
        <v>220.36</v>
      </c>
      <c r="AE38" s="360"/>
      <c r="AF38" s="360"/>
      <c r="AG38" s="360"/>
      <c r="AH38" s="279"/>
    </row>
    <row r="39" spans="2:37" s="291" customFormat="1" x14ac:dyDescent="0.2">
      <c r="B39" s="290">
        <v>0.95833333333333337</v>
      </c>
      <c r="C39" s="314">
        <v>418.61</v>
      </c>
      <c r="D39" s="314">
        <v>432.83</v>
      </c>
      <c r="E39" s="314">
        <v>449.33</v>
      </c>
      <c r="F39" s="314">
        <v>454.63</v>
      </c>
      <c r="G39" s="314">
        <v>311.35000000000002</v>
      </c>
      <c r="H39" s="314">
        <v>302.64999999999998</v>
      </c>
      <c r="I39" s="314">
        <v>324.36</v>
      </c>
      <c r="J39" s="314">
        <v>295.81</v>
      </c>
      <c r="K39" s="314">
        <v>326.52</v>
      </c>
      <c r="L39" s="314">
        <v>340.26</v>
      </c>
      <c r="M39" s="314">
        <v>303.39999999999998</v>
      </c>
      <c r="N39" s="314">
        <v>304.61</v>
      </c>
      <c r="O39" s="314">
        <v>318.67</v>
      </c>
      <c r="P39" s="314">
        <v>335.6</v>
      </c>
      <c r="Q39" s="314">
        <v>307.79000000000002</v>
      </c>
      <c r="R39" s="314">
        <v>357.2</v>
      </c>
      <c r="S39" s="314">
        <v>353.39</v>
      </c>
      <c r="T39" s="314">
        <v>384.91</v>
      </c>
      <c r="U39" s="314">
        <v>361.6</v>
      </c>
      <c r="V39" s="314">
        <v>371.51</v>
      </c>
      <c r="W39" s="314">
        <v>378.47</v>
      </c>
      <c r="X39" s="314">
        <v>272.14999999999998</v>
      </c>
      <c r="Y39" s="314">
        <v>293.39</v>
      </c>
      <c r="Z39" s="314">
        <v>338.34</v>
      </c>
      <c r="AA39" s="314">
        <v>343.98</v>
      </c>
      <c r="AB39" s="314">
        <v>345.01</v>
      </c>
      <c r="AC39" s="314">
        <v>339.99</v>
      </c>
      <c r="AD39" s="314">
        <v>215.89</v>
      </c>
      <c r="AE39" s="360"/>
      <c r="AF39" s="360"/>
      <c r="AG39" s="360"/>
      <c r="AH39" s="279"/>
    </row>
    <row r="40" spans="2:37" s="293" customFormat="1" ht="27" customHeight="1" x14ac:dyDescent="0.2">
      <c r="B40" s="288" t="s">
        <v>329</v>
      </c>
      <c r="C40" s="370" t="s">
        <v>330</v>
      </c>
      <c r="D40" s="370"/>
      <c r="E40" s="370"/>
      <c r="F40" s="370"/>
      <c r="G40" s="370"/>
      <c r="H40" s="370"/>
      <c r="I40" s="370"/>
      <c r="J40" s="370"/>
      <c r="K40" s="370"/>
      <c r="L40" s="370"/>
      <c r="M40" s="370"/>
      <c r="N40" s="370"/>
      <c r="O40" s="370"/>
      <c r="P40" s="370"/>
      <c r="Q40" s="370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  <c r="AD40" s="370"/>
      <c r="AE40" s="360"/>
      <c r="AF40" s="360"/>
      <c r="AG40" s="360"/>
      <c r="AH40" s="279"/>
    </row>
    <row r="41" spans="2:37" s="328" customFormat="1" ht="13.5" customHeight="1" x14ac:dyDescent="0.2">
      <c r="B41" s="294" t="s">
        <v>306</v>
      </c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</row>
    <row r="42" spans="2:37" s="328" customFormat="1" ht="13.5" customHeight="1" x14ac:dyDescent="0.2"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</row>
  </sheetData>
  <mergeCells count="6">
    <mergeCell ref="C40:AD40"/>
    <mergeCell ref="B1:E3"/>
    <mergeCell ref="F1:AG3"/>
    <mergeCell ref="B5:C5"/>
    <mergeCell ref="B9:AG9"/>
    <mergeCell ref="V13:W13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3"/>
  <sheetViews>
    <sheetView showGridLines="0" view="pageBreakPreview" topLeftCell="A3" zoomScale="93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279" customWidth="1"/>
    <col min="2" max="2" width="17.5703125" style="279" customWidth="1"/>
    <col min="3" max="4" width="6.7109375" style="279" bestFit="1" customWidth="1"/>
    <col min="5" max="5" width="6.7109375" style="279" customWidth="1"/>
    <col min="6" max="6" width="7" style="279" customWidth="1"/>
    <col min="7" max="7" width="6.5703125" style="279" customWidth="1"/>
    <col min="8" max="8" width="6.42578125" style="279" customWidth="1"/>
    <col min="9" max="9" width="6.5703125" style="279" customWidth="1"/>
    <col min="10" max="14" width="6.7109375" style="279" bestFit="1" customWidth="1"/>
    <col min="15" max="16" width="6.7109375" style="279" customWidth="1"/>
    <col min="17" max="17" width="6.5703125" style="279" customWidth="1"/>
    <col min="18" max="18" width="6.7109375" style="279" customWidth="1"/>
    <col min="19" max="19" width="7" style="279" customWidth="1"/>
    <col min="20" max="20" width="7.28515625" style="279" customWidth="1"/>
    <col min="21" max="21" width="6.42578125" style="279" bestFit="1" customWidth="1"/>
    <col min="22" max="22" width="6.5703125" style="279" customWidth="1"/>
    <col min="23" max="23" width="7.42578125" style="279" customWidth="1"/>
    <col min="24" max="24" width="6.7109375" style="279" customWidth="1"/>
    <col min="25" max="25" width="6.85546875" style="279" customWidth="1"/>
    <col min="26" max="26" width="7.42578125" style="279" customWidth="1"/>
    <col min="27" max="28" width="7.28515625" style="279" customWidth="1"/>
    <col min="29" max="29" width="6.7109375" style="279" bestFit="1" customWidth="1"/>
    <col min="30" max="30" width="6.42578125" style="279" bestFit="1" customWidth="1"/>
    <col min="31" max="32" width="6.42578125" style="279" customWidth="1"/>
    <col min="33" max="33" width="7.7109375" style="279" customWidth="1"/>
    <col min="34" max="34" width="6.140625" style="279" customWidth="1"/>
    <col min="35" max="16384" width="11.42578125" style="279"/>
  </cols>
  <sheetData>
    <row r="1" spans="2:33" ht="12" hidden="1" customHeight="1" x14ac:dyDescent="0.2">
      <c r="B1" s="326"/>
    </row>
    <row r="2" spans="2:33" ht="15.75" hidden="1" customHeight="1" x14ac:dyDescent="0.2">
      <c r="B2" s="371"/>
      <c r="C2" s="371"/>
      <c r="D2" s="371"/>
      <c r="E2" s="371"/>
      <c r="F2" s="372" t="s">
        <v>353</v>
      </c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4"/>
    </row>
    <row r="3" spans="2:33" ht="15.75" customHeight="1" x14ac:dyDescent="0.2">
      <c r="B3" s="371"/>
      <c r="C3" s="371"/>
      <c r="D3" s="371"/>
      <c r="E3" s="371"/>
      <c r="F3" s="375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7"/>
    </row>
    <row r="4" spans="2:33" ht="30.75" customHeight="1" x14ac:dyDescent="0.2">
      <c r="B4" s="371"/>
      <c r="C4" s="371"/>
      <c r="D4" s="371"/>
      <c r="E4" s="371"/>
      <c r="F4" s="378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80"/>
    </row>
    <row r="5" spans="2:33" ht="11.25" customHeight="1" x14ac:dyDescent="0.2">
      <c r="B5" s="280"/>
      <c r="C5" s="280"/>
      <c r="D5" s="280"/>
      <c r="E5" s="280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</row>
    <row r="6" spans="2:33" ht="27.6" customHeight="1" x14ac:dyDescent="0.2">
      <c r="B6" s="367" t="s">
        <v>188</v>
      </c>
      <c r="C6" s="367"/>
      <c r="D6" s="282"/>
      <c r="E6" s="282"/>
      <c r="F6" s="283" t="str">
        <f>'PM10_CA-ILO-01'!F6</f>
        <v>Evaluación de seguimiento de la calidad del aire en la I.E. Francisco Bolognesi, distrito Ilo, provincia Ilo, departamento Moquegua, en enero 2021</v>
      </c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</row>
    <row r="7" spans="2:33" ht="8.25" customHeight="1" x14ac:dyDescent="0.2">
      <c r="B7" s="284"/>
      <c r="C7" s="284"/>
      <c r="D7" s="284"/>
      <c r="E7" s="284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</row>
    <row r="8" spans="2:33" ht="15.75" customHeight="1" x14ac:dyDescent="0.2">
      <c r="B8" s="282" t="s">
        <v>236</v>
      </c>
      <c r="C8" s="282"/>
      <c r="D8" s="282"/>
      <c r="E8" s="282"/>
      <c r="F8" s="283" t="s">
        <v>311</v>
      </c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9" t="s">
        <v>189</v>
      </c>
      <c r="R8" s="282"/>
      <c r="S8" s="282"/>
      <c r="T8" s="282"/>
      <c r="U8" s="282"/>
      <c r="V8" s="287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</row>
    <row r="9" spans="2:33" ht="7.5" customHeight="1" x14ac:dyDescent="0.2">
      <c r="B9" s="284"/>
      <c r="C9" s="284"/>
      <c r="D9" s="284"/>
      <c r="E9" s="284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</row>
    <row r="10" spans="2:33" ht="15.75" customHeight="1" x14ac:dyDescent="0.2">
      <c r="B10" s="368" t="s">
        <v>217</v>
      </c>
      <c r="C10" s="368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</row>
    <row r="11" spans="2:33" ht="7.5" customHeight="1" x14ac:dyDescent="0.2">
      <c r="B11" s="284"/>
      <c r="C11" s="284"/>
      <c r="D11" s="284"/>
      <c r="E11" s="284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</row>
    <row r="12" spans="2:33" ht="15.75" customHeight="1" x14ac:dyDescent="0.2">
      <c r="B12" s="282" t="s">
        <v>33</v>
      </c>
      <c r="C12" s="282"/>
      <c r="D12" s="282"/>
      <c r="E12" s="282"/>
      <c r="F12" s="286" t="s">
        <v>319</v>
      </c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2" t="s">
        <v>8</v>
      </c>
      <c r="R12" s="282"/>
      <c r="S12" s="282"/>
      <c r="T12" s="282"/>
      <c r="U12" s="282"/>
      <c r="V12" s="327" t="s">
        <v>14</v>
      </c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</row>
    <row r="13" spans="2:33" ht="7.5" customHeight="1" x14ac:dyDescent="0.2">
      <c r="B13" s="284"/>
      <c r="C13" s="284"/>
      <c r="D13" s="284"/>
      <c r="E13" s="284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</row>
    <row r="14" spans="2:33" ht="15.75" customHeight="1" x14ac:dyDescent="0.2">
      <c r="B14" s="282" t="s">
        <v>9</v>
      </c>
      <c r="C14" s="282"/>
      <c r="D14" s="282"/>
      <c r="E14" s="282"/>
      <c r="F14" s="286" t="s">
        <v>320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2" t="s">
        <v>10</v>
      </c>
      <c r="R14" s="282"/>
      <c r="S14" s="282"/>
      <c r="T14" s="282"/>
      <c r="U14" s="282"/>
      <c r="V14" s="381">
        <v>1193085163</v>
      </c>
      <c r="W14" s="381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</row>
    <row r="15" spans="2:33" ht="11.25" customHeight="1" x14ac:dyDescent="0.2">
      <c r="B15" s="280"/>
      <c r="C15" s="280"/>
      <c r="D15" s="280"/>
      <c r="E15" s="280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1"/>
      <c r="AF15" s="281"/>
      <c r="AG15" s="281"/>
    </row>
    <row r="16" spans="2:33" ht="29.45" customHeight="1" x14ac:dyDescent="0.2">
      <c r="B16" s="288" t="s">
        <v>257</v>
      </c>
      <c r="C16" s="289">
        <v>1</v>
      </c>
      <c r="D16" s="289">
        <v>2</v>
      </c>
      <c r="E16" s="289">
        <v>3</v>
      </c>
      <c r="F16" s="289">
        <v>4</v>
      </c>
      <c r="G16" s="289">
        <v>5</v>
      </c>
      <c r="H16" s="289">
        <v>6</v>
      </c>
      <c r="I16" s="289">
        <v>7</v>
      </c>
      <c r="J16" s="289">
        <v>8</v>
      </c>
      <c r="K16" s="289">
        <v>9</v>
      </c>
      <c r="L16" s="289">
        <v>10</v>
      </c>
      <c r="M16" s="289">
        <v>11</v>
      </c>
      <c r="N16" s="289">
        <v>12</v>
      </c>
      <c r="O16" s="289">
        <v>13</v>
      </c>
      <c r="P16" s="289">
        <v>14</v>
      </c>
      <c r="Q16" s="289">
        <v>15</v>
      </c>
      <c r="R16" s="289">
        <v>16</v>
      </c>
      <c r="S16" s="289">
        <v>17</v>
      </c>
      <c r="T16" s="289">
        <v>18</v>
      </c>
      <c r="U16" s="289">
        <v>19</v>
      </c>
      <c r="V16" s="289">
        <v>20</v>
      </c>
      <c r="W16" s="289">
        <v>21</v>
      </c>
      <c r="X16" s="289">
        <v>22</v>
      </c>
      <c r="Y16" s="289">
        <v>23</v>
      </c>
      <c r="Z16" s="289">
        <v>24</v>
      </c>
      <c r="AA16" s="289">
        <v>25</v>
      </c>
      <c r="AB16" s="289">
        <v>26</v>
      </c>
      <c r="AC16" s="289">
        <v>27</v>
      </c>
      <c r="AD16" s="289">
        <v>28</v>
      </c>
      <c r="AE16" s="360"/>
      <c r="AF16" s="360"/>
      <c r="AG16" s="360"/>
    </row>
    <row r="17" spans="2:34" s="291" customFormat="1" x14ac:dyDescent="0.2">
      <c r="B17" s="290">
        <v>0</v>
      </c>
      <c r="C17" s="314" t="s">
        <v>360</v>
      </c>
      <c r="D17" s="314">
        <v>422.46</v>
      </c>
      <c r="E17" s="314">
        <v>434.02</v>
      </c>
      <c r="F17" s="314">
        <v>448.58</v>
      </c>
      <c r="G17" s="314">
        <v>458.77</v>
      </c>
      <c r="H17" s="314">
        <v>336.94</v>
      </c>
      <c r="I17" s="314">
        <v>309.14</v>
      </c>
      <c r="J17" s="314">
        <v>308.18</v>
      </c>
      <c r="K17" s="314">
        <v>315.82</v>
      </c>
      <c r="L17" s="314">
        <v>324.92</v>
      </c>
      <c r="M17" s="314">
        <v>348.63</v>
      </c>
      <c r="N17" s="314">
        <v>288.94</v>
      </c>
      <c r="O17" s="314">
        <v>290.45</v>
      </c>
      <c r="P17" s="314">
        <v>303.43</v>
      </c>
      <c r="Q17" s="314">
        <v>329.24</v>
      </c>
      <c r="R17" s="314">
        <v>312.77999999999997</v>
      </c>
      <c r="S17" s="314">
        <v>341.66</v>
      </c>
      <c r="T17" s="314">
        <v>342.3</v>
      </c>
      <c r="U17" s="314">
        <v>366.05</v>
      </c>
      <c r="V17" s="314">
        <v>367.92</v>
      </c>
      <c r="W17" s="314">
        <v>380.11</v>
      </c>
      <c r="X17" s="314">
        <v>383.65</v>
      </c>
      <c r="Y17" s="314">
        <v>278.05</v>
      </c>
      <c r="Z17" s="314">
        <v>301.16000000000003</v>
      </c>
      <c r="AA17" s="314">
        <v>323.66000000000003</v>
      </c>
      <c r="AB17" s="314">
        <v>342.97</v>
      </c>
      <c r="AC17" s="314">
        <v>330.03</v>
      </c>
      <c r="AD17" s="314">
        <v>346.15</v>
      </c>
      <c r="AE17" s="360"/>
      <c r="AF17" s="360"/>
      <c r="AG17" s="360"/>
      <c r="AH17" s="279"/>
    </row>
    <row r="18" spans="2:34" s="291" customFormat="1" x14ac:dyDescent="0.2">
      <c r="B18" s="290">
        <v>4.1666666666666664E-2</v>
      </c>
      <c r="C18" s="314" t="s">
        <v>360</v>
      </c>
      <c r="D18" s="314">
        <v>423.71</v>
      </c>
      <c r="E18" s="314">
        <v>435.41</v>
      </c>
      <c r="F18" s="314">
        <v>450.83</v>
      </c>
      <c r="G18" s="314">
        <v>460.01</v>
      </c>
      <c r="H18" s="314">
        <v>316.52</v>
      </c>
      <c r="I18" s="314">
        <v>309.56</v>
      </c>
      <c r="J18" s="314">
        <v>310.2</v>
      </c>
      <c r="K18" s="314">
        <v>315.33999999999997</v>
      </c>
      <c r="L18" s="314">
        <v>323.05</v>
      </c>
      <c r="M18" s="314">
        <v>353.31</v>
      </c>
      <c r="N18" s="314">
        <v>291.26</v>
      </c>
      <c r="O18" s="314">
        <v>288.66000000000003</v>
      </c>
      <c r="P18" s="314">
        <v>306.68</v>
      </c>
      <c r="Q18" s="314">
        <v>330.64</v>
      </c>
      <c r="R18" s="314">
        <v>316.05</v>
      </c>
      <c r="S18" s="314">
        <v>342.8</v>
      </c>
      <c r="T18" s="314">
        <v>344.3</v>
      </c>
      <c r="U18" s="314">
        <v>364.39</v>
      </c>
      <c r="V18" s="314">
        <v>366.7</v>
      </c>
      <c r="W18" s="314">
        <v>382.85</v>
      </c>
      <c r="X18" s="314">
        <v>387.09</v>
      </c>
      <c r="Y18" s="314">
        <v>279.89999999999998</v>
      </c>
      <c r="Z18" s="314">
        <v>300.79000000000002</v>
      </c>
      <c r="AA18" s="314">
        <v>326.63</v>
      </c>
      <c r="AB18" s="314">
        <v>346.13</v>
      </c>
      <c r="AC18" s="314">
        <v>334.34</v>
      </c>
      <c r="AD18" s="314">
        <v>345.87</v>
      </c>
      <c r="AE18" s="360"/>
      <c r="AF18" s="360"/>
      <c r="AG18" s="360"/>
      <c r="AH18" s="279"/>
    </row>
    <row r="19" spans="2:34" s="291" customFormat="1" x14ac:dyDescent="0.2">
      <c r="B19" s="290">
        <v>8.3333333333333329E-2</v>
      </c>
      <c r="C19" s="314" t="s">
        <v>360</v>
      </c>
      <c r="D19" s="314">
        <v>423.72</v>
      </c>
      <c r="E19" s="314">
        <v>435.05</v>
      </c>
      <c r="F19" s="314">
        <v>452.06</v>
      </c>
      <c r="G19" s="314">
        <v>460.49</v>
      </c>
      <c r="H19" s="314">
        <v>315.49</v>
      </c>
      <c r="I19" s="314">
        <v>311.02999999999997</v>
      </c>
      <c r="J19" s="314">
        <v>310.94</v>
      </c>
      <c r="K19" s="314">
        <v>312.70999999999998</v>
      </c>
      <c r="L19" s="314">
        <v>321.36</v>
      </c>
      <c r="M19" s="314">
        <v>355.38</v>
      </c>
      <c r="N19" s="314">
        <v>294.20999999999998</v>
      </c>
      <c r="O19" s="314">
        <v>284.82</v>
      </c>
      <c r="P19" s="314">
        <v>311.95999999999998</v>
      </c>
      <c r="Q19" s="314">
        <v>330.88</v>
      </c>
      <c r="R19" s="314">
        <v>317.72000000000003</v>
      </c>
      <c r="S19" s="314">
        <v>340.55</v>
      </c>
      <c r="T19" s="314">
        <v>346.83</v>
      </c>
      <c r="U19" s="314">
        <v>362.34</v>
      </c>
      <c r="V19" s="314">
        <v>365.56</v>
      </c>
      <c r="W19" s="314">
        <v>383.96</v>
      </c>
      <c r="X19" s="314">
        <v>388.15</v>
      </c>
      <c r="Y19" s="314">
        <v>280.62</v>
      </c>
      <c r="Z19" s="314">
        <v>302.81</v>
      </c>
      <c r="AA19" s="314">
        <v>329.14</v>
      </c>
      <c r="AB19" s="314">
        <v>349.07</v>
      </c>
      <c r="AC19" s="314">
        <v>336.54</v>
      </c>
      <c r="AD19" s="314">
        <v>346.27</v>
      </c>
      <c r="AE19" s="360"/>
      <c r="AF19" s="360"/>
      <c r="AG19" s="360"/>
      <c r="AH19" s="279"/>
    </row>
    <row r="20" spans="2:34" s="291" customFormat="1" x14ac:dyDescent="0.2">
      <c r="B20" s="290">
        <v>0.125</v>
      </c>
      <c r="C20" s="314" t="s">
        <v>360</v>
      </c>
      <c r="D20" s="314">
        <v>422.53</v>
      </c>
      <c r="E20" s="314">
        <v>433.38</v>
      </c>
      <c r="F20" s="314">
        <v>451.59</v>
      </c>
      <c r="G20" s="314">
        <v>459.81</v>
      </c>
      <c r="H20" s="314">
        <v>313.45999999999998</v>
      </c>
      <c r="I20" s="314">
        <v>310.04000000000002</v>
      </c>
      <c r="J20" s="314">
        <v>310.62</v>
      </c>
      <c r="K20" s="314">
        <v>308.23</v>
      </c>
      <c r="L20" s="314">
        <v>320.08</v>
      </c>
      <c r="M20" s="314">
        <v>352.16</v>
      </c>
      <c r="N20" s="314">
        <v>292.52999999999997</v>
      </c>
      <c r="O20" s="314">
        <v>285.45</v>
      </c>
      <c r="P20" s="314">
        <v>314.82</v>
      </c>
      <c r="Q20" s="314">
        <v>330.18</v>
      </c>
      <c r="R20" s="314">
        <v>318</v>
      </c>
      <c r="S20" s="314">
        <v>340.52</v>
      </c>
      <c r="T20" s="314">
        <v>349.77</v>
      </c>
      <c r="U20" s="314">
        <v>361.16</v>
      </c>
      <c r="V20" s="314">
        <v>364.83</v>
      </c>
      <c r="W20" s="314">
        <v>384.82</v>
      </c>
      <c r="X20" s="314">
        <v>389.34</v>
      </c>
      <c r="Y20" s="314">
        <v>280.11</v>
      </c>
      <c r="Z20" s="314">
        <v>303.77999999999997</v>
      </c>
      <c r="AA20" s="314">
        <v>332.72</v>
      </c>
      <c r="AB20" s="314">
        <v>351.36</v>
      </c>
      <c r="AC20" s="314">
        <v>341.19</v>
      </c>
      <c r="AD20" s="314">
        <v>347.74</v>
      </c>
      <c r="AE20" s="360"/>
      <c r="AF20" s="360"/>
      <c r="AG20" s="360"/>
      <c r="AH20" s="279"/>
    </row>
    <row r="21" spans="2:34" s="291" customFormat="1" x14ac:dyDescent="0.2">
      <c r="B21" s="290">
        <v>0.16666666666666666</v>
      </c>
      <c r="C21" s="314" t="s">
        <v>360</v>
      </c>
      <c r="D21" s="314">
        <v>423.04</v>
      </c>
      <c r="E21" s="314">
        <v>433.29</v>
      </c>
      <c r="F21" s="314">
        <v>451.66</v>
      </c>
      <c r="G21" s="314">
        <v>461.56</v>
      </c>
      <c r="H21" s="314">
        <v>311.61</v>
      </c>
      <c r="I21" s="314">
        <v>309.27999999999997</v>
      </c>
      <c r="J21" s="314">
        <v>311.2</v>
      </c>
      <c r="K21" s="314">
        <v>307.8</v>
      </c>
      <c r="L21" s="314">
        <v>320.48</v>
      </c>
      <c r="M21" s="314">
        <v>349.07</v>
      </c>
      <c r="N21" s="314">
        <v>293.56</v>
      </c>
      <c r="O21" s="314">
        <v>288.83999999999997</v>
      </c>
      <c r="P21" s="314">
        <v>314.48</v>
      </c>
      <c r="Q21" s="314">
        <v>326.66000000000003</v>
      </c>
      <c r="R21" s="314">
        <v>320.89999999999998</v>
      </c>
      <c r="S21" s="314">
        <v>342.77</v>
      </c>
      <c r="T21" s="314">
        <v>352.03</v>
      </c>
      <c r="U21" s="314">
        <v>359.32</v>
      </c>
      <c r="V21" s="314">
        <v>365.67</v>
      </c>
      <c r="W21" s="314">
        <v>384.56</v>
      </c>
      <c r="X21" s="314">
        <v>390.62</v>
      </c>
      <c r="Y21" s="314">
        <v>281.60000000000002</v>
      </c>
      <c r="Z21" s="314">
        <v>303.38</v>
      </c>
      <c r="AA21" s="314">
        <v>332.69</v>
      </c>
      <c r="AB21" s="314">
        <v>351.7</v>
      </c>
      <c r="AC21" s="314">
        <v>346.83</v>
      </c>
      <c r="AD21" s="314">
        <v>348.1</v>
      </c>
      <c r="AE21" s="360"/>
      <c r="AF21" s="360"/>
      <c r="AG21" s="360"/>
      <c r="AH21" s="279"/>
    </row>
    <row r="22" spans="2:34" s="291" customFormat="1" x14ac:dyDescent="0.2">
      <c r="B22" s="290">
        <v>0.20833333333333334</v>
      </c>
      <c r="C22" s="314">
        <v>424.53</v>
      </c>
      <c r="D22" s="314">
        <v>425.48</v>
      </c>
      <c r="E22" s="314">
        <v>436.92</v>
      </c>
      <c r="F22" s="314">
        <v>455.36</v>
      </c>
      <c r="G22" s="314">
        <v>466.43</v>
      </c>
      <c r="H22" s="314">
        <v>313.91000000000003</v>
      </c>
      <c r="I22" s="314">
        <v>313.29000000000002</v>
      </c>
      <c r="J22" s="314">
        <v>315.04000000000002</v>
      </c>
      <c r="K22" s="314">
        <v>309.32</v>
      </c>
      <c r="L22" s="314">
        <v>327.27999999999997</v>
      </c>
      <c r="M22" s="314">
        <v>347.66</v>
      </c>
      <c r="N22" s="314">
        <v>295.74</v>
      </c>
      <c r="O22" s="314">
        <v>295.95</v>
      </c>
      <c r="P22" s="314">
        <v>313.69</v>
      </c>
      <c r="Q22" s="314">
        <v>321.64</v>
      </c>
      <c r="R22" s="314">
        <v>326.14999999999998</v>
      </c>
      <c r="S22" s="314">
        <v>343.18</v>
      </c>
      <c r="T22" s="314">
        <v>356.76</v>
      </c>
      <c r="U22" s="314">
        <v>357.82</v>
      </c>
      <c r="V22" s="314">
        <v>367.16</v>
      </c>
      <c r="W22" s="314">
        <v>387.79</v>
      </c>
      <c r="X22" s="314">
        <v>392.21</v>
      </c>
      <c r="Y22" s="314">
        <v>286.60000000000002</v>
      </c>
      <c r="Z22" s="314">
        <v>308.39</v>
      </c>
      <c r="AA22" s="314">
        <v>339.9</v>
      </c>
      <c r="AB22" s="314">
        <v>353.91</v>
      </c>
      <c r="AC22" s="314">
        <v>361.51</v>
      </c>
      <c r="AD22" s="314">
        <v>352.45</v>
      </c>
      <c r="AE22" s="360"/>
      <c r="AF22" s="360"/>
      <c r="AG22" s="360"/>
      <c r="AH22" s="279"/>
    </row>
    <row r="23" spans="2:34" s="291" customFormat="1" x14ac:dyDescent="0.2">
      <c r="B23" s="290">
        <v>0.25</v>
      </c>
      <c r="C23" s="314">
        <v>427.96</v>
      </c>
      <c r="D23" s="314">
        <v>432.17</v>
      </c>
      <c r="E23" s="314">
        <v>441.81</v>
      </c>
      <c r="F23" s="314">
        <v>462.62</v>
      </c>
      <c r="G23" s="314">
        <v>477.59</v>
      </c>
      <c r="H23" s="314">
        <v>320.01</v>
      </c>
      <c r="I23" s="314">
        <v>318.47000000000003</v>
      </c>
      <c r="J23" s="314">
        <v>322.47000000000003</v>
      </c>
      <c r="K23" s="314">
        <v>310.8</v>
      </c>
      <c r="L23" s="314">
        <v>342.9</v>
      </c>
      <c r="M23" s="314">
        <v>351.94</v>
      </c>
      <c r="N23" s="314">
        <v>303.73</v>
      </c>
      <c r="O23" s="314">
        <v>310.95999999999998</v>
      </c>
      <c r="P23" s="314">
        <v>313.33</v>
      </c>
      <c r="Q23" s="314">
        <v>319.61</v>
      </c>
      <c r="R23" s="314">
        <v>333.75</v>
      </c>
      <c r="S23" s="314">
        <v>352.6</v>
      </c>
      <c r="T23" s="314">
        <v>362.18</v>
      </c>
      <c r="U23" s="314">
        <v>361.91</v>
      </c>
      <c r="V23" s="314">
        <v>369.77</v>
      </c>
      <c r="W23" s="314">
        <v>399.24</v>
      </c>
      <c r="X23" s="314">
        <v>398.27</v>
      </c>
      <c r="Y23" s="314">
        <v>300.17</v>
      </c>
      <c r="Z23" s="314">
        <v>326.79000000000002</v>
      </c>
      <c r="AA23" s="314">
        <v>358.41</v>
      </c>
      <c r="AB23" s="314">
        <v>372.13</v>
      </c>
      <c r="AC23" s="314">
        <v>383.14</v>
      </c>
      <c r="AD23" s="314">
        <v>361.78</v>
      </c>
      <c r="AE23" s="360"/>
      <c r="AF23" s="360"/>
      <c r="AG23" s="360"/>
      <c r="AH23" s="279"/>
    </row>
    <row r="24" spans="2:34" s="291" customFormat="1" x14ac:dyDescent="0.2">
      <c r="B24" s="290">
        <v>0.29166666666666669</v>
      </c>
      <c r="C24" s="314">
        <v>435.11</v>
      </c>
      <c r="D24" s="314">
        <v>440.51</v>
      </c>
      <c r="E24" s="314">
        <v>447.5</v>
      </c>
      <c r="F24" s="314">
        <v>469.5</v>
      </c>
      <c r="G24" s="314">
        <v>484.08</v>
      </c>
      <c r="H24" s="314">
        <v>327.01</v>
      </c>
      <c r="I24" s="314">
        <v>324.57</v>
      </c>
      <c r="J24" s="314">
        <v>328.25</v>
      </c>
      <c r="K24" s="314">
        <v>315.45999999999998</v>
      </c>
      <c r="L24" s="314">
        <v>352.89</v>
      </c>
      <c r="M24" s="314">
        <v>362.34</v>
      </c>
      <c r="N24" s="314">
        <v>310.81</v>
      </c>
      <c r="O24" s="314">
        <v>324.29000000000002</v>
      </c>
      <c r="P24" s="314">
        <v>313.2</v>
      </c>
      <c r="Q24" s="314">
        <v>317.52</v>
      </c>
      <c r="R24" s="314">
        <v>338.51</v>
      </c>
      <c r="S24" s="314">
        <v>353.58</v>
      </c>
      <c r="T24" s="314">
        <v>370.18</v>
      </c>
      <c r="U24" s="314">
        <v>364.24</v>
      </c>
      <c r="V24" s="314">
        <v>372.88</v>
      </c>
      <c r="W24" s="314">
        <v>407.41</v>
      </c>
      <c r="X24" s="314">
        <v>410.35</v>
      </c>
      <c r="Y24" s="314">
        <v>305.87</v>
      </c>
      <c r="Z24" s="314">
        <v>339.72</v>
      </c>
      <c r="AA24" s="314">
        <v>373.1</v>
      </c>
      <c r="AB24" s="314">
        <v>384.58</v>
      </c>
      <c r="AC24" s="314">
        <v>387.6</v>
      </c>
      <c r="AD24" s="314">
        <v>368.81</v>
      </c>
      <c r="AE24" s="360"/>
      <c r="AF24" s="360"/>
      <c r="AG24" s="360"/>
      <c r="AH24" s="279"/>
    </row>
    <row r="25" spans="2:34" s="291" customFormat="1" x14ac:dyDescent="0.2">
      <c r="B25" s="290">
        <v>0.33333333333333331</v>
      </c>
      <c r="C25" s="314">
        <v>440.71</v>
      </c>
      <c r="D25" s="314">
        <v>446.81</v>
      </c>
      <c r="E25" s="314">
        <v>448.58</v>
      </c>
      <c r="F25" s="314">
        <v>473.65</v>
      </c>
      <c r="G25" s="314">
        <v>488.68</v>
      </c>
      <c r="H25" s="314">
        <v>327.52999999999997</v>
      </c>
      <c r="I25" s="314">
        <v>324.24</v>
      </c>
      <c r="J25" s="314">
        <v>329.61</v>
      </c>
      <c r="K25" s="314">
        <v>318.82</v>
      </c>
      <c r="L25" s="314">
        <v>360.24</v>
      </c>
      <c r="M25" s="314">
        <v>369.01</v>
      </c>
      <c r="N25" s="314">
        <v>309.10000000000002</v>
      </c>
      <c r="O25" s="314">
        <v>328.89</v>
      </c>
      <c r="P25" s="314">
        <v>316.13</v>
      </c>
      <c r="Q25" s="314">
        <v>315.24</v>
      </c>
      <c r="R25" s="314">
        <v>341.73</v>
      </c>
      <c r="S25" s="314">
        <v>355.28</v>
      </c>
      <c r="T25" s="314">
        <v>371.57</v>
      </c>
      <c r="U25" s="314">
        <v>366.48</v>
      </c>
      <c r="V25" s="314">
        <v>376.23</v>
      </c>
      <c r="W25" s="314">
        <v>410.65</v>
      </c>
      <c r="X25" s="314">
        <v>414.17</v>
      </c>
      <c r="Y25" s="314">
        <v>308.01</v>
      </c>
      <c r="Z25" s="314">
        <v>343.7</v>
      </c>
      <c r="AA25" s="314">
        <v>375.89</v>
      </c>
      <c r="AB25" s="314">
        <v>390.43</v>
      </c>
      <c r="AC25" s="314">
        <v>386.4</v>
      </c>
      <c r="AD25" s="314">
        <v>371.98</v>
      </c>
      <c r="AE25" s="360"/>
      <c r="AF25" s="360"/>
      <c r="AG25" s="360"/>
      <c r="AH25" s="279"/>
    </row>
    <row r="26" spans="2:34" s="291" customFormat="1" x14ac:dyDescent="0.2">
      <c r="B26" s="290">
        <v>0.375</v>
      </c>
      <c r="C26" s="314">
        <v>444.58</v>
      </c>
      <c r="D26" s="314">
        <v>449.69</v>
      </c>
      <c r="E26" s="314">
        <v>449.43</v>
      </c>
      <c r="F26" s="314">
        <v>477.18</v>
      </c>
      <c r="G26" s="314">
        <v>490.25</v>
      </c>
      <c r="H26" s="314">
        <v>325.08999999999997</v>
      </c>
      <c r="I26" s="314">
        <v>320.07</v>
      </c>
      <c r="J26" s="314">
        <v>327.95</v>
      </c>
      <c r="K26" s="314">
        <v>320.48</v>
      </c>
      <c r="L26" s="314">
        <v>364.31</v>
      </c>
      <c r="M26" s="314">
        <v>367.82</v>
      </c>
      <c r="N26" s="314">
        <v>304.3</v>
      </c>
      <c r="O26" s="314">
        <v>331.84</v>
      </c>
      <c r="P26" s="314">
        <v>318.08999999999997</v>
      </c>
      <c r="Q26" s="314">
        <v>313.58999999999997</v>
      </c>
      <c r="R26" s="314">
        <v>341.47</v>
      </c>
      <c r="S26" s="314">
        <v>354.91</v>
      </c>
      <c r="T26" s="314">
        <v>372.01</v>
      </c>
      <c r="U26" s="314">
        <v>367.22</v>
      </c>
      <c r="V26" s="314">
        <v>378.96</v>
      </c>
      <c r="W26" s="314">
        <v>409.29</v>
      </c>
      <c r="X26" s="314">
        <v>416.9</v>
      </c>
      <c r="Y26" s="314">
        <v>308.54000000000002</v>
      </c>
      <c r="Z26" s="314">
        <v>346.1</v>
      </c>
      <c r="AA26" s="314">
        <v>377.14</v>
      </c>
      <c r="AB26" s="314">
        <v>389.38</v>
      </c>
      <c r="AC26" s="314">
        <v>382.07</v>
      </c>
      <c r="AD26" s="314">
        <v>366.48</v>
      </c>
      <c r="AE26" s="360"/>
      <c r="AF26" s="360"/>
      <c r="AG26" s="360"/>
      <c r="AH26" s="279"/>
    </row>
    <row r="27" spans="2:34" s="291" customFormat="1" x14ac:dyDescent="0.2">
      <c r="B27" s="290">
        <v>0.41666666666666669</v>
      </c>
      <c r="C27" s="314">
        <v>445.59</v>
      </c>
      <c r="D27" s="314">
        <v>448.63</v>
      </c>
      <c r="E27" s="314">
        <v>449.24</v>
      </c>
      <c r="F27" s="314">
        <v>476.92</v>
      </c>
      <c r="G27" s="314">
        <v>489.82</v>
      </c>
      <c r="H27" s="314">
        <v>321.89999999999998</v>
      </c>
      <c r="I27" s="314">
        <v>315.02</v>
      </c>
      <c r="J27" s="314">
        <v>326.06</v>
      </c>
      <c r="K27" s="314">
        <v>319.25</v>
      </c>
      <c r="L27" s="314">
        <v>365.13</v>
      </c>
      <c r="M27" s="314">
        <v>364.14</v>
      </c>
      <c r="N27" s="314">
        <v>298.83999999999997</v>
      </c>
      <c r="O27" s="314">
        <v>332.37</v>
      </c>
      <c r="P27" s="314">
        <v>316.57</v>
      </c>
      <c r="Q27" s="314">
        <v>312.02</v>
      </c>
      <c r="R27" s="314">
        <v>340.22</v>
      </c>
      <c r="S27" s="314">
        <v>355.17</v>
      </c>
      <c r="T27" s="314">
        <v>371.05</v>
      </c>
      <c r="U27" s="314">
        <v>366.45</v>
      </c>
      <c r="V27" s="314">
        <v>380.89</v>
      </c>
      <c r="W27" s="314">
        <v>405.19</v>
      </c>
      <c r="X27" s="314">
        <v>417.14</v>
      </c>
      <c r="Y27" s="314">
        <v>306.70999999999998</v>
      </c>
      <c r="Z27" s="314">
        <v>345.95</v>
      </c>
      <c r="AA27" s="314">
        <v>373.01</v>
      </c>
      <c r="AB27" s="314">
        <v>387.12</v>
      </c>
      <c r="AC27" s="314">
        <v>375.82</v>
      </c>
      <c r="AD27" s="314">
        <v>367.51</v>
      </c>
      <c r="AE27" s="360"/>
      <c r="AF27" s="360"/>
      <c r="AG27" s="360"/>
      <c r="AH27" s="279"/>
    </row>
    <row r="28" spans="2:34" s="291" customFormat="1" x14ac:dyDescent="0.2">
      <c r="B28" s="290">
        <v>0.45833333333333331</v>
      </c>
      <c r="C28" s="314">
        <v>443.15</v>
      </c>
      <c r="D28" s="314">
        <v>447.04</v>
      </c>
      <c r="E28" s="314">
        <v>448.74</v>
      </c>
      <c r="F28" s="314">
        <v>474.71</v>
      </c>
      <c r="G28" s="314">
        <v>488.38</v>
      </c>
      <c r="H28" s="314">
        <v>317.95</v>
      </c>
      <c r="I28" s="314">
        <v>309.91000000000003</v>
      </c>
      <c r="J28" s="314">
        <v>323.75</v>
      </c>
      <c r="K28" s="314">
        <v>316.95999999999998</v>
      </c>
      <c r="L28" s="314">
        <v>363.69</v>
      </c>
      <c r="M28" s="314">
        <v>362.68</v>
      </c>
      <c r="N28" s="314">
        <v>294.89</v>
      </c>
      <c r="O28" s="314">
        <v>330.42</v>
      </c>
      <c r="P28" s="314">
        <v>314.31</v>
      </c>
      <c r="Q28" s="314">
        <v>309.20999999999998</v>
      </c>
      <c r="R28" s="314">
        <v>338.83</v>
      </c>
      <c r="S28" s="314">
        <v>353.87</v>
      </c>
      <c r="T28" s="314">
        <v>370.56</v>
      </c>
      <c r="U28" s="314">
        <v>364.71</v>
      </c>
      <c r="V28" s="314">
        <v>380.86</v>
      </c>
      <c r="W28" s="314">
        <v>400.12</v>
      </c>
      <c r="X28" s="314">
        <v>416.72</v>
      </c>
      <c r="Y28" s="314">
        <v>305.10000000000002</v>
      </c>
      <c r="Z28" s="314">
        <v>343.07</v>
      </c>
      <c r="AA28" s="314">
        <v>366.6</v>
      </c>
      <c r="AB28" s="314">
        <v>380.87</v>
      </c>
      <c r="AC28" s="314">
        <v>369.87</v>
      </c>
      <c r="AD28" s="314" t="s">
        <v>360</v>
      </c>
      <c r="AE28" s="360"/>
      <c r="AF28" s="360"/>
      <c r="AG28" s="360"/>
      <c r="AH28" s="279"/>
    </row>
    <row r="29" spans="2:34" s="291" customFormat="1" x14ac:dyDescent="0.2">
      <c r="B29" s="290">
        <v>0.5</v>
      </c>
      <c r="C29" s="314">
        <v>438.11</v>
      </c>
      <c r="D29" s="314">
        <v>445.01</v>
      </c>
      <c r="E29" s="314">
        <v>448.04</v>
      </c>
      <c r="F29" s="314">
        <v>470.88</v>
      </c>
      <c r="G29" s="314">
        <v>485.11</v>
      </c>
      <c r="H29" s="314">
        <v>313.95999999999998</v>
      </c>
      <c r="I29" s="314">
        <v>305.94</v>
      </c>
      <c r="J29" s="314">
        <v>319.10000000000002</v>
      </c>
      <c r="K29" s="314">
        <v>315.56</v>
      </c>
      <c r="L29" s="314">
        <v>362.25</v>
      </c>
      <c r="M29" s="314">
        <v>358.2</v>
      </c>
      <c r="N29" s="314">
        <v>292.27999999999997</v>
      </c>
      <c r="O29" s="314">
        <v>325.88</v>
      </c>
      <c r="P29" s="314">
        <v>313.81</v>
      </c>
      <c r="Q29" s="314">
        <v>306.45999999999998</v>
      </c>
      <c r="R29" s="314">
        <v>336.28</v>
      </c>
      <c r="S29" s="314">
        <v>350.72</v>
      </c>
      <c r="T29" s="314">
        <v>364.96</v>
      </c>
      <c r="U29" s="314">
        <v>364.98</v>
      </c>
      <c r="V29" s="314">
        <v>379.53</v>
      </c>
      <c r="W29" s="314">
        <v>395.45</v>
      </c>
      <c r="X29" s="314">
        <v>415.4</v>
      </c>
      <c r="Y29" s="314">
        <v>300.83</v>
      </c>
      <c r="Z29" s="314">
        <v>338.69</v>
      </c>
      <c r="AA29" s="314">
        <v>357.86</v>
      </c>
      <c r="AB29" s="314">
        <v>374.61</v>
      </c>
      <c r="AC29" s="314">
        <v>364.09</v>
      </c>
      <c r="AD29" s="314" t="s">
        <v>360</v>
      </c>
      <c r="AE29" s="360"/>
      <c r="AF29" s="360"/>
      <c r="AG29" s="360"/>
      <c r="AH29" s="279"/>
    </row>
    <row r="30" spans="2:34" s="291" customFormat="1" x14ac:dyDescent="0.2">
      <c r="B30" s="290">
        <v>0.54166666666666663</v>
      </c>
      <c r="C30" s="314">
        <v>432.66</v>
      </c>
      <c r="D30" s="314">
        <v>441.93</v>
      </c>
      <c r="E30" s="314">
        <v>444.92</v>
      </c>
      <c r="F30" s="314">
        <v>467.61</v>
      </c>
      <c r="G30" s="314">
        <v>479.37</v>
      </c>
      <c r="H30" s="314">
        <v>308.62</v>
      </c>
      <c r="I30" s="314">
        <v>299.52</v>
      </c>
      <c r="J30" s="314">
        <v>312.48</v>
      </c>
      <c r="K30" s="314">
        <v>311.51</v>
      </c>
      <c r="L30" s="314">
        <v>356.46</v>
      </c>
      <c r="M30" s="314">
        <v>356.13</v>
      </c>
      <c r="N30" s="314">
        <v>289.39999999999998</v>
      </c>
      <c r="O30" s="314">
        <v>320.45</v>
      </c>
      <c r="P30" s="314">
        <v>316.76</v>
      </c>
      <c r="Q30" s="314">
        <v>303.8</v>
      </c>
      <c r="R30" s="314">
        <v>331.56</v>
      </c>
      <c r="S30" s="314">
        <v>347.26</v>
      </c>
      <c r="T30" s="314">
        <v>358.36</v>
      </c>
      <c r="U30" s="314">
        <v>364.73</v>
      </c>
      <c r="V30" s="314">
        <v>377.13</v>
      </c>
      <c r="W30" s="314">
        <v>390.4</v>
      </c>
      <c r="X30" s="314">
        <v>410.55</v>
      </c>
      <c r="Y30" s="314">
        <v>295.02999999999997</v>
      </c>
      <c r="Z30" s="314">
        <v>328.84</v>
      </c>
      <c r="AA30" s="314">
        <v>347.81</v>
      </c>
      <c r="AB30" s="314">
        <v>368.12</v>
      </c>
      <c r="AC30" s="314">
        <v>350.2</v>
      </c>
      <c r="AD30" s="314" t="s">
        <v>361</v>
      </c>
      <c r="AE30" s="360"/>
      <c r="AF30" s="360"/>
      <c r="AG30" s="360"/>
      <c r="AH30" s="279"/>
    </row>
    <row r="31" spans="2:34" s="291" customFormat="1" x14ac:dyDescent="0.2">
      <c r="B31" s="290">
        <v>0.58333333333333337</v>
      </c>
      <c r="C31" s="314">
        <v>427.08</v>
      </c>
      <c r="D31" s="314">
        <v>433.97</v>
      </c>
      <c r="E31" s="314">
        <v>439.53</v>
      </c>
      <c r="F31" s="314">
        <v>460.86</v>
      </c>
      <c r="G31" s="314">
        <v>467.68</v>
      </c>
      <c r="H31" s="314">
        <v>298.7</v>
      </c>
      <c r="I31" s="314">
        <v>292.73</v>
      </c>
      <c r="J31" s="314">
        <v>300.99</v>
      </c>
      <c r="K31" s="314">
        <v>306.43</v>
      </c>
      <c r="L31" s="314">
        <v>339.9</v>
      </c>
      <c r="M31" s="314">
        <v>350.23</v>
      </c>
      <c r="N31" s="314">
        <v>278.37</v>
      </c>
      <c r="O31" s="314">
        <v>304.47000000000003</v>
      </c>
      <c r="P31" s="314">
        <v>317.91000000000003</v>
      </c>
      <c r="Q31" s="314">
        <v>299.77999999999997</v>
      </c>
      <c r="R31" s="314">
        <v>322.94</v>
      </c>
      <c r="S31" s="314">
        <v>332.91</v>
      </c>
      <c r="T31" s="314">
        <v>350.87</v>
      </c>
      <c r="U31" s="314">
        <v>358.86</v>
      </c>
      <c r="V31" s="314">
        <v>373.85</v>
      </c>
      <c r="W31" s="314">
        <v>378.77</v>
      </c>
      <c r="X31" s="314">
        <v>401.12</v>
      </c>
      <c r="Y31" s="314">
        <v>281.77</v>
      </c>
      <c r="Z31" s="314">
        <v>306.99</v>
      </c>
      <c r="AA31" s="314">
        <v>327.47000000000003</v>
      </c>
      <c r="AB31" s="314">
        <v>346.01</v>
      </c>
      <c r="AC31" s="314">
        <v>328.69</v>
      </c>
      <c r="AD31" s="314" t="s">
        <v>361</v>
      </c>
      <c r="AE31" s="360"/>
      <c r="AF31" s="360"/>
      <c r="AG31" s="360"/>
      <c r="AH31" s="279"/>
    </row>
    <row r="32" spans="2:34" s="291" customFormat="1" x14ac:dyDescent="0.2">
      <c r="B32" s="290">
        <v>0.625</v>
      </c>
      <c r="C32" s="314">
        <v>417.22</v>
      </c>
      <c r="D32" s="314">
        <v>424.77</v>
      </c>
      <c r="E32" s="314">
        <v>433.85</v>
      </c>
      <c r="F32" s="314">
        <v>454.02</v>
      </c>
      <c r="G32" s="314">
        <v>461.23</v>
      </c>
      <c r="H32" s="314">
        <v>289.41000000000003</v>
      </c>
      <c r="I32" s="314">
        <v>285.7</v>
      </c>
      <c r="J32" s="314">
        <v>290.74</v>
      </c>
      <c r="K32" s="314">
        <v>302.93</v>
      </c>
      <c r="L32" s="314">
        <v>328.77</v>
      </c>
      <c r="M32" s="314">
        <v>339.77</v>
      </c>
      <c r="N32" s="314">
        <v>265.45</v>
      </c>
      <c r="O32" s="314">
        <v>288.22000000000003</v>
      </c>
      <c r="P32" s="314">
        <v>317.39</v>
      </c>
      <c r="Q32" s="314">
        <v>296.56</v>
      </c>
      <c r="R32" s="314">
        <v>318.55</v>
      </c>
      <c r="S32" s="314">
        <v>327.97</v>
      </c>
      <c r="T32" s="314">
        <v>341.46</v>
      </c>
      <c r="U32" s="314">
        <v>353.02</v>
      </c>
      <c r="V32" s="314">
        <v>370.65</v>
      </c>
      <c r="W32" s="314">
        <v>370.07</v>
      </c>
      <c r="X32" s="314">
        <v>390.55</v>
      </c>
      <c r="Y32" s="314">
        <v>276.49</v>
      </c>
      <c r="Z32" s="314">
        <v>292.81</v>
      </c>
      <c r="AA32" s="314">
        <v>308.99</v>
      </c>
      <c r="AB32" s="314">
        <v>328.78</v>
      </c>
      <c r="AC32" s="314">
        <v>323.07</v>
      </c>
      <c r="AD32" s="314" t="s">
        <v>361</v>
      </c>
      <c r="AE32" s="360"/>
      <c r="AF32" s="360"/>
      <c r="AG32" s="360"/>
      <c r="AH32" s="279"/>
    </row>
    <row r="33" spans="2:37" s="291" customFormat="1" x14ac:dyDescent="0.2">
      <c r="B33" s="290">
        <v>0.66666666666666663</v>
      </c>
      <c r="C33" s="314">
        <v>410.85</v>
      </c>
      <c r="D33" s="314">
        <v>417.98</v>
      </c>
      <c r="E33" s="314">
        <v>433.31</v>
      </c>
      <c r="F33" s="314">
        <v>448.61</v>
      </c>
      <c r="G33" s="314">
        <v>456.52</v>
      </c>
      <c r="H33" s="314">
        <v>287.37</v>
      </c>
      <c r="I33" s="314">
        <v>283.72000000000003</v>
      </c>
      <c r="J33" s="314">
        <v>287.87</v>
      </c>
      <c r="K33" s="314">
        <v>301.94</v>
      </c>
      <c r="L33" s="314">
        <v>322.37</v>
      </c>
      <c r="M33" s="314">
        <v>330.9</v>
      </c>
      <c r="N33" s="314">
        <v>263.02999999999997</v>
      </c>
      <c r="O33" s="314">
        <v>282.26</v>
      </c>
      <c r="P33" s="314">
        <v>315.58999999999997</v>
      </c>
      <c r="Q33" s="314">
        <v>294.55</v>
      </c>
      <c r="R33" s="314">
        <v>314.51</v>
      </c>
      <c r="S33" s="314">
        <v>323.02999999999997</v>
      </c>
      <c r="T33" s="314">
        <v>340.62</v>
      </c>
      <c r="U33" s="314">
        <v>350.91</v>
      </c>
      <c r="V33" s="314">
        <v>367.35</v>
      </c>
      <c r="W33" s="314">
        <v>365.43</v>
      </c>
      <c r="X33" s="314">
        <v>366.5</v>
      </c>
      <c r="Y33" s="314">
        <v>274.79000000000002</v>
      </c>
      <c r="Z33" s="314">
        <v>289.7</v>
      </c>
      <c r="AA33" s="314">
        <v>306.54000000000002</v>
      </c>
      <c r="AB33" s="314">
        <v>318.97000000000003</v>
      </c>
      <c r="AC33" s="314">
        <v>324.02</v>
      </c>
      <c r="AD33" s="314" t="s">
        <v>361</v>
      </c>
      <c r="AE33" s="360"/>
      <c r="AF33" s="360"/>
      <c r="AG33" s="360"/>
      <c r="AH33" s="279"/>
    </row>
    <row r="34" spans="2:37" s="291" customFormat="1" x14ac:dyDescent="0.2">
      <c r="B34" s="290">
        <v>0.70833333333333337</v>
      </c>
      <c r="C34" s="314">
        <v>406.72</v>
      </c>
      <c r="D34" s="314">
        <v>415.16</v>
      </c>
      <c r="E34" s="314">
        <v>433.15</v>
      </c>
      <c r="F34" s="314">
        <v>444.99</v>
      </c>
      <c r="G34" s="314">
        <v>455.52</v>
      </c>
      <c r="H34" s="314">
        <v>288.24</v>
      </c>
      <c r="I34" s="314">
        <v>284.17</v>
      </c>
      <c r="J34" s="314">
        <v>288.73</v>
      </c>
      <c r="K34" s="314">
        <v>303.94</v>
      </c>
      <c r="L34" s="314">
        <v>320.29000000000002</v>
      </c>
      <c r="M34" s="314">
        <v>327.39</v>
      </c>
      <c r="N34" s="314">
        <v>265</v>
      </c>
      <c r="O34" s="314">
        <v>280.64</v>
      </c>
      <c r="P34" s="314">
        <v>314.27</v>
      </c>
      <c r="Q34" s="314">
        <v>293.92</v>
      </c>
      <c r="R34" s="314">
        <v>314.14</v>
      </c>
      <c r="S34" s="314">
        <v>323.31</v>
      </c>
      <c r="T34" s="314">
        <v>341.62</v>
      </c>
      <c r="U34" s="314">
        <v>353.55</v>
      </c>
      <c r="V34" s="314">
        <v>365.51</v>
      </c>
      <c r="W34" s="314">
        <v>363.32</v>
      </c>
      <c r="X34" s="314">
        <v>344.93</v>
      </c>
      <c r="Y34" s="314">
        <v>275.25</v>
      </c>
      <c r="Z34" s="314">
        <v>289.58999999999997</v>
      </c>
      <c r="AA34" s="314">
        <v>306.77</v>
      </c>
      <c r="AB34" s="314">
        <v>314.23</v>
      </c>
      <c r="AC34" s="314">
        <v>328.12</v>
      </c>
      <c r="AD34" s="314" t="s">
        <v>361</v>
      </c>
      <c r="AE34" s="360"/>
      <c r="AF34" s="360"/>
      <c r="AG34" s="360"/>
      <c r="AH34" s="279"/>
    </row>
    <row r="35" spans="2:37" s="291" customFormat="1" x14ac:dyDescent="0.2">
      <c r="B35" s="290">
        <v>0.75</v>
      </c>
      <c r="C35" s="314">
        <v>407.12</v>
      </c>
      <c r="D35" s="314">
        <v>417.39</v>
      </c>
      <c r="E35" s="314">
        <v>435.41</v>
      </c>
      <c r="F35" s="314">
        <v>446.01</v>
      </c>
      <c r="G35" s="314">
        <v>454.25</v>
      </c>
      <c r="H35" s="314">
        <v>290.99</v>
      </c>
      <c r="I35" s="314">
        <v>286.18</v>
      </c>
      <c r="J35" s="314">
        <v>293.52</v>
      </c>
      <c r="K35" s="314">
        <v>308.81</v>
      </c>
      <c r="L35" s="314">
        <v>321.7</v>
      </c>
      <c r="M35" s="314">
        <v>321.37</v>
      </c>
      <c r="N35" s="314">
        <v>269.63</v>
      </c>
      <c r="O35" s="314">
        <v>281.33999999999997</v>
      </c>
      <c r="P35" s="314">
        <v>314.25</v>
      </c>
      <c r="Q35" s="314">
        <v>294.98</v>
      </c>
      <c r="R35" s="314">
        <v>316.54000000000002</v>
      </c>
      <c r="S35" s="314">
        <v>325.37</v>
      </c>
      <c r="T35" s="314">
        <v>343.62</v>
      </c>
      <c r="U35" s="314">
        <v>357.66</v>
      </c>
      <c r="V35" s="314">
        <v>366.53</v>
      </c>
      <c r="W35" s="314">
        <v>364.68</v>
      </c>
      <c r="X35" s="314">
        <v>328.72</v>
      </c>
      <c r="Y35" s="314">
        <v>278.26</v>
      </c>
      <c r="Z35" s="314">
        <v>290.48</v>
      </c>
      <c r="AA35" s="314">
        <v>309.62</v>
      </c>
      <c r="AB35" s="314">
        <v>314.52999999999997</v>
      </c>
      <c r="AC35" s="314">
        <v>334.64</v>
      </c>
      <c r="AD35" s="314" t="s">
        <v>361</v>
      </c>
      <c r="AE35" s="360"/>
      <c r="AF35" s="360"/>
      <c r="AG35" s="360"/>
      <c r="AH35" s="279"/>
      <c r="AK35"/>
    </row>
    <row r="36" spans="2:37" s="291" customFormat="1" x14ac:dyDescent="0.2">
      <c r="B36" s="290">
        <v>0.79166666666666663</v>
      </c>
      <c r="C36" s="314">
        <v>411.19</v>
      </c>
      <c r="D36" s="314">
        <v>421.51</v>
      </c>
      <c r="E36" s="314">
        <v>439.08</v>
      </c>
      <c r="F36" s="314">
        <v>450.17</v>
      </c>
      <c r="G36" s="314">
        <v>435.23</v>
      </c>
      <c r="H36" s="314">
        <v>297</v>
      </c>
      <c r="I36" s="314">
        <v>289.39999999999998</v>
      </c>
      <c r="J36" s="314">
        <v>301.94</v>
      </c>
      <c r="K36" s="314">
        <v>313.8</v>
      </c>
      <c r="L36" s="314">
        <v>327.20999999999998</v>
      </c>
      <c r="M36" s="314">
        <v>319.66000000000003</v>
      </c>
      <c r="N36" s="314">
        <v>272.87</v>
      </c>
      <c r="O36" s="314">
        <v>283.99</v>
      </c>
      <c r="P36" s="314">
        <v>315.05</v>
      </c>
      <c r="Q36" s="314">
        <v>299.16000000000003</v>
      </c>
      <c r="R36" s="314">
        <v>318.57</v>
      </c>
      <c r="S36" s="314">
        <v>325.91000000000003</v>
      </c>
      <c r="T36" s="314">
        <v>346.1</v>
      </c>
      <c r="U36" s="314">
        <v>361.9</v>
      </c>
      <c r="V36" s="314">
        <v>369.75</v>
      </c>
      <c r="W36" s="314">
        <v>367.97</v>
      </c>
      <c r="X36" s="314">
        <v>312.95999999999998</v>
      </c>
      <c r="Y36" s="314">
        <v>282.47000000000003</v>
      </c>
      <c r="Z36" s="314">
        <v>293.64</v>
      </c>
      <c r="AA36" s="314">
        <v>315.45999999999998</v>
      </c>
      <c r="AB36" s="314">
        <v>316.22000000000003</v>
      </c>
      <c r="AC36" s="314">
        <v>339.08</v>
      </c>
      <c r="AD36" s="314" t="s">
        <v>360</v>
      </c>
      <c r="AE36" s="360"/>
      <c r="AF36" s="360"/>
      <c r="AG36" s="360"/>
      <c r="AH36" s="279"/>
      <c r="AK36"/>
    </row>
    <row r="37" spans="2:37" s="291" customFormat="1" x14ac:dyDescent="0.2">
      <c r="B37" s="290">
        <v>0.83333333333333337</v>
      </c>
      <c r="C37" s="314">
        <v>414.72</v>
      </c>
      <c r="D37" s="314">
        <v>424.48</v>
      </c>
      <c r="E37" s="314">
        <v>441.46</v>
      </c>
      <c r="F37" s="314">
        <v>452.36</v>
      </c>
      <c r="G37" s="314">
        <v>417.53</v>
      </c>
      <c r="H37" s="314">
        <v>301.57</v>
      </c>
      <c r="I37" s="314">
        <v>294.10000000000002</v>
      </c>
      <c r="J37" s="314">
        <v>305.82</v>
      </c>
      <c r="K37" s="314">
        <v>316.75</v>
      </c>
      <c r="L37" s="314">
        <v>334.59</v>
      </c>
      <c r="M37" s="314">
        <v>312.95999999999998</v>
      </c>
      <c r="N37" s="314">
        <v>274.8</v>
      </c>
      <c r="O37" s="314">
        <v>289.43</v>
      </c>
      <c r="P37" s="314">
        <v>317.97000000000003</v>
      </c>
      <c r="Q37" s="314">
        <v>302.33</v>
      </c>
      <c r="R37" s="314">
        <v>320.47000000000003</v>
      </c>
      <c r="S37" s="314">
        <v>327.71</v>
      </c>
      <c r="T37" s="314">
        <v>350.43</v>
      </c>
      <c r="U37" s="314">
        <v>364.18</v>
      </c>
      <c r="V37" s="314">
        <v>372.82</v>
      </c>
      <c r="W37" s="314">
        <v>370.72</v>
      </c>
      <c r="X37" s="314">
        <v>299.19</v>
      </c>
      <c r="Y37" s="314">
        <v>288.94</v>
      </c>
      <c r="Z37" s="314">
        <v>300.35000000000002</v>
      </c>
      <c r="AA37" s="314">
        <v>323.68</v>
      </c>
      <c r="AB37" s="314">
        <v>317.38</v>
      </c>
      <c r="AC37" s="314">
        <v>341.84</v>
      </c>
      <c r="AD37" s="314" t="s">
        <v>360</v>
      </c>
      <c r="AE37" s="360"/>
      <c r="AF37" s="360"/>
      <c r="AG37" s="360"/>
      <c r="AH37" s="279"/>
      <c r="AK37"/>
    </row>
    <row r="38" spans="2:37" s="291" customFormat="1" x14ac:dyDescent="0.2">
      <c r="B38" s="290">
        <v>0.875</v>
      </c>
      <c r="C38" s="314">
        <v>417.28</v>
      </c>
      <c r="D38" s="314">
        <v>426.25</v>
      </c>
      <c r="E38" s="314">
        <v>442.53</v>
      </c>
      <c r="F38" s="314">
        <v>453.79</v>
      </c>
      <c r="G38" s="314">
        <v>397.62</v>
      </c>
      <c r="H38" s="314">
        <v>304.17</v>
      </c>
      <c r="I38" s="314">
        <v>297.63</v>
      </c>
      <c r="J38" s="314">
        <v>309.60000000000002</v>
      </c>
      <c r="K38" s="314">
        <v>318.51</v>
      </c>
      <c r="L38" s="314">
        <v>338.54</v>
      </c>
      <c r="M38" s="314">
        <v>304.8</v>
      </c>
      <c r="N38" s="314">
        <v>276.27999999999997</v>
      </c>
      <c r="O38" s="314">
        <v>291.60000000000002</v>
      </c>
      <c r="P38" s="314">
        <v>321.47000000000003</v>
      </c>
      <c r="Q38" s="314">
        <v>305.14</v>
      </c>
      <c r="R38" s="314">
        <v>324.68</v>
      </c>
      <c r="S38" s="314">
        <v>331.86</v>
      </c>
      <c r="T38" s="314">
        <v>354.01</v>
      </c>
      <c r="U38" s="314">
        <v>366.17</v>
      </c>
      <c r="V38" s="314">
        <v>375.19</v>
      </c>
      <c r="W38" s="314">
        <v>374.04</v>
      </c>
      <c r="X38" s="314">
        <v>287.33</v>
      </c>
      <c r="Y38" s="314">
        <v>294.77999999999997</v>
      </c>
      <c r="Z38" s="314">
        <v>306.25</v>
      </c>
      <c r="AA38" s="314">
        <v>330.27</v>
      </c>
      <c r="AB38" s="314">
        <v>318.18</v>
      </c>
      <c r="AC38" s="314">
        <v>343.8</v>
      </c>
      <c r="AD38" s="314">
        <v>218.47</v>
      </c>
      <c r="AE38" s="360"/>
      <c r="AF38" s="360"/>
      <c r="AG38" s="360"/>
      <c r="AH38" s="279"/>
      <c r="AK38"/>
    </row>
    <row r="39" spans="2:37" s="291" customFormat="1" x14ac:dyDescent="0.2">
      <c r="B39" s="290">
        <v>0.91666666666666663</v>
      </c>
      <c r="C39" s="314">
        <v>419.29</v>
      </c>
      <c r="D39" s="314">
        <v>429.09</v>
      </c>
      <c r="E39" s="314">
        <v>444.38</v>
      </c>
      <c r="F39" s="314">
        <v>455.36</v>
      </c>
      <c r="G39" s="314">
        <v>378.18</v>
      </c>
      <c r="H39" s="314">
        <v>306.64999999999998</v>
      </c>
      <c r="I39" s="314">
        <v>302.25</v>
      </c>
      <c r="J39" s="314">
        <v>314.51</v>
      </c>
      <c r="K39" s="314">
        <v>322.13</v>
      </c>
      <c r="L39" s="314">
        <v>341.15</v>
      </c>
      <c r="M39" s="314">
        <v>297.95999999999998</v>
      </c>
      <c r="N39" s="314">
        <v>281.67</v>
      </c>
      <c r="O39" s="314">
        <v>294.69</v>
      </c>
      <c r="P39" s="314">
        <v>324.08</v>
      </c>
      <c r="Q39" s="314">
        <v>309.10000000000002</v>
      </c>
      <c r="R39" s="314">
        <v>330.46</v>
      </c>
      <c r="S39" s="314">
        <v>335.96</v>
      </c>
      <c r="T39" s="314">
        <v>358.81</v>
      </c>
      <c r="U39" s="314">
        <v>366.95</v>
      </c>
      <c r="V39" s="314">
        <v>377.27</v>
      </c>
      <c r="W39" s="314">
        <v>377.4</v>
      </c>
      <c r="X39" s="314">
        <v>275.86</v>
      </c>
      <c r="Y39" s="314">
        <v>297.89</v>
      </c>
      <c r="Z39" s="314">
        <v>312.57</v>
      </c>
      <c r="AA39" s="314">
        <v>334.2</v>
      </c>
      <c r="AB39" s="314">
        <v>321.86</v>
      </c>
      <c r="AC39" s="314">
        <v>345.47</v>
      </c>
      <c r="AD39" s="314">
        <v>218.74</v>
      </c>
      <c r="AE39" s="360"/>
      <c r="AF39" s="360"/>
      <c r="AG39" s="360"/>
      <c r="AH39" s="279"/>
    </row>
    <row r="40" spans="2:37" s="291" customFormat="1" x14ac:dyDescent="0.2">
      <c r="B40" s="290">
        <v>0.95833333333333337</v>
      </c>
      <c r="C40" s="314">
        <v>420.83</v>
      </c>
      <c r="D40" s="314">
        <v>431.73</v>
      </c>
      <c r="E40" s="314">
        <v>446.44</v>
      </c>
      <c r="F40" s="314">
        <v>456.84</v>
      </c>
      <c r="G40" s="314">
        <v>357.67</v>
      </c>
      <c r="H40" s="314">
        <v>307.86</v>
      </c>
      <c r="I40" s="314">
        <v>306.64999999999998</v>
      </c>
      <c r="J40" s="314">
        <v>315.41000000000003</v>
      </c>
      <c r="K40" s="314">
        <v>324.81</v>
      </c>
      <c r="L40" s="314">
        <v>344.01</v>
      </c>
      <c r="M40" s="314">
        <v>294.23</v>
      </c>
      <c r="N40" s="314">
        <v>287.67</v>
      </c>
      <c r="O40" s="314">
        <v>299.36</v>
      </c>
      <c r="P40" s="314">
        <v>326.83</v>
      </c>
      <c r="Q40" s="314">
        <v>310.94</v>
      </c>
      <c r="R40" s="314">
        <v>336.27</v>
      </c>
      <c r="S40" s="314">
        <v>339.44</v>
      </c>
      <c r="T40" s="314">
        <v>365.17</v>
      </c>
      <c r="U40" s="314">
        <v>367.55</v>
      </c>
      <c r="V40" s="314">
        <v>378.59</v>
      </c>
      <c r="W40" s="314">
        <v>379.82</v>
      </c>
      <c r="X40" s="314">
        <v>275.39</v>
      </c>
      <c r="Y40" s="314">
        <v>300.13</v>
      </c>
      <c r="Z40" s="314">
        <v>319.44</v>
      </c>
      <c r="AA40" s="314">
        <v>340.52</v>
      </c>
      <c r="AB40" s="314">
        <v>326.76</v>
      </c>
      <c r="AC40" s="314">
        <v>346.01</v>
      </c>
      <c r="AD40" s="314">
        <v>218.39</v>
      </c>
      <c r="AE40" s="360"/>
      <c r="AF40" s="360"/>
      <c r="AG40" s="360"/>
      <c r="AH40" s="279"/>
    </row>
    <row r="41" spans="2:37" s="293" customFormat="1" ht="27" customHeight="1" x14ac:dyDescent="0.2">
      <c r="B41" s="288" t="s">
        <v>333</v>
      </c>
      <c r="C41" s="370" t="s">
        <v>334</v>
      </c>
      <c r="D41" s="370"/>
      <c r="E41" s="370"/>
      <c r="F41" s="370"/>
      <c r="G41" s="370"/>
      <c r="H41" s="370"/>
      <c r="I41" s="370"/>
      <c r="J41" s="370"/>
      <c r="K41" s="370"/>
      <c r="L41" s="370"/>
      <c r="M41" s="370"/>
      <c r="N41" s="370"/>
      <c r="O41" s="370"/>
      <c r="P41" s="370"/>
      <c r="Q41" s="370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370"/>
      <c r="AC41" s="370"/>
      <c r="AD41" s="370"/>
      <c r="AE41" s="360"/>
      <c r="AF41" s="360"/>
      <c r="AG41" s="360"/>
      <c r="AH41" s="279"/>
    </row>
    <row r="42" spans="2:37" s="328" customFormat="1" ht="13.5" customHeight="1" x14ac:dyDescent="0.2">
      <c r="B42" s="294" t="s">
        <v>335</v>
      </c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</row>
    <row r="43" spans="2:37" s="328" customFormat="1" ht="13.5" customHeight="1" x14ac:dyDescent="0.2">
      <c r="B43" s="294" t="s">
        <v>362</v>
      </c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</row>
  </sheetData>
  <mergeCells count="6">
    <mergeCell ref="C41:AD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6"/>
  <sheetViews>
    <sheetView showGridLines="0" topLeftCell="A638" zoomScale="80" zoomScaleNormal="80" workbookViewId="0">
      <selection activeCell="G20" sqref="G20"/>
    </sheetView>
  </sheetViews>
  <sheetFormatPr baseColWidth="10" defaultColWidth="11.5703125" defaultRowHeight="12" x14ac:dyDescent="0.2"/>
  <cols>
    <col min="1" max="1" width="4.140625" style="295" bestFit="1" customWidth="1"/>
    <col min="2" max="2" width="2.140625" style="295" customWidth="1"/>
    <col min="3" max="3" width="34" style="296" customWidth="1"/>
    <col min="4" max="4" width="14.28515625" style="297" customWidth="1"/>
    <col min="5" max="5" width="13.5703125" style="297" bestFit="1" customWidth="1"/>
    <col min="6" max="6" width="13.5703125" style="297" customWidth="1"/>
    <col min="7" max="7" width="10.7109375" style="297" customWidth="1"/>
    <col min="8" max="8" width="13.28515625" style="298" customWidth="1"/>
    <col min="9" max="9" width="12.140625" style="298" customWidth="1"/>
    <col min="10" max="10" width="14.5703125" style="297" customWidth="1"/>
    <col min="11" max="16384" width="11.5703125" style="299"/>
  </cols>
  <sheetData>
    <row r="1" spans="1:10" ht="19.7" customHeight="1" x14ac:dyDescent="0.2"/>
    <row r="2" spans="1:10" ht="16.5" customHeight="1" x14ac:dyDescent="0.2">
      <c r="C2" s="383"/>
      <c r="D2" s="386" t="s">
        <v>354</v>
      </c>
      <c r="E2" s="387"/>
      <c r="F2" s="387"/>
      <c r="G2" s="387"/>
      <c r="H2" s="387"/>
      <c r="I2" s="387"/>
      <c r="J2" s="387"/>
    </row>
    <row r="3" spans="1:10" ht="15" customHeight="1" x14ac:dyDescent="0.2">
      <c r="C3" s="384"/>
      <c r="D3" s="386"/>
      <c r="E3" s="387"/>
      <c r="F3" s="387"/>
      <c r="G3" s="387"/>
      <c r="H3" s="387"/>
      <c r="I3" s="387"/>
      <c r="J3" s="387"/>
    </row>
    <row r="4" spans="1:10" ht="15" customHeight="1" x14ac:dyDescent="0.2">
      <c r="C4" s="385"/>
      <c r="D4" s="386"/>
      <c r="E4" s="387"/>
      <c r="F4" s="387"/>
      <c r="G4" s="387"/>
      <c r="H4" s="387"/>
      <c r="I4" s="387"/>
      <c r="J4" s="387"/>
    </row>
    <row r="5" spans="1:10" ht="11.25" customHeight="1" x14ac:dyDescent="0.25">
      <c r="C5" s="300"/>
      <c r="D5" s="300"/>
      <c r="E5" s="300"/>
      <c r="F5" s="300"/>
      <c r="G5" s="300"/>
      <c r="H5" s="300"/>
      <c r="I5" s="300"/>
      <c r="J5" s="301"/>
    </row>
    <row r="6" spans="1:10" s="303" customFormat="1" ht="30" customHeight="1" x14ac:dyDescent="0.2">
      <c r="A6" s="302"/>
      <c r="B6" s="302"/>
      <c r="C6" s="339" t="s">
        <v>188</v>
      </c>
      <c r="D6" s="388" t="str">
        <f>'PM10_CA-ILO-01'!F6</f>
        <v>Evaluación de seguimiento de la calidad del aire en la I.E. Francisco Bolognesi, distrito Ilo, provincia Ilo, departamento Moquegua, en enero 2021</v>
      </c>
      <c r="E6" s="388"/>
      <c r="F6" s="388"/>
      <c r="G6" s="388"/>
      <c r="H6" s="388"/>
      <c r="I6" s="388"/>
      <c r="J6" s="388"/>
    </row>
    <row r="7" spans="1:10" s="303" customFormat="1" ht="11.45" customHeight="1" x14ac:dyDescent="0.25">
      <c r="A7" s="302"/>
      <c r="B7" s="302"/>
      <c r="C7" s="300"/>
      <c r="D7" s="300"/>
      <c r="E7" s="300"/>
      <c r="F7" s="300"/>
      <c r="G7" s="300"/>
      <c r="H7" s="300"/>
      <c r="I7" s="300"/>
      <c r="J7" s="301"/>
    </row>
    <row r="8" spans="1:10" s="303" customFormat="1" ht="15.75" customHeight="1" x14ac:dyDescent="0.2">
      <c r="A8" s="302"/>
      <c r="B8" s="302"/>
      <c r="C8" s="139" t="s">
        <v>236</v>
      </c>
      <c r="D8" s="313" t="s">
        <v>311</v>
      </c>
      <c r="E8" s="304"/>
      <c r="F8" s="278" t="s">
        <v>189</v>
      </c>
      <c r="G8" s="305"/>
      <c r="H8" s="390" t="s">
        <v>345</v>
      </c>
      <c r="I8" s="390"/>
      <c r="J8" s="390"/>
    </row>
    <row r="9" spans="1:10" s="303" customFormat="1" ht="8.25" customHeight="1" x14ac:dyDescent="0.25">
      <c r="A9" s="302"/>
      <c r="B9" s="302"/>
      <c r="C9" s="300"/>
      <c r="D9" s="300"/>
      <c r="E9" s="300"/>
      <c r="F9" s="300"/>
      <c r="G9" s="300"/>
      <c r="H9" s="300"/>
      <c r="I9" s="300"/>
      <c r="J9" s="301"/>
    </row>
    <row r="10" spans="1:10" s="303" customFormat="1" ht="15.75" customHeight="1" x14ac:dyDescent="0.2">
      <c r="A10" s="302"/>
      <c r="B10" s="302"/>
      <c r="C10" s="389" t="s">
        <v>217</v>
      </c>
      <c r="D10" s="389"/>
      <c r="E10" s="389"/>
      <c r="F10" s="389"/>
      <c r="G10" s="389"/>
      <c r="H10" s="389"/>
      <c r="I10" s="389"/>
      <c r="J10" s="389"/>
    </row>
    <row r="11" spans="1:10" s="303" customFormat="1" ht="8.25" customHeight="1" x14ac:dyDescent="0.25">
      <c r="A11" s="302"/>
      <c r="B11" s="302"/>
      <c r="C11" s="300"/>
      <c r="D11" s="300"/>
      <c r="E11" s="300"/>
      <c r="F11" s="300"/>
      <c r="G11" s="300"/>
      <c r="H11" s="300"/>
      <c r="I11" s="300"/>
      <c r="J11" s="301"/>
    </row>
    <row r="12" spans="1:10" ht="15.75" customHeight="1" x14ac:dyDescent="0.2">
      <c r="C12" s="139" t="s">
        <v>33</v>
      </c>
      <c r="D12" s="304" t="s">
        <v>262</v>
      </c>
      <c r="E12" s="304"/>
      <c r="F12" s="304"/>
      <c r="G12" s="278" t="s">
        <v>8</v>
      </c>
      <c r="H12" s="304" t="s">
        <v>340</v>
      </c>
      <c r="I12" s="307"/>
      <c r="J12" s="308"/>
    </row>
    <row r="13" spans="1:10" ht="7.5" customHeight="1" x14ac:dyDescent="0.25">
      <c r="C13" s="300"/>
      <c r="D13" s="300"/>
      <c r="E13" s="300"/>
      <c r="F13" s="300"/>
      <c r="G13" s="300"/>
      <c r="H13" s="300"/>
      <c r="I13" s="300"/>
      <c r="J13" s="301"/>
    </row>
    <row r="14" spans="1:10" ht="7.5" customHeight="1" x14ac:dyDescent="0.25">
      <c r="A14" s="342"/>
      <c r="B14" s="342"/>
      <c r="C14" s="300"/>
      <c r="D14" s="300"/>
      <c r="E14" s="300"/>
      <c r="F14" s="300"/>
      <c r="G14" s="300"/>
      <c r="H14" s="300"/>
      <c r="I14" s="300"/>
      <c r="J14" s="301"/>
    </row>
    <row r="15" spans="1:10" ht="18.75" customHeight="1" x14ac:dyDescent="0.25">
      <c r="A15" s="342"/>
      <c r="B15" s="342"/>
      <c r="C15" s="343" t="s">
        <v>339</v>
      </c>
      <c r="D15" s="304" t="s">
        <v>341</v>
      </c>
      <c r="E15" s="304"/>
      <c r="F15" s="304"/>
      <c r="G15" s="343" t="s">
        <v>10</v>
      </c>
      <c r="H15" s="304" t="s">
        <v>336</v>
      </c>
      <c r="I15" s="304"/>
      <c r="J15" s="301"/>
    </row>
    <row r="16" spans="1:10" ht="18.75" customHeight="1" x14ac:dyDescent="0.25">
      <c r="A16" s="342"/>
      <c r="B16" s="342"/>
      <c r="C16" s="343" t="s">
        <v>339</v>
      </c>
      <c r="D16" s="304" t="s">
        <v>342</v>
      </c>
      <c r="E16" s="304"/>
      <c r="F16" s="304"/>
      <c r="G16" s="343" t="s">
        <v>10</v>
      </c>
      <c r="H16" s="309">
        <v>1665884185</v>
      </c>
      <c r="I16" s="304"/>
      <c r="J16" s="301"/>
    </row>
    <row r="17" spans="1:10" ht="18.75" customHeight="1" x14ac:dyDescent="0.25">
      <c r="A17" s="342"/>
      <c r="B17" s="342"/>
      <c r="C17" s="343" t="s">
        <v>339</v>
      </c>
      <c r="D17" s="304" t="s">
        <v>343</v>
      </c>
      <c r="E17" s="304"/>
      <c r="F17" s="304"/>
      <c r="G17" s="343" t="s">
        <v>10</v>
      </c>
      <c r="H17" s="304" t="s">
        <v>337</v>
      </c>
      <c r="I17" s="304"/>
      <c r="J17" s="301"/>
    </row>
    <row r="18" spans="1:10" ht="15.75" customHeight="1" x14ac:dyDescent="0.2">
      <c r="C18" s="343" t="s">
        <v>339</v>
      </c>
      <c r="D18" s="304" t="s">
        <v>344</v>
      </c>
      <c r="E18" s="304"/>
      <c r="F18" s="304"/>
      <c r="G18" s="278" t="s">
        <v>10</v>
      </c>
      <c r="H18" s="304" t="s">
        <v>338</v>
      </c>
      <c r="I18" s="304"/>
      <c r="J18" s="306"/>
    </row>
    <row r="19" spans="1:10" ht="15.75" customHeight="1" x14ac:dyDescent="0.2">
      <c r="A19" s="355"/>
      <c r="B19" s="355"/>
      <c r="C19" s="356" t="s">
        <v>339</v>
      </c>
      <c r="D19" s="304" t="s">
        <v>356</v>
      </c>
      <c r="E19" s="304"/>
      <c r="F19" s="304"/>
      <c r="G19" s="356" t="s">
        <v>10</v>
      </c>
      <c r="H19" s="309">
        <v>193237</v>
      </c>
      <c r="I19" s="304"/>
      <c r="J19" s="306"/>
    </row>
    <row r="20" spans="1:10" ht="11.25" customHeight="1" x14ac:dyDescent="0.25">
      <c r="C20" s="300"/>
      <c r="D20" s="348"/>
      <c r="E20" s="300"/>
      <c r="F20" s="300"/>
      <c r="G20" s="555"/>
      <c r="H20" s="300"/>
      <c r="I20" s="353"/>
      <c r="J20" s="301"/>
    </row>
    <row r="21" spans="1:10" ht="42" customHeight="1" x14ac:dyDescent="0.2">
      <c r="C21" s="277" t="s">
        <v>263</v>
      </c>
      <c r="D21" s="277" t="s">
        <v>181</v>
      </c>
      <c r="E21" s="277" t="s">
        <v>264</v>
      </c>
      <c r="F21" s="277" t="s">
        <v>182</v>
      </c>
      <c r="G21" s="277" t="s">
        <v>265</v>
      </c>
      <c r="H21" s="277" t="s">
        <v>266</v>
      </c>
      <c r="I21" s="277" t="s">
        <v>267</v>
      </c>
      <c r="J21" s="345" t="s">
        <v>346</v>
      </c>
    </row>
    <row r="22" spans="1:10" x14ac:dyDescent="0.2">
      <c r="A22" s="391"/>
      <c r="C22" s="310">
        <v>44228</v>
      </c>
      <c r="D22" s="311">
        <v>1002.7</v>
      </c>
      <c r="E22" s="311">
        <v>0</v>
      </c>
      <c r="F22" s="311">
        <v>22.9</v>
      </c>
      <c r="G22" s="311">
        <v>68.400000000000006</v>
      </c>
      <c r="H22" s="311">
        <v>3.7</v>
      </c>
      <c r="I22" s="311">
        <v>144.1</v>
      </c>
      <c r="J22" s="311">
        <v>893</v>
      </c>
    </row>
    <row r="23" spans="1:10" x14ac:dyDescent="0.2">
      <c r="A23" s="391"/>
      <c r="C23" s="310">
        <v>44228.041666666664</v>
      </c>
      <c r="D23" s="311">
        <v>1002.3</v>
      </c>
      <c r="E23" s="311">
        <v>0</v>
      </c>
      <c r="F23" s="311">
        <v>22.7</v>
      </c>
      <c r="G23" s="311">
        <v>67.8</v>
      </c>
      <c r="H23" s="311">
        <v>4.2</v>
      </c>
      <c r="I23" s="311">
        <v>142.5</v>
      </c>
      <c r="J23" s="311">
        <v>802.8</v>
      </c>
    </row>
    <row r="24" spans="1:10" x14ac:dyDescent="0.2">
      <c r="A24" s="391"/>
      <c r="C24" s="310">
        <v>44228.083333333336</v>
      </c>
      <c r="D24" s="311">
        <v>1002.2</v>
      </c>
      <c r="E24" s="311">
        <v>0</v>
      </c>
      <c r="F24" s="311">
        <v>22.7</v>
      </c>
      <c r="G24" s="349">
        <v>68.400000000000006</v>
      </c>
      <c r="H24" s="557">
        <v>2.7</v>
      </c>
      <c r="I24" s="558">
        <v>139.5</v>
      </c>
      <c r="J24" s="351">
        <v>908</v>
      </c>
    </row>
    <row r="25" spans="1:10" x14ac:dyDescent="0.2">
      <c r="A25" s="391"/>
      <c r="C25" s="310">
        <v>44228.125</v>
      </c>
      <c r="D25" s="311">
        <v>1002.4</v>
      </c>
      <c r="E25" s="311">
        <v>0</v>
      </c>
      <c r="F25" s="311">
        <v>21.3</v>
      </c>
      <c r="G25" s="349">
        <v>76.5</v>
      </c>
      <c r="H25" s="575" t="s">
        <v>359</v>
      </c>
      <c r="I25" s="575" t="s">
        <v>359</v>
      </c>
      <c r="J25" s="351">
        <v>890.5</v>
      </c>
    </row>
    <row r="26" spans="1:10" x14ac:dyDescent="0.2">
      <c r="A26" s="391"/>
      <c r="C26" s="310">
        <v>44228.166666666664</v>
      </c>
      <c r="D26" s="311">
        <v>1002.6</v>
      </c>
      <c r="E26" s="311">
        <v>0</v>
      </c>
      <c r="F26" s="311">
        <v>21.3</v>
      </c>
      <c r="G26" s="349">
        <v>77.7</v>
      </c>
      <c r="H26" s="575" t="s">
        <v>359</v>
      </c>
      <c r="I26" s="575" t="s">
        <v>359</v>
      </c>
      <c r="J26" s="351">
        <v>876.6</v>
      </c>
    </row>
    <row r="27" spans="1:10" x14ac:dyDescent="0.2">
      <c r="A27" s="391"/>
      <c r="C27" s="310">
        <v>44228.208333333336</v>
      </c>
      <c r="D27" s="311">
        <v>1002.9</v>
      </c>
      <c r="E27" s="311">
        <v>0</v>
      </c>
      <c r="F27" s="311">
        <v>21.8</v>
      </c>
      <c r="G27" s="349">
        <v>75.5</v>
      </c>
      <c r="H27" s="575" t="s">
        <v>359</v>
      </c>
      <c r="I27" s="575" t="s">
        <v>359</v>
      </c>
      <c r="J27" s="351">
        <v>916.8</v>
      </c>
    </row>
    <row r="28" spans="1:10" x14ac:dyDescent="0.2">
      <c r="A28" s="391"/>
      <c r="C28" s="310">
        <v>44228.25</v>
      </c>
      <c r="D28" s="311">
        <v>1003</v>
      </c>
      <c r="E28" s="311">
        <v>0</v>
      </c>
      <c r="F28" s="311">
        <v>21.9</v>
      </c>
      <c r="G28" s="349">
        <v>74.099999999999994</v>
      </c>
      <c r="H28" s="575" t="s">
        <v>359</v>
      </c>
      <c r="I28" s="575" t="s">
        <v>359</v>
      </c>
      <c r="J28" s="351">
        <v>889.6</v>
      </c>
    </row>
    <row r="29" spans="1:10" x14ac:dyDescent="0.2">
      <c r="A29" s="391"/>
      <c r="C29" s="310">
        <v>44228.291666666664</v>
      </c>
      <c r="D29" s="311">
        <v>1003.1</v>
      </c>
      <c r="E29" s="311">
        <v>0</v>
      </c>
      <c r="F29" s="311">
        <v>22.4</v>
      </c>
      <c r="G29" s="349">
        <v>71.3</v>
      </c>
      <c r="H29" s="575" t="s">
        <v>359</v>
      </c>
      <c r="I29" s="575" t="s">
        <v>359</v>
      </c>
      <c r="J29" s="351">
        <v>958.9</v>
      </c>
    </row>
    <row r="30" spans="1:10" x14ac:dyDescent="0.2">
      <c r="A30" s="391"/>
      <c r="C30" s="310">
        <v>44228.333333333336</v>
      </c>
      <c r="D30" s="311">
        <v>1003</v>
      </c>
      <c r="E30" s="311">
        <v>0</v>
      </c>
      <c r="F30" s="311">
        <v>22.7</v>
      </c>
      <c r="G30" s="311">
        <v>69.099999999999994</v>
      </c>
      <c r="H30" s="563">
        <v>2.4</v>
      </c>
      <c r="I30" s="563">
        <v>318</v>
      </c>
      <c r="J30" s="311">
        <v>945.8</v>
      </c>
    </row>
    <row r="31" spans="1:10" x14ac:dyDescent="0.2">
      <c r="A31" s="391"/>
      <c r="C31" s="310">
        <v>44228.375</v>
      </c>
      <c r="D31" s="311">
        <v>1002.7</v>
      </c>
      <c r="E31" s="311">
        <v>0</v>
      </c>
      <c r="F31" s="311">
        <v>23.3</v>
      </c>
      <c r="G31" s="311">
        <v>66.599999999999994</v>
      </c>
      <c r="H31" s="311">
        <v>3.2</v>
      </c>
      <c r="I31" s="352">
        <v>313.5</v>
      </c>
      <c r="J31" s="351">
        <v>845.9</v>
      </c>
    </row>
    <row r="32" spans="1:10" x14ac:dyDescent="0.2">
      <c r="A32" s="391"/>
      <c r="C32" s="310">
        <v>44228.416666666664</v>
      </c>
      <c r="D32" s="311">
        <v>1002.2</v>
      </c>
      <c r="E32" s="311">
        <v>0</v>
      </c>
      <c r="F32" s="311">
        <v>25.3</v>
      </c>
      <c r="G32" s="311">
        <v>56.9</v>
      </c>
      <c r="H32" s="311">
        <v>2.2999999999999998</v>
      </c>
      <c r="I32" s="311">
        <v>212.3</v>
      </c>
      <c r="J32" s="311">
        <v>1066.7</v>
      </c>
    </row>
    <row r="33" spans="1:10" x14ac:dyDescent="0.2">
      <c r="A33" s="391"/>
      <c r="C33" s="310">
        <v>44228.458333333336</v>
      </c>
      <c r="D33" s="311">
        <v>1001.5</v>
      </c>
      <c r="E33" s="311">
        <v>0</v>
      </c>
      <c r="F33" s="311">
        <v>26</v>
      </c>
      <c r="G33" s="311">
        <v>54.2</v>
      </c>
      <c r="H33" s="311">
        <v>3.4</v>
      </c>
      <c r="I33" s="311">
        <v>193.4</v>
      </c>
      <c r="J33" s="311">
        <v>1138.4000000000001</v>
      </c>
    </row>
    <row r="34" spans="1:10" x14ac:dyDescent="0.2">
      <c r="A34" s="391"/>
      <c r="C34" s="310">
        <v>44228.5</v>
      </c>
      <c r="D34" s="311">
        <v>1000.9</v>
      </c>
      <c r="E34" s="311">
        <v>0</v>
      </c>
      <c r="F34" s="311">
        <v>26</v>
      </c>
      <c r="G34" s="311">
        <v>53.7</v>
      </c>
      <c r="H34" s="311">
        <v>3.7</v>
      </c>
      <c r="I34" s="311">
        <v>180.6</v>
      </c>
      <c r="J34" s="311">
        <v>1013.4</v>
      </c>
    </row>
    <row r="35" spans="1:10" x14ac:dyDescent="0.2">
      <c r="A35" s="391"/>
      <c r="C35" s="310">
        <v>44228.541666666664</v>
      </c>
      <c r="D35" s="311">
        <v>1000.6</v>
      </c>
      <c r="E35" s="311">
        <v>0</v>
      </c>
      <c r="F35" s="311">
        <v>26</v>
      </c>
      <c r="G35" s="311">
        <v>54.6</v>
      </c>
      <c r="H35" s="311">
        <v>3.6</v>
      </c>
      <c r="I35" s="311">
        <v>177.6</v>
      </c>
      <c r="J35" s="311">
        <v>1039.8</v>
      </c>
    </row>
    <row r="36" spans="1:10" x14ac:dyDescent="0.2">
      <c r="A36" s="391"/>
      <c r="C36" s="310">
        <v>44228.583333333336</v>
      </c>
      <c r="D36" s="311">
        <v>1000</v>
      </c>
      <c r="E36" s="311">
        <v>0</v>
      </c>
      <c r="F36" s="311">
        <v>25.8</v>
      </c>
      <c r="G36" s="311">
        <v>57.6</v>
      </c>
      <c r="H36" s="311">
        <v>4.0999999999999996</v>
      </c>
      <c r="I36" s="311">
        <v>183.7</v>
      </c>
      <c r="J36" s="311">
        <v>1034</v>
      </c>
    </row>
    <row r="37" spans="1:10" x14ac:dyDescent="0.2">
      <c r="A37" s="391"/>
      <c r="C37" s="310">
        <v>44228.625</v>
      </c>
      <c r="D37" s="311">
        <v>999.8</v>
      </c>
      <c r="E37" s="311">
        <v>0</v>
      </c>
      <c r="F37" s="311">
        <v>25.4</v>
      </c>
      <c r="G37" s="311">
        <v>59.7</v>
      </c>
      <c r="H37" s="311">
        <v>4</v>
      </c>
      <c r="I37" s="311">
        <v>167.1</v>
      </c>
      <c r="J37" s="311">
        <v>936.5</v>
      </c>
    </row>
    <row r="38" spans="1:10" x14ac:dyDescent="0.2">
      <c r="A38" s="391"/>
      <c r="C38" s="310">
        <v>44228.666666666664</v>
      </c>
      <c r="D38" s="311">
        <v>999.8</v>
      </c>
      <c r="E38" s="311">
        <v>0</v>
      </c>
      <c r="F38" s="311">
        <v>25.1</v>
      </c>
      <c r="G38" s="311">
        <v>61.3</v>
      </c>
      <c r="H38" s="311">
        <v>5</v>
      </c>
      <c r="I38" s="311">
        <v>159.5</v>
      </c>
      <c r="J38" s="311">
        <v>913.9</v>
      </c>
    </row>
    <row r="39" spans="1:10" x14ac:dyDescent="0.2">
      <c r="A39" s="391"/>
      <c r="C39" s="310">
        <v>44228.708333333336</v>
      </c>
      <c r="D39" s="311">
        <v>1000.6</v>
      </c>
      <c r="E39" s="311">
        <v>0</v>
      </c>
      <c r="F39" s="311">
        <v>24.3</v>
      </c>
      <c r="G39" s="311">
        <v>64</v>
      </c>
      <c r="H39" s="311">
        <v>5</v>
      </c>
      <c r="I39" s="311">
        <v>154.19999999999999</v>
      </c>
      <c r="J39" s="311">
        <v>781.6</v>
      </c>
    </row>
    <row r="40" spans="1:10" x14ac:dyDescent="0.2">
      <c r="A40" s="391"/>
      <c r="C40" s="310">
        <v>44228.75</v>
      </c>
      <c r="D40" s="311">
        <v>1002</v>
      </c>
      <c r="E40" s="311">
        <v>0</v>
      </c>
      <c r="F40" s="311">
        <v>23.6</v>
      </c>
      <c r="G40" s="311">
        <v>67.599999999999994</v>
      </c>
      <c r="H40" s="311">
        <v>5</v>
      </c>
      <c r="I40" s="311">
        <v>142.19999999999999</v>
      </c>
      <c r="J40" s="311">
        <v>694.6</v>
      </c>
    </row>
    <row r="41" spans="1:10" x14ac:dyDescent="0.2">
      <c r="A41" s="391"/>
      <c r="C41" s="310">
        <v>44228.791666666664</v>
      </c>
      <c r="D41" s="311">
        <v>1003.1</v>
      </c>
      <c r="E41" s="311">
        <v>0</v>
      </c>
      <c r="F41" s="311">
        <v>23.3</v>
      </c>
      <c r="G41" s="349">
        <v>68</v>
      </c>
      <c r="H41" s="354">
        <v>4.5999999999999996</v>
      </c>
      <c r="I41" s="354">
        <v>140.1</v>
      </c>
      <c r="J41" s="351">
        <v>637.79999999999995</v>
      </c>
    </row>
    <row r="42" spans="1:10" x14ac:dyDescent="0.2">
      <c r="A42" s="391"/>
      <c r="C42" s="310">
        <v>44228.833333333336</v>
      </c>
      <c r="D42" s="311">
        <v>1003.8</v>
      </c>
      <c r="E42" s="311">
        <v>0</v>
      </c>
      <c r="F42" s="311">
        <v>23.3</v>
      </c>
      <c r="G42" s="349">
        <v>67.2</v>
      </c>
      <c r="H42" s="354">
        <v>4.5</v>
      </c>
      <c r="I42" s="354">
        <v>142</v>
      </c>
      <c r="J42" s="351">
        <v>576</v>
      </c>
    </row>
    <row r="43" spans="1:10" x14ac:dyDescent="0.2">
      <c r="A43" s="391"/>
      <c r="C43" s="310">
        <v>44228.875</v>
      </c>
      <c r="D43" s="311">
        <v>1004.2</v>
      </c>
      <c r="E43" s="311">
        <v>0</v>
      </c>
      <c r="F43" s="311">
        <v>23.4</v>
      </c>
      <c r="G43" s="311">
        <v>65.8</v>
      </c>
      <c r="H43" s="311">
        <v>4</v>
      </c>
      <c r="I43" s="311">
        <v>140.69999999999999</v>
      </c>
      <c r="J43" s="311">
        <v>617</v>
      </c>
    </row>
    <row r="44" spans="1:10" x14ac:dyDescent="0.2">
      <c r="A44" s="391"/>
      <c r="C44" s="310">
        <v>44228.916666666664</v>
      </c>
      <c r="D44" s="311">
        <v>1004.4</v>
      </c>
      <c r="E44" s="311">
        <v>0</v>
      </c>
      <c r="F44" s="311">
        <v>23.5</v>
      </c>
      <c r="G44" s="311">
        <v>64.900000000000006</v>
      </c>
      <c r="H44" s="311">
        <v>3.5</v>
      </c>
      <c r="I44" s="311">
        <v>144.5</v>
      </c>
      <c r="J44" s="311">
        <v>459.9</v>
      </c>
    </row>
    <row r="45" spans="1:10" x14ac:dyDescent="0.2">
      <c r="A45" s="391"/>
      <c r="C45" s="310">
        <v>44228.958333333336</v>
      </c>
      <c r="D45" s="311">
        <v>1003.9</v>
      </c>
      <c r="E45" s="311">
        <v>0</v>
      </c>
      <c r="F45" s="311">
        <v>23.4</v>
      </c>
      <c r="G45" s="311">
        <v>65.400000000000006</v>
      </c>
      <c r="H45" s="311">
        <v>3.6</v>
      </c>
      <c r="I45" s="311">
        <v>142.69999999999999</v>
      </c>
      <c r="J45" s="311">
        <v>853.4</v>
      </c>
    </row>
    <row r="46" spans="1:10" x14ac:dyDescent="0.2">
      <c r="A46" s="391"/>
      <c r="C46" s="310">
        <v>44229</v>
      </c>
      <c r="D46" s="311">
        <v>1003.3</v>
      </c>
      <c r="E46" s="311">
        <v>0</v>
      </c>
      <c r="F46" s="311">
        <v>23.3</v>
      </c>
      <c r="G46" s="311">
        <v>66</v>
      </c>
      <c r="H46" s="311">
        <v>3.5</v>
      </c>
      <c r="I46" s="311">
        <v>137.69999999999999</v>
      </c>
      <c r="J46" s="311">
        <v>793.7</v>
      </c>
    </row>
    <row r="47" spans="1:10" x14ac:dyDescent="0.2">
      <c r="A47" s="391"/>
      <c r="C47" s="310">
        <v>44229.041666666664</v>
      </c>
      <c r="D47" s="311">
        <v>1002.8</v>
      </c>
      <c r="E47" s="311">
        <v>0</v>
      </c>
      <c r="F47" s="311">
        <v>23.2</v>
      </c>
      <c r="G47" s="311">
        <v>66.5</v>
      </c>
      <c r="H47" s="311">
        <v>3.3</v>
      </c>
      <c r="I47" s="311">
        <v>133.30000000000001</v>
      </c>
      <c r="J47" s="311">
        <v>725</v>
      </c>
    </row>
    <row r="48" spans="1:10" x14ac:dyDescent="0.2">
      <c r="A48" s="391"/>
      <c r="C48" s="310">
        <v>44229.083333333336</v>
      </c>
      <c r="D48" s="311">
        <v>1002.3</v>
      </c>
      <c r="E48" s="311">
        <v>0</v>
      </c>
      <c r="F48" s="311">
        <v>23.2</v>
      </c>
      <c r="G48" s="311">
        <v>66.599999999999994</v>
      </c>
      <c r="H48" s="311">
        <v>3.4</v>
      </c>
      <c r="I48" s="354">
        <v>135.30000000000001</v>
      </c>
      <c r="J48" s="351">
        <v>576.79999999999995</v>
      </c>
    </row>
    <row r="49" spans="1:10" x14ac:dyDescent="0.2">
      <c r="A49" s="391"/>
      <c r="C49" s="310">
        <v>44229.125</v>
      </c>
      <c r="D49" s="311">
        <v>1001.8</v>
      </c>
      <c r="E49" s="311">
        <v>0</v>
      </c>
      <c r="F49" s="311">
        <v>23.2</v>
      </c>
      <c r="G49" s="349">
        <v>66.8</v>
      </c>
      <c r="H49" s="352">
        <v>2.8</v>
      </c>
      <c r="I49" s="352">
        <v>145.1</v>
      </c>
      <c r="J49" s="351">
        <v>949.6</v>
      </c>
    </row>
    <row r="50" spans="1:10" x14ac:dyDescent="0.2">
      <c r="A50" s="391"/>
      <c r="C50" s="310">
        <v>44229.166666666664</v>
      </c>
      <c r="D50" s="311">
        <v>1001.8</v>
      </c>
      <c r="E50" s="311">
        <v>0</v>
      </c>
      <c r="F50" s="311">
        <v>23</v>
      </c>
      <c r="G50" s="349">
        <v>67.099999999999994</v>
      </c>
      <c r="H50" s="352">
        <v>2.9</v>
      </c>
      <c r="I50" s="352">
        <v>135.80000000000001</v>
      </c>
      <c r="J50" s="351">
        <v>941.4</v>
      </c>
    </row>
    <row r="51" spans="1:10" x14ac:dyDescent="0.2">
      <c r="A51" s="391"/>
      <c r="C51" s="310">
        <v>44229.208333333336</v>
      </c>
      <c r="D51" s="311">
        <v>1002.1</v>
      </c>
      <c r="E51" s="311">
        <v>0</v>
      </c>
      <c r="F51" s="311">
        <v>22.8</v>
      </c>
      <c r="G51" s="349">
        <v>67.5</v>
      </c>
      <c r="H51" s="559">
        <v>2.1</v>
      </c>
      <c r="I51" s="559">
        <v>146.19999999999999</v>
      </c>
      <c r="J51" s="351">
        <v>980.7</v>
      </c>
    </row>
    <row r="52" spans="1:10" x14ac:dyDescent="0.2">
      <c r="A52" s="391"/>
      <c r="C52" s="310">
        <v>44229.25</v>
      </c>
      <c r="D52" s="311">
        <v>1002.6</v>
      </c>
      <c r="E52" s="311">
        <v>0</v>
      </c>
      <c r="F52" s="311">
        <v>21.9</v>
      </c>
      <c r="G52" s="349">
        <v>74</v>
      </c>
      <c r="H52" s="575" t="s">
        <v>359</v>
      </c>
      <c r="I52" s="575" t="s">
        <v>359</v>
      </c>
      <c r="J52" s="351">
        <v>984.4</v>
      </c>
    </row>
    <row r="53" spans="1:10" x14ac:dyDescent="0.2">
      <c r="A53" s="391"/>
      <c r="C53" s="310">
        <v>44229.291666666664</v>
      </c>
      <c r="D53" s="311">
        <v>1003</v>
      </c>
      <c r="E53" s="311">
        <v>0</v>
      </c>
      <c r="F53" s="311">
        <v>22.3</v>
      </c>
      <c r="G53" s="349">
        <v>73.400000000000006</v>
      </c>
      <c r="H53" s="575" t="s">
        <v>359</v>
      </c>
      <c r="I53" s="575" t="s">
        <v>359</v>
      </c>
      <c r="J53" s="351">
        <v>1012.2</v>
      </c>
    </row>
    <row r="54" spans="1:10" x14ac:dyDescent="0.2">
      <c r="A54" s="391"/>
      <c r="C54" s="310">
        <v>44229.333333333336</v>
      </c>
      <c r="D54" s="311">
        <v>1002.8</v>
      </c>
      <c r="E54" s="311">
        <v>0</v>
      </c>
      <c r="F54" s="311">
        <v>23.1</v>
      </c>
      <c r="G54" s="349">
        <v>68.7</v>
      </c>
      <c r="H54" s="575" t="s">
        <v>359</v>
      </c>
      <c r="I54" s="575" t="s">
        <v>359</v>
      </c>
      <c r="J54" s="351">
        <v>909.9</v>
      </c>
    </row>
    <row r="55" spans="1:10" x14ac:dyDescent="0.2">
      <c r="A55" s="391"/>
      <c r="C55" s="310">
        <v>44229.375</v>
      </c>
      <c r="D55" s="311">
        <v>1002.7</v>
      </c>
      <c r="E55" s="311">
        <v>0</v>
      </c>
      <c r="F55" s="311">
        <v>24.4</v>
      </c>
      <c r="G55" s="311">
        <v>61.1</v>
      </c>
      <c r="H55" s="563">
        <v>2.2999999999999998</v>
      </c>
      <c r="I55" s="563">
        <v>180.5</v>
      </c>
      <c r="J55" s="311">
        <v>1049.8</v>
      </c>
    </row>
    <row r="56" spans="1:10" x14ac:dyDescent="0.2">
      <c r="A56" s="391"/>
      <c r="C56" s="310">
        <v>44229.416666666664</v>
      </c>
      <c r="D56" s="311">
        <v>1002.2</v>
      </c>
      <c r="E56" s="311">
        <v>0</v>
      </c>
      <c r="F56" s="311">
        <v>25.9</v>
      </c>
      <c r="G56" s="311">
        <v>54.8</v>
      </c>
      <c r="H56" s="311">
        <v>4</v>
      </c>
      <c r="I56" s="311">
        <v>172.7</v>
      </c>
      <c r="J56" s="311">
        <v>1168.5999999999999</v>
      </c>
    </row>
    <row r="57" spans="1:10" x14ac:dyDescent="0.2">
      <c r="A57" s="391"/>
      <c r="C57" s="310">
        <v>44229.458333333336</v>
      </c>
      <c r="D57" s="311">
        <v>1001.5</v>
      </c>
      <c r="E57" s="311">
        <v>0</v>
      </c>
      <c r="F57" s="311">
        <v>25.9</v>
      </c>
      <c r="G57" s="311">
        <v>56.1</v>
      </c>
      <c r="H57" s="311">
        <v>4.9000000000000004</v>
      </c>
      <c r="I57" s="311">
        <v>175.4</v>
      </c>
      <c r="J57" s="311">
        <v>1101.7</v>
      </c>
    </row>
    <row r="58" spans="1:10" x14ac:dyDescent="0.2">
      <c r="A58" s="391"/>
      <c r="C58" s="310">
        <v>44229.5</v>
      </c>
      <c r="D58" s="311">
        <v>1001.1</v>
      </c>
      <c r="E58" s="311">
        <v>0</v>
      </c>
      <c r="F58" s="311">
        <v>26</v>
      </c>
      <c r="G58" s="311">
        <v>56.1</v>
      </c>
      <c r="H58" s="311">
        <v>5.0999999999999996</v>
      </c>
      <c r="I58" s="311">
        <v>181.5</v>
      </c>
      <c r="J58" s="311">
        <v>973.4</v>
      </c>
    </row>
    <row r="59" spans="1:10" x14ac:dyDescent="0.2">
      <c r="A59" s="391"/>
      <c r="C59" s="310">
        <v>44229.541666666664</v>
      </c>
      <c r="D59" s="311">
        <v>1000.6</v>
      </c>
      <c r="E59" s="311">
        <v>0</v>
      </c>
      <c r="F59" s="311">
        <v>26</v>
      </c>
      <c r="G59" s="311">
        <v>56.9</v>
      </c>
      <c r="H59" s="311">
        <v>5.5</v>
      </c>
      <c r="I59" s="311">
        <v>172.7</v>
      </c>
      <c r="J59" s="311">
        <v>1055.2</v>
      </c>
    </row>
    <row r="60" spans="1:10" x14ac:dyDescent="0.2">
      <c r="A60" s="391"/>
      <c r="C60" s="310">
        <v>44229.583333333336</v>
      </c>
      <c r="D60" s="311">
        <v>1000.6</v>
      </c>
      <c r="E60" s="311">
        <v>0</v>
      </c>
      <c r="F60" s="311">
        <v>25.7</v>
      </c>
      <c r="G60" s="311">
        <v>57.7</v>
      </c>
      <c r="H60" s="311">
        <v>5.3</v>
      </c>
      <c r="I60" s="311">
        <v>167.4</v>
      </c>
      <c r="J60" s="311">
        <v>900.3</v>
      </c>
    </row>
    <row r="61" spans="1:10" x14ac:dyDescent="0.2">
      <c r="A61" s="391"/>
      <c r="C61" s="310">
        <v>44229.625</v>
      </c>
      <c r="D61" s="311">
        <v>1000.7</v>
      </c>
      <c r="E61" s="311">
        <v>0</v>
      </c>
      <c r="F61" s="311">
        <v>25.7</v>
      </c>
      <c r="G61" s="311">
        <v>58.6</v>
      </c>
      <c r="H61" s="311">
        <v>4.4000000000000004</v>
      </c>
      <c r="I61" s="311">
        <v>161.69999999999999</v>
      </c>
      <c r="J61" s="311">
        <v>881.4</v>
      </c>
    </row>
    <row r="62" spans="1:10" x14ac:dyDescent="0.2">
      <c r="A62" s="391"/>
      <c r="C62" s="310">
        <v>44229.666666666664</v>
      </c>
      <c r="D62" s="311">
        <v>1000.9</v>
      </c>
      <c r="E62" s="311">
        <v>0</v>
      </c>
      <c r="F62" s="311">
        <v>25.1</v>
      </c>
      <c r="G62" s="311">
        <v>63.3</v>
      </c>
      <c r="H62" s="311">
        <v>4.9000000000000004</v>
      </c>
      <c r="I62" s="311">
        <v>171.1</v>
      </c>
      <c r="J62" s="311">
        <v>782.3</v>
      </c>
    </row>
    <row r="63" spans="1:10" x14ac:dyDescent="0.2">
      <c r="A63" s="391"/>
      <c r="C63" s="310">
        <v>44229.708333333336</v>
      </c>
      <c r="D63" s="311">
        <v>1002.1</v>
      </c>
      <c r="E63" s="311">
        <v>0</v>
      </c>
      <c r="F63" s="311">
        <v>24.5</v>
      </c>
      <c r="G63" s="311">
        <v>65.900000000000006</v>
      </c>
      <c r="H63" s="311">
        <v>4.7</v>
      </c>
      <c r="I63" s="311">
        <v>161.80000000000001</v>
      </c>
      <c r="J63" s="311">
        <v>703.2</v>
      </c>
    </row>
    <row r="64" spans="1:10" x14ac:dyDescent="0.2">
      <c r="A64" s="391"/>
      <c r="C64" s="310">
        <v>44229.75</v>
      </c>
      <c r="D64" s="311">
        <v>1003.2</v>
      </c>
      <c r="E64" s="311">
        <v>0</v>
      </c>
      <c r="F64" s="311">
        <v>24</v>
      </c>
      <c r="G64" s="311">
        <v>66.099999999999994</v>
      </c>
      <c r="H64" s="311">
        <v>4.4000000000000004</v>
      </c>
      <c r="I64" s="311">
        <v>152.30000000000001</v>
      </c>
      <c r="J64" s="311">
        <v>662.4</v>
      </c>
    </row>
    <row r="65" spans="1:10" x14ac:dyDescent="0.2">
      <c r="A65" s="391"/>
      <c r="C65" s="310">
        <v>44229.791666666664</v>
      </c>
      <c r="D65" s="311">
        <v>1003.8</v>
      </c>
      <c r="E65" s="311">
        <v>0</v>
      </c>
      <c r="F65" s="311">
        <v>23.6</v>
      </c>
      <c r="G65" s="311">
        <v>68.599999999999994</v>
      </c>
      <c r="H65" s="311">
        <v>5.2</v>
      </c>
      <c r="I65" s="311">
        <v>152.9</v>
      </c>
      <c r="J65" s="311">
        <v>661.9</v>
      </c>
    </row>
    <row r="66" spans="1:10" x14ac:dyDescent="0.2">
      <c r="A66" s="391"/>
      <c r="C66" s="310">
        <v>44229.833333333336</v>
      </c>
      <c r="D66" s="311">
        <v>1004.1</v>
      </c>
      <c r="E66" s="311">
        <v>0</v>
      </c>
      <c r="F66" s="311">
        <v>23.6</v>
      </c>
      <c r="G66" s="349">
        <v>67.8</v>
      </c>
      <c r="H66" s="354">
        <v>4.4000000000000004</v>
      </c>
      <c r="I66" s="354">
        <v>149.80000000000001</v>
      </c>
      <c r="J66" s="351">
        <v>615.79999999999995</v>
      </c>
    </row>
    <row r="67" spans="1:10" x14ac:dyDescent="0.2">
      <c r="A67" s="391"/>
      <c r="C67" s="310">
        <v>44229.875</v>
      </c>
      <c r="D67" s="311">
        <v>1004</v>
      </c>
      <c r="E67" s="311">
        <v>0</v>
      </c>
      <c r="F67" s="311">
        <v>23.8</v>
      </c>
      <c r="G67" s="311">
        <v>64.8</v>
      </c>
      <c r="H67" s="311">
        <v>3.4</v>
      </c>
      <c r="I67" s="311">
        <v>150</v>
      </c>
      <c r="J67" s="311">
        <v>512.20000000000005</v>
      </c>
    </row>
    <row r="68" spans="1:10" x14ac:dyDescent="0.2">
      <c r="A68" s="391"/>
      <c r="C68" s="310">
        <v>44229.916666666664</v>
      </c>
      <c r="D68" s="311">
        <v>1003.7</v>
      </c>
      <c r="E68" s="311">
        <v>0</v>
      </c>
      <c r="F68" s="311">
        <v>23.3</v>
      </c>
      <c r="G68" s="349">
        <v>68.2</v>
      </c>
      <c r="H68" s="354">
        <v>3.4</v>
      </c>
      <c r="I68" s="354">
        <v>148</v>
      </c>
      <c r="J68" s="351">
        <v>487.2</v>
      </c>
    </row>
    <row r="69" spans="1:10" x14ac:dyDescent="0.2">
      <c r="A69" s="391"/>
      <c r="C69" s="310">
        <v>44229.958333333336</v>
      </c>
      <c r="D69" s="311">
        <v>1003.2</v>
      </c>
      <c r="E69" s="311">
        <v>0</v>
      </c>
      <c r="F69" s="311">
        <v>22.9</v>
      </c>
      <c r="G69" s="349">
        <v>68.2</v>
      </c>
      <c r="H69" s="354">
        <v>2.9</v>
      </c>
      <c r="I69" s="354">
        <v>133.5</v>
      </c>
      <c r="J69" s="351">
        <v>836.4</v>
      </c>
    </row>
    <row r="70" spans="1:10" x14ac:dyDescent="0.2">
      <c r="A70" s="391"/>
      <c r="C70" s="310">
        <v>44230</v>
      </c>
      <c r="D70" s="311">
        <v>1002.7</v>
      </c>
      <c r="E70" s="311">
        <v>0</v>
      </c>
      <c r="F70" s="311">
        <v>22.3</v>
      </c>
      <c r="G70" s="311">
        <v>71.3</v>
      </c>
      <c r="H70" s="311">
        <v>3.9</v>
      </c>
      <c r="I70" s="311">
        <v>146.6</v>
      </c>
      <c r="J70" s="311">
        <v>856.8</v>
      </c>
    </row>
    <row r="71" spans="1:10" x14ac:dyDescent="0.2">
      <c r="A71" s="391"/>
      <c r="C71" s="310">
        <v>44230.041666666664</v>
      </c>
      <c r="D71" s="311">
        <v>1002.4</v>
      </c>
      <c r="E71" s="311">
        <v>0</v>
      </c>
      <c r="F71" s="311">
        <v>22</v>
      </c>
      <c r="G71" s="311">
        <v>71.2</v>
      </c>
      <c r="H71" s="311">
        <v>2.9</v>
      </c>
      <c r="I71" s="311">
        <v>123.5</v>
      </c>
      <c r="J71" s="311">
        <v>879.5</v>
      </c>
    </row>
    <row r="72" spans="1:10" x14ac:dyDescent="0.2">
      <c r="A72" s="391"/>
      <c r="C72" s="310">
        <v>44230.083333333336</v>
      </c>
      <c r="D72" s="311">
        <v>1002.1</v>
      </c>
      <c r="E72" s="311">
        <v>0</v>
      </c>
      <c r="F72" s="311">
        <v>22</v>
      </c>
      <c r="G72" s="311">
        <v>70</v>
      </c>
      <c r="H72" s="311">
        <v>4</v>
      </c>
      <c r="I72" s="311">
        <v>139.69999999999999</v>
      </c>
      <c r="J72" s="311">
        <v>931.2</v>
      </c>
    </row>
    <row r="73" spans="1:10" x14ac:dyDescent="0.2">
      <c r="A73" s="391"/>
      <c r="C73" s="310">
        <v>44230.125</v>
      </c>
      <c r="D73" s="311">
        <v>1002.1</v>
      </c>
      <c r="E73" s="311">
        <v>0</v>
      </c>
      <c r="F73" s="311">
        <v>21.9</v>
      </c>
      <c r="G73" s="311">
        <v>68.8</v>
      </c>
      <c r="H73" s="311">
        <v>3.8</v>
      </c>
      <c r="I73" s="311">
        <v>133.9</v>
      </c>
      <c r="J73" s="311">
        <v>690.7</v>
      </c>
    </row>
    <row r="74" spans="1:10" x14ac:dyDescent="0.2">
      <c r="A74" s="391"/>
      <c r="C74" s="310">
        <v>44230.166666666664</v>
      </c>
      <c r="D74" s="311">
        <v>1002.1</v>
      </c>
      <c r="E74" s="311">
        <v>0</v>
      </c>
      <c r="F74" s="311">
        <v>22.1</v>
      </c>
      <c r="G74" s="311">
        <v>68</v>
      </c>
      <c r="H74" s="311">
        <v>2.8</v>
      </c>
      <c r="I74" s="311">
        <v>136.19999999999999</v>
      </c>
      <c r="J74" s="311">
        <v>915.9</v>
      </c>
    </row>
    <row r="75" spans="1:10" x14ac:dyDescent="0.2">
      <c r="A75" s="391"/>
      <c r="C75" s="310">
        <v>44230.208333333336</v>
      </c>
      <c r="D75" s="311">
        <v>1002.4</v>
      </c>
      <c r="E75" s="311">
        <v>0</v>
      </c>
      <c r="F75" s="311">
        <v>22</v>
      </c>
      <c r="G75" s="311">
        <v>68.099999999999994</v>
      </c>
      <c r="H75" s="311">
        <v>2.2999999999999998</v>
      </c>
      <c r="I75" s="311">
        <v>129.19999999999999</v>
      </c>
      <c r="J75" s="311">
        <v>925.6</v>
      </c>
    </row>
    <row r="76" spans="1:10" x14ac:dyDescent="0.2">
      <c r="A76" s="391"/>
      <c r="C76" s="310">
        <v>44230.25</v>
      </c>
      <c r="D76" s="311">
        <v>1002.8</v>
      </c>
      <c r="E76" s="311">
        <v>0</v>
      </c>
      <c r="F76" s="311">
        <v>22.4</v>
      </c>
      <c r="G76" s="311">
        <v>66.2</v>
      </c>
      <c r="H76" s="311">
        <v>2.1</v>
      </c>
      <c r="I76" s="311">
        <v>128.1</v>
      </c>
      <c r="J76" s="311">
        <v>962.8</v>
      </c>
    </row>
    <row r="77" spans="1:10" x14ac:dyDescent="0.2">
      <c r="A77" s="391"/>
      <c r="C77" s="310">
        <v>44230.291666666664</v>
      </c>
      <c r="D77" s="311">
        <v>1002.8</v>
      </c>
      <c r="E77" s="311">
        <v>0</v>
      </c>
      <c r="F77" s="311">
        <v>22.9</v>
      </c>
      <c r="G77" s="311">
        <v>65</v>
      </c>
      <c r="H77" s="311">
        <v>1.6</v>
      </c>
      <c r="I77" s="311">
        <v>129.6</v>
      </c>
      <c r="J77" s="311">
        <v>998.9</v>
      </c>
    </row>
    <row r="78" spans="1:10" x14ac:dyDescent="0.2">
      <c r="A78" s="391"/>
      <c r="C78" s="310">
        <v>44230.333333333336</v>
      </c>
      <c r="D78" s="311">
        <v>1002.6</v>
      </c>
      <c r="E78" s="311">
        <v>0</v>
      </c>
      <c r="F78" s="311">
        <v>24.2</v>
      </c>
      <c r="G78" s="311">
        <v>61.5</v>
      </c>
      <c r="H78" s="311">
        <v>4.0999999999999996</v>
      </c>
      <c r="I78" s="311">
        <v>145.6</v>
      </c>
      <c r="J78" s="311">
        <v>1044.0999999999999</v>
      </c>
    </row>
    <row r="79" spans="1:10" x14ac:dyDescent="0.2">
      <c r="A79" s="391"/>
      <c r="C79" s="310">
        <v>44230.375</v>
      </c>
      <c r="D79" s="311">
        <v>1002.3</v>
      </c>
      <c r="E79" s="311">
        <v>0</v>
      </c>
      <c r="F79" s="311">
        <v>24.8</v>
      </c>
      <c r="G79" s="311">
        <v>60.2</v>
      </c>
      <c r="H79" s="311">
        <v>4.7</v>
      </c>
      <c r="I79" s="311">
        <v>154</v>
      </c>
      <c r="J79" s="311">
        <v>1099.7</v>
      </c>
    </row>
    <row r="80" spans="1:10" x14ac:dyDescent="0.2">
      <c r="A80" s="391"/>
      <c r="C80" s="310">
        <v>44230.416666666664</v>
      </c>
      <c r="D80" s="311">
        <v>1002</v>
      </c>
      <c r="E80" s="311">
        <v>0</v>
      </c>
      <c r="F80" s="311">
        <v>25.6</v>
      </c>
      <c r="G80" s="311">
        <v>58.1</v>
      </c>
      <c r="H80" s="311">
        <v>4.3</v>
      </c>
      <c r="I80" s="311">
        <v>171.8</v>
      </c>
      <c r="J80" s="311">
        <v>1133.8</v>
      </c>
    </row>
    <row r="81" spans="1:10" x14ac:dyDescent="0.2">
      <c r="A81" s="391"/>
      <c r="C81" s="310">
        <v>44230.458333333336</v>
      </c>
      <c r="D81" s="311">
        <v>1001.6</v>
      </c>
      <c r="E81" s="311">
        <v>0</v>
      </c>
      <c r="F81" s="311">
        <v>25.7</v>
      </c>
      <c r="G81" s="311">
        <v>59.1</v>
      </c>
      <c r="H81" s="311">
        <v>4.4000000000000004</v>
      </c>
      <c r="I81" s="311">
        <v>181.3</v>
      </c>
      <c r="J81" s="311">
        <v>1117.5</v>
      </c>
    </row>
    <row r="82" spans="1:10" x14ac:dyDescent="0.2">
      <c r="A82" s="391"/>
      <c r="C82" s="310">
        <v>44230.5</v>
      </c>
      <c r="D82" s="311">
        <v>1001.5</v>
      </c>
      <c r="E82" s="311">
        <v>0</v>
      </c>
      <c r="F82" s="311">
        <v>25.4</v>
      </c>
      <c r="G82" s="311">
        <v>62.3</v>
      </c>
      <c r="H82" s="311">
        <v>4.7</v>
      </c>
      <c r="I82" s="311">
        <v>183.7</v>
      </c>
      <c r="J82" s="311">
        <v>934.1</v>
      </c>
    </row>
    <row r="83" spans="1:10" x14ac:dyDescent="0.2">
      <c r="A83" s="391"/>
      <c r="C83" s="310">
        <v>44230.541666666664</v>
      </c>
      <c r="D83" s="311">
        <v>1001.7</v>
      </c>
      <c r="E83" s="311">
        <v>0</v>
      </c>
      <c r="F83" s="311">
        <v>25.6</v>
      </c>
      <c r="G83" s="311">
        <v>62.9</v>
      </c>
      <c r="H83" s="311">
        <v>4.5</v>
      </c>
      <c r="I83" s="311">
        <v>178.6</v>
      </c>
      <c r="J83" s="311">
        <v>966.8</v>
      </c>
    </row>
    <row r="84" spans="1:10" x14ac:dyDescent="0.2">
      <c r="A84" s="391"/>
      <c r="C84" s="310">
        <v>44230.583333333336</v>
      </c>
      <c r="D84" s="311">
        <v>1001.3</v>
      </c>
      <c r="E84" s="311">
        <v>0</v>
      </c>
      <c r="F84" s="311">
        <v>25.5</v>
      </c>
      <c r="G84" s="311">
        <v>62.4</v>
      </c>
      <c r="H84" s="311">
        <v>4.5999999999999996</v>
      </c>
      <c r="I84" s="311">
        <v>186.2</v>
      </c>
      <c r="J84" s="311">
        <v>995.5</v>
      </c>
    </row>
    <row r="85" spans="1:10" x14ac:dyDescent="0.2">
      <c r="A85" s="391"/>
      <c r="C85" s="310">
        <v>44230.625</v>
      </c>
      <c r="D85" s="311">
        <v>1001.4</v>
      </c>
      <c r="E85" s="311">
        <v>0</v>
      </c>
      <c r="F85" s="311">
        <v>25</v>
      </c>
      <c r="G85" s="311">
        <v>65.2</v>
      </c>
      <c r="H85" s="311">
        <v>4.0999999999999996</v>
      </c>
      <c r="I85" s="311">
        <v>185.6</v>
      </c>
      <c r="J85" s="311">
        <v>912.3</v>
      </c>
    </row>
    <row r="86" spans="1:10" x14ac:dyDescent="0.2">
      <c r="A86" s="391"/>
      <c r="C86" s="310">
        <v>44230.666666666664</v>
      </c>
      <c r="D86" s="311">
        <v>1002.1</v>
      </c>
      <c r="E86" s="311">
        <v>0</v>
      </c>
      <c r="F86" s="311">
        <v>24.3</v>
      </c>
      <c r="G86" s="311">
        <v>68.599999999999994</v>
      </c>
      <c r="H86" s="311">
        <v>4.3</v>
      </c>
      <c r="I86" s="311">
        <v>182.9</v>
      </c>
      <c r="J86" s="311">
        <v>728.7</v>
      </c>
    </row>
    <row r="87" spans="1:10" x14ac:dyDescent="0.2">
      <c r="A87" s="391"/>
      <c r="C87" s="310">
        <v>44230.708333333336</v>
      </c>
      <c r="D87" s="311">
        <v>1002.7</v>
      </c>
      <c r="E87" s="311">
        <v>0</v>
      </c>
      <c r="F87" s="311">
        <v>23.9</v>
      </c>
      <c r="G87" s="311">
        <v>69.599999999999994</v>
      </c>
      <c r="H87" s="311">
        <v>4.2</v>
      </c>
      <c r="I87" s="311">
        <v>169.6</v>
      </c>
      <c r="J87" s="311">
        <v>353.7</v>
      </c>
    </row>
    <row r="88" spans="1:10" x14ac:dyDescent="0.2">
      <c r="A88" s="391"/>
      <c r="C88" s="310">
        <v>44230.75</v>
      </c>
      <c r="D88" s="311">
        <v>1003.7</v>
      </c>
      <c r="E88" s="311">
        <v>0</v>
      </c>
      <c r="F88" s="311">
        <v>23.7</v>
      </c>
      <c r="G88" s="311">
        <v>70.599999999999994</v>
      </c>
      <c r="H88" s="311">
        <v>4.0999999999999996</v>
      </c>
      <c r="I88" s="311">
        <v>165.3</v>
      </c>
      <c r="J88" s="311">
        <v>499.5</v>
      </c>
    </row>
    <row r="89" spans="1:10" x14ac:dyDescent="0.2">
      <c r="A89" s="391"/>
      <c r="C89" s="310">
        <v>44230.791666666664</v>
      </c>
      <c r="D89" s="311">
        <v>1004.3</v>
      </c>
      <c r="E89" s="311">
        <v>0</v>
      </c>
      <c r="F89" s="311">
        <v>23.6</v>
      </c>
      <c r="G89" s="349">
        <v>70.8</v>
      </c>
      <c r="H89" s="354">
        <v>4</v>
      </c>
      <c r="I89" s="354">
        <v>146.9</v>
      </c>
      <c r="J89" s="351">
        <v>702.9</v>
      </c>
    </row>
    <row r="90" spans="1:10" x14ac:dyDescent="0.2">
      <c r="A90" s="391"/>
      <c r="C90" s="310">
        <v>44230.833333333336</v>
      </c>
      <c r="D90" s="311">
        <v>1004.5</v>
      </c>
      <c r="E90" s="311">
        <v>0</v>
      </c>
      <c r="F90" s="311">
        <v>23.7</v>
      </c>
      <c r="G90" s="349">
        <v>70.599999999999994</v>
      </c>
      <c r="H90" s="354">
        <v>3.9</v>
      </c>
      <c r="I90" s="354">
        <v>140.4</v>
      </c>
      <c r="J90" s="351">
        <v>659.4</v>
      </c>
    </row>
    <row r="91" spans="1:10" x14ac:dyDescent="0.2">
      <c r="A91" s="391"/>
      <c r="C91" s="310">
        <v>44230.875</v>
      </c>
      <c r="D91" s="311">
        <v>1004.5</v>
      </c>
      <c r="E91" s="311">
        <v>0</v>
      </c>
      <c r="F91" s="311">
        <v>23.6</v>
      </c>
      <c r="G91" s="349">
        <v>70.2</v>
      </c>
      <c r="H91" s="354">
        <v>3.9</v>
      </c>
      <c r="I91" s="354">
        <v>143.69999999999999</v>
      </c>
      <c r="J91" s="351">
        <v>300.3</v>
      </c>
    </row>
    <row r="92" spans="1:10" x14ac:dyDescent="0.2">
      <c r="A92" s="391"/>
      <c r="C92" s="310">
        <v>44230.916666666664</v>
      </c>
      <c r="D92" s="311">
        <v>1004.4</v>
      </c>
      <c r="E92" s="311">
        <v>0</v>
      </c>
      <c r="F92" s="311">
        <v>23.5</v>
      </c>
      <c r="G92" s="349">
        <v>70.400000000000006</v>
      </c>
      <c r="H92" s="558">
        <v>3.1</v>
      </c>
      <c r="I92" s="558">
        <v>137.1</v>
      </c>
      <c r="J92" s="351">
        <v>228.5</v>
      </c>
    </row>
    <row r="93" spans="1:10" x14ac:dyDescent="0.2">
      <c r="A93" s="391"/>
      <c r="C93" s="310">
        <v>44230.958333333336</v>
      </c>
      <c r="D93" s="311">
        <v>1003.8</v>
      </c>
      <c r="E93" s="311">
        <v>0</v>
      </c>
      <c r="F93" s="311">
        <v>22.7</v>
      </c>
      <c r="G93" s="349">
        <v>74.3</v>
      </c>
      <c r="H93" s="575" t="s">
        <v>359</v>
      </c>
      <c r="I93" s="575" t="s">
        <v>359</v>
      </c>
      <c r="J93" s="351">
        <v>873.2</v>
      </c>
    </row>
    <row r="94" spans="1:10" x14ac:dyDescent="0.2">
      <c r="A94" s="391"/>
      <c r="C94" s="310">
        <v>44231</v>
      </c>
      <c r="D94" s="311">
        <v>1003.8</v>
      </c>
      <c r="E94" s="311">
        <v>0</v>
      </c>
      <c r="F94" s="311">
        <v>21.6</v>
      </c>
      <c r="G94" s="349">
        <v>79.900000000000006</v>
      </c>
      <c r="H94" s="575" t="s">
        <v>359</v>
      </c>
      <c r="I94" s="575" t="s">
        <v>359</v>
      </c>
      <c r="J94" s="351">
        <v>887.5</v>
      </c>
    </row>
    <row r="95" spans="1:10" x14ac:dyDescent="0.2">
      <c r="A95" s="391"/>
      <c r="C95" s="310">
        <v>44231.041666666664</v>
      </c>
      <c r="D95" s="311">
        <v>1003.5</v>
      </c>
      <c r="E95" s="311">
        <v>0</v>
      </c>
      <c r="F95" s="311">
        <v>21.5</v>
      </c>
      <c r="G95" s="349">
        <v>80.7</v>
      </c>
      <c r="H95" s="575" t="s">
        <v>359</v>
      </c>
      <c r="I95" s="575" t="s">
        <v>359</v>
      </c>
      <c r="J95" s="351">
        <v>880.6</v>
      </c>
    </row>
    <row r="96" spans="1:10" x14ac:dyDescent="0.2">
      <c r="A96" s="391"/>
      <c r="C96" s="310">
        <v>44231.083333333336</v>
      </c>
      <c r="D96" s="311">
        <v>1003.1</v>
      </c>
      <c r="E96" s="311">
        <v>0</v>
      </c>
      <c r="F96" s="311">
        <v>21.7</v>
      </c>
      <c r="G96" s="349">
        <v>79.2</v>
      </c>
      <c r="H96" s="575" t="s">
        <v>359</v>
      </c>
      <c r="I96" s="575" t="s">
        <v>359</v>
      </c>
      <c r="J96" s="351">
        <v>904.7</v>
      </c>
    </row>
    <row r="97" spans="1:10" x14ac:dyDescent="0.2">
      <c r="A97" s="391"/>
      <c r="C97" s="310">
        <v>44231.125</v>
      </c>
      <c r="D97" s="311">
        <v>1003</v>
      </c>
      <c r="E97" s="311">
        <v>0</v>
      </c>
      <c r="F97" s="311">
        <v>21.7</v>
      </c>
      <c r="G97" s="349">
        <v>78.8</v>
      </c>
      <c r="H97" s="575" t="s">
        <v>359</v>
      </c>
      <c r="I97" s="575" t="s">
        <v>359</v>
      </c>
      <c r="J97" s="351">
        <v>916.5</v>
      </c>
    </row>
    <row r="98" spans="1:10" x14ac:dyDescent="0.2">
      <c r="A98" s="391"/>
      <c r="C98" s="310">
        <v>44231.166666666664</v>
      </c>
      <c r="D98" s="311">
        <v>1003</v>
      </c>
      <c r="E98" s="311">
        <v>0</v>
      </c>
      <c r="F98" s="311">
        <v>21.8</v>
      </c>
      <c r="G98" s="349">
        <v>78.5</v>
      </c>
      <c r="H98" s="564">
        <v>1.2</v>
      </c>
      <c r="I98" s="575" t="s">
        <v>359</v>
      </c>
      <c r="J98" s="351">
        <v>923.1</v>
      </c>
    </row>
    <row r="99" spans="1:10" x14ac:dyDescent="0.2">
      <c r="A99" s="391"/>
      <c r="C99" s="310">
        <v>44231.208333333336</v>
      </c>
      <c r="D99" s="311">
        <v>1003.7</v>
      </c>
      <c r="E99" s="311">
        <v>0</v>
      </c>
      <c r="F99" s="311">
        <v>21.5</v>
      </c>
      <c r="G99" s="349">
        <v>79.400000000000006</v>
      </c>
      <c r="H99" s="560">
        <v>1.1000000000000001</v>
      </c>
      <c r="I99" s="575" t="s">
        <v>359</v>
      </c>
      <c r="J99" s="351">
        <v>934.7</v>
      </c>
    </row>
    <row r="100" spans="1:10" x14ac:dyDescent="0.2">
      <c r="A100" s="391"/>
      <c r="C100" s="310">
        <v>44231.25</v>
      </c>
      <c r="D100" s="311">
        <v>1004.1</v>
      </c>
      <c r="E100" s="311">
        <v>0</v>
      </c>
      <c r="F100" s="311">
        <v>22.1</v>
      </c>
      <c r="G100" s="349">
        <v>77.3</v>
      </c>
      <c r="H100" s="575" t="s">
        <v>359</v>
      </c>
      <c r="I100" s="575" t="s">
        <v>359</v>
      </c>
      <c r="J100" s="351">
        <v>947</v>
      </c>
    </row>
    <row r="101" spans="1:10" x14ac:dyDescent="0.2">
      <c r="A101" s="391"/>
      <c r="C101" s="310">
        <v>44231.291666666664</v>
      </c>
      <c r="D101" s="311">
        <v>1004.3</v>
      </c>
      <c r="E101" s="311">
        <v>0</v>
      </c>
      <c r="F101" s="311">
        <v>22.4</v>
      </c>
      <c r="G101" s="349">
        <v>75.8</v>
      </c>
      <c r="H101" s="565">
        <v>1</v>
      </c>
      <c r="I101" s="565">
        <v>313.8</v>
      </c>
      <c r="J101" s="351">
        <v>956.2</v>
      </c>
    </row>
    <row r="102" spans="1:10" x14ac:dyDescent="0.2">
      <c r="A102" s="391"/>
      <c r="C102" s="310">
        <v>44231.333333333336</v>
      </c>
      <c r="D102" s="311">
        <v>1004.4</v>
      </c>
      <c r="E102" s="311">
        <v>0</v>
      </c>
      <c r="F102" s="311">
        <v>23.2</v>
      </c>
      <c r="G102" s="349">
        <v>72.099999999999994</v>
      </c>
      <c r="H102" s="575" t="s">
        <v>359</v>
      </c>
      <c r="I102" s="575" t="s">
        <v>359</v>
      </c>
      <c r="J102" s="351">
        <v>982.9</v>
      </c>
    </row>
    <row r="103" spans="1:10" x14ac:dyDescent="0.2">
      <c r="A103" s="391"/>
      <c r="C103" s="310">
        <v>44231.375</v>
      </c>
      <c r="D103" s="311">
        <v>1004.3</v>
      </c>
      <c r="E103" s="311">
        <v>0</v>
      </c>
      <c r="F103" s="311">
        <v>24</v>
      </c>
      <c r="G103" s="311">
        <v>68.5</v>
      </c>
      <c r="H103" s="563">
        <v>1.2</v>
      </c>
      <c r="I103" s="563">
        <v>283.7</v>
      </c>
      <c r="J103" s="311">
        <v>967.6</v>
      </c>
    </row>
    <row r="104" spans="1:10" x14ac:dyDescent="0.2">
      <c r="A104" s="391"/>
      <c r="C104" s="310">
        <v>44231.416666666664</v>
      </c>
      <c r="D104" s="311">
        <v>1004</v>
      </c>
      <c r="E104" s="311">
        <v>0</v>
      </c>
      <c r="F104" s="311">
        <v>25.1</v>
      </c>
      <c r="G104" s="311">
        <v>63.2</v>
      </c>
      <c r="H104" s="311">
        <v>1.6</v>
      </c>
      <c r="I104" s="311">
        <v>277</v>
      </c>
      <c r="J104" s="311">
        <v>1095.5999999999999</v>
      </c>
    </row>
    <row r="105" spans="1:10" x14ac:dyDescent="0.2">
      <c r="A105" s="391"/>
      <c r="C105" s="310">
        <v>44231.458333333336</v>
      </c>
      <c r="D105" s="311">
        <v>1003.1</v>
      </c>
      <c r="E105" s="311">
        <v>0</v>
      </c>
      <c r="F105" s="311">
        <v>25.5</v>
      </c>
      <c r="G105" s="311">
        <v>61.5</v>
      </c>
      <c r="H105" s="311">
        <v>2.9</v>
      </c>
      <c r="I105" s="311">
        <v>260</v>
      </c>
      <c r="J105" s="311">
        <v>1076.9000000000001</v>
      </c>
    </row>
    <row r="106" spans="1:10" x14ac:dyDescent="0.2">
      <c r="A106" s="391"/>
      <c r="C106" s="310">
        <v>44231.5</v>
      </c>
      <c r="D106" s="311">
        <v>1002.5</v>
      </c>
      <c r="E106" s="311">
        <v>0</v>
      </c>
      <c r="F106" s="311">
        <v>26.4</v>
      </c>
      <c r="G106" s="311">
        <v>58.5</v>
      </c>
      <c r="H106" s="311">
        <v>3.8</v>
      </c>
      <c r="I106" s="311">
        <v>203.4</v>
      </c>
      <c r="J106" s="311">
        <v>1049.0999999999999</v>
      </c>
    </row>
    <row r="107" spans="1:10" x14ac:dyDescent="0.2">
      <c r="A107" s="391"/>
      <c r="C107" s="310">
        <v>44231.541666666664</v>
      </c>
      <c r="D107" s="311">
        <v>1002.2</v>
      </c>
      <c r="E107" s="311">
        <v>0</v>
      </c>
      <c r="F107" s="311">
        <v>26.4</v>
      </c>
      <c r="G107" s="311">
        <v>59.5</v>
      </c>
      <c r="H107" s="311">
        <v>4.4000000000000004</v>
      </c>
      <c r="I107" s="311">
        <v>195.8</v>
      </c>
      <c r="J107" s="311">
        <v>1050.4000000000001</v>
      </c>
    </row>
    <row r="108" spans="1:10" x14ac:dyDescent="0.2">
      <c r="A108" s="391"/>
      <c r="C108" s="310">
        <v>44231.583333333336</v>
      </c>
      <c r="D108" s="311">
        <v>1001.9</v>
      </c>
      <c r="E108" s="311">
        <v>0</v>
      </c>
      <c r="F108" s="311">
        <v>26.2</v>
      </c>
      <c r="G108" s="311">
        <v>61.5</v>
      </c>
      <c r="H108" s="311">
        <v>5</v>
      </c>
      <c r="I108" s="311">
        <v>184.1</v>
      </c>
      <c r="J108" s="311">
        <v>1135.0999999999999</v>
      </c>
    </row>
    <row r="109" spans="1:10" x14ac:dyDescent="0.2">
      <c r="A109" s="391"/>
      <c r="C109" s="310">
        <v>44231.625</v>
      </c>
      <c r="D109" s="311">
        <v>1001.9</v>
      </c>
      <c r="E109" s="311">
        <v>0</v>
      </c>
      <c r="F109" s="311">
        <v>25.8</v>
      </c>
      <c r="G109" s="311">
        <v>64.099999999999994</v>
      </c>
      <c r="H109" s="311">
        <v>5.0999999999999996</v>
      </c>
      <c r="I109" s="311">
        <v>171.8</v>
      </c>
      <c r="J109" s="311">
        <v>959.1</v>
      </c>
    </row>
    <row r="110" spans="1:10" x14ac:dyDescent="0.2">
      <c r="A110" s="391"/>
      <c r="C110" s="310">
        <v>44231.666666666664</v>
      </c>
      <c r="D110" s="311">
        <v>1002.2</v>
      </c>
      <c r="E110" s="311">
        <v>0</v>
      </c>
      <c r="F110" s="311">
        <v>24.9</v>
      </c>
      <c r="G110" s="311">
        <v>67.8</v>
      </c>
      <c r="H110" s="311">
        <v>4.8</v>
      </c>
      <c r="I110" s="311">
        <v>166.4</v>
      </c>
      <c r="J110" s="311">
        <v>570.79999999999995</v>
      </c>
    </row>
    <row r="111" spans="1:10" x14ac:dyDescent="0.2">
      <c r="A111" s="391"/>
      <c r="C111" s="310">
        <v>44231.708333333336</v>
      </c>
      <c r="D111" s="311">
        <v>1002.8</v>
      </c>
      <c r="E111" s="311">
        <v>0</v>
      </c>
      <c r="F111" s="311">
        <v>24.1</v>
      </c>
      <c r="G111" s="311">
        <v>71.400000000000006</v>
      </c>
      <c r="H111" s="311">
        <v>5.0999999999999996</v>
      </c>
      <c r="I111" s="311">
        <v>160.9</v>
      </c>
      <c r="J111" s="311">
        <v>633.79999999999995</v>
      </c>
    </row>
    <row r="112" spans="1:10" x14ac:dyDescent="0.2">
      <c r="A112" s="391"/>
      <c r="C112" s="310">
        <v>44231.75</v>
      </c>
      <c r="D112" s="311">
        <v>1003.3</v>
      </c>
      <c r="E112" s="311">
        <v>0</v>
      </c>
      <c r="F112" s="311">
        <v>23.7</v>
      </c>
      <c r="G112" s="311">
        <v>72.7</v>
      </c>
      <c r="H112" s="311">
        <v>4.9000000000000004</v>
      </c>
      <c r="I112" s="311">
        <v>156</v>
      </c>
      <c r="J112" s="311">
        <v>332.4</v>
      </c>
    </row>
    <row r="113" spans="1:10" x14ac:dyDescent="0.2">
      <c r="A113" s="391"/>
      <c r="C113" s="310">
        <v>44231.791666666664</v>
      </c>
      <c r="D113" s="311">
        <v>1004.1</v>
      </c>
      <c r="E113" s="311">
        <v>0</v>
      </c>
      <c r="F113" s="311">
        <v>23.6</v>
      </c>
      <c r="G113" s="311">
        <v>73.3</v>
      </c>
      <c r="H113" s="311">
        <v>5.0999999999999996</v>
      </c>
      <c r="I113" s="311">
        <v>146.80000000000001</v>
      </c>
      <c r="J113" s="311">
        <v>181.1</v>
      </c>
    </row>
    <row r="114" spans="1:10" x14ac:dyDescent="0.2">
      <c r="A114" s="391"/>
      <c r="C114" s="310">
        <v>44231.833333333336</v>
      </c>
      <c r="D114" s="311">
        <v>1004.6</v>
      </c>
      <c r="E114" s="311">
        <v>0</v>
      </c>
      <c r="F114" s="311">
        <v>23.5</v>
      </c>
      <c r="G114" s="311">
        <v>72.099999999999994</v>
      </c>
      <c r="H114" s="311">
        <v>4.8</v>
      </c>
      <c r="I114" s="311">
        <v>149.9</v>
      </c>
      <c r="J114" s="311">
        <v>174.2</v>
      </c>
    </row>
    <row r="115" spans="1:10" x14ac:dyDescent="0.2">
      <c r="A115" s="391"/>
      <c r="C115" s="310">
        <v>44231.875</v>
      </c>
      <c r="D115" s="311">
        <v>1005.2</v>
      </c>
      <c r="E115" s="311">
        <v>0</v>
      </c>
      <c r="F115" s="311">
        <v>23.4</v>
      </c>
      <c r="G115" s="311">
        <v>71.3</v>
      </c>
      <c r="H115" s="311">
        <v>5.0999999999999996</v>
      </c>
      <c r="I115" s="311">
        <v>146.1</v>
      </c>
      <c r="J115" s="311">
        <v>58.1</v>
      </c>
    </row>
    <row r="116" spans="1:10" x14ac:dyDescent="0.2">
      <c r="A116" s="391"/>
      <c r="C116" s="310">
        <v>44231.916666666664</v>
      </c>
      <c r="D116" s="311">
        <v>1005</v>
      </c>
      <c r="E116" s="311">
        <v>0</v>
      </c>
      <c r="F116" s="311">
        <v>23.5</v>
      </c>
      <c r="G116" s="311">
        <v>71</v>
      </c>
      <c r="H116" s="311">
        <v>4.7</v>
      </c>
      <c r="I116" s="311">
        <v>140.19999999999999</v>
      </c>
      <c r="J116" s="311">
        <v>61.1</v>
      </c>
    </row>
    <row r="117" spans="1:10" x14ac:dyDescent="0.2">
      <c r="A117" s="391"/>
      <c r="C117" s="310">
        <v>44231.958333333336</v>
      </c>
      <c r="D117" s="311">
        <v>1004.5</v>
      </c>
      <c r="E117" s="311">
        <v>0</v>
      </c>
      <c r="F117" s="311">
        <v>23.5</v>
      </c>
      <c r="G117" s="311">
        <v>71.599999999999994</v>
      </c>
      <c r="H117" s="311">
        <v>3.9</v>
      </c>
      <c r="I117" s="311">
        <v>142.19999999999999</v>
      </c>
      <c r="J117" s="311">
        <v>61.2</v>
      </c>
    </row>
    <row r="118" spans="1:10" x14ac:dyDescent="0.2">
      <c r="A118" s="391"/>
      <c r="C118" s="310">
        <v>44232</v>
      </c>
      <c r="D118" s="311">
        <v>1004.2</v>
      </c>
      <c r="E118" s="311">
        <v>0</v>
      </c>
      <c r="F118" s="311">
        <v>23.4</v>
      </c>
      <c r="G118" s="311">
        <v>72.2</v>
      </c>
      <c r="H118" s="311">
        <v>3</v>
      </c>
      <c r="I118" s="311">
        <v>140.30000000000001</v>
      </c>
      <c r="J118" s="311">
        <v>197</v>
      </c>
    </row>
    <row r="119" spans="1:10" x14ac:dyDescent="0.2">
      <c r="A119" s="391"/>
      <c r="C119" s="310">
        <v>44232.041666666664</v>
      </c>
      <c r="D119" s="311">
        <v>1003.7</v>
      </c>
      <c r="E119" s="311">
        <v>0</v>
      </c>
      <c r="F119" s="311">
        <v>23.2</v>
      </c>
      <c r="G119" s="311">
        <v>74</v>
      </c>
      <c r="H119" s="557">
        <v>2.6</v>
      </c>
      <c r="I119" s="557">
        <v>151.5</v>
      </c>
      <c r="J119" s="311">
        <v>88.7</v>
      </c>
    </row>
    <row r="120" spans="1:10" x14ac:dyDescent="0.2">
      <c r="A120" s="391"/>
      <c r="C120" s="310">
        <v>44232.083333333336</v>
      </c>
      <c r="D120" s="311">
        <v>1003.2</v>
      </c>
      <c r="E120" s="311">
        <v>0</v>
      </c>
      <c r="F120" s="311">
        <v>21.9</v>
      </c>
      <c r="G120" s="349">
        <v>79</v>
      </c>
      <c r="H120" s="575" t="s">
        <v>359</v>
      </c>
      <c r="I120" s="575" t="s">
        <v>359</v>
      </c>
      <c r="J120" s="351">
        <v>0</v>
      </c>
    </row>
    <row r="121" spans="1:10" x14ac:dyDescent="0.2">
      <c r="A121" s="391"/>
      <c r="C121" s="310">
        <v>44232.125</v>
      </c>
      <c r="D121" s="311">
        <v>1003.1</v>
      </c>
      <c r="E121" s="311">
        <v>0</v>
      </c>
      <c r="F121" s="311">
        <v>21.6</v>
      </c>
      <c r="G121" s="349">
        <v>80.7</v>
      </c>
      <c r="H121" s="575" t="s">
        <v>359</v>
      </c>
      <c r="I121" s="575" t="s">
        <v>359</v>
      </c>
      <c r="J121" s="351">
        <v>0</v>
      </c>
    </row>
    <row r="122" spans="1:10" x14ac:dyDescent="0.2">
      <c r="A122" s="391"/>
      <c r="C122" s="310">
        <v>44232.166666666664</v>
      </c>
      <c r="D122" s="311">
        <v>1003.2</v>
      </c>
      <c r="E122" s="311">
        <v>0</v>
      </c>
      <c r="F122" s="311">
        <v>21.5</v>
      </c>
      <c r="G122" s="349">
        <v>81.3</v>
      </c>
      <c r="H122" s="575" t="s">
        <v>359</v>
      </c>
      <c r="I122" s="575" t="s">
        <v>359</v>
      </c>
      <c r="J122" s="351">
        <v>0</v>
      </c>
    </row>
    <row r="123" spans="1:10" x14ac:dyDescent="0.2">
      <c r="A123" s="391"/>
      <c r="C123" s="310">
        <v>44232.208333333336</v>
      </c>
      <c r="D123" s="311">
        <v>1003.8</v>
      </c>
      <c r="E123" s="311">
        <v>0</v>
      </c>
      <c r="F123" s="311">
        <v>21.4</v>
      </c>
      <c r="G123" s="349">
        <v>81.7</v>
      </c>
      <c r="H123" s="575" t="s">
        <v>359</v>
      </c>
      <c r="I123" s="575" t="s">
        <v>359</v>
      </c>
      <c r="J123" s="351">
        <v>4.5</v>
      </c>
    </row>
    <row r="124" spans="1:10" x14ac:dyDescent="0.2">
      <c r="A124" s="391"/>
      <c r="C124" s="310">
        <v>44232.25</v>
      </c>
      <c r="D124" s="311">
        <v>1004.4</v>
      </c>
      <c r="E124" s="311">
        <v>0</v>
      </c>
      <c r="F124" s="311">
        <v>21.8</v>
      </c>
      <c r="G124" s="349">
        <v>80.5</v>
      </c>
      <c r="H124" s="575" t="s">
        <v>359</v>
      </c>
      <c r="I124" s="575" t="s">
        <v>359</v>
      </c>
      <c r="J124" s="351">
        <v>47.5</v>
      </c>
    </row>
    <row r="125" spans="1:10" x14ac:dyDescent="0.2">
      <c r="A125" s="391"/>
      <c r="C125" s="310">
        <v>44232.291666666664</v>
      </c>
      <c r="D125" s="311">
        <v>1004.7</v>
      </c>
      <c r="E125" s="311">
        <v>0</v>
      </c>
      <c r="F125" s="311">
        <v>22.4</v>
      </c>
      <c r="G125" s="349">
        <v>77.7</v>
      </c>
      <c r="H125" s="575" t="s">
        <v>359</v>
      </c>
      <c r="I125" s="575" t="s">
        <v>359</v>
      </c>
      <c r="J125" s="351">
        <v>148</v>
      </c>
    </row>
    <row r="126" spans="1:10" x14ac:dyDescent="0.2">
      <c r="A126" s="391"/>
      <c r="C126" s="310">
        <v>44232.333333333336</v>
      </c>
      <c r="D126" s="311">
        <v>1004.8</v>
      </c>
      <c r="E126" s="311">
        <v>0</v>
      </c>
      <c r="F126" s="311">
        <v>22.9</v>
      </c>
      <c r="G126" s="311">
        <v>75.7</v>
      </c>
      <c r="H126" s="563">
        <v>1.1000000000000001</v>
      </c>
      <c r="I126" s="563">
        <v>276.39999999999998</v>
      </c>
      <c r="J126" s="311">
        <v>646.29999999999995</v>
      </c>
    </row>
    <row r="127" spans="1:10" x14ac:dyDescent="0.2">
      <c r="A127" s="391"/>
      <c r="C127" s="310">
        <v>44232.375</v>
      </c>
      <c r="D127" s="311">
        <v>1004.1</v>
      </c>
      <c r="E127" s="311">
        <v>0</v>
      </c>
      <c r="F127" s="311">
        <v>24.2</v>
      </c>
      <c r="G127" s="311">
        <v>70.8</v>
      </c>
      <c r="H127" s="311">
        <v>1.6</v>
      </c>
      <c r="I127" s="311">
        <v>276.10000000000002</v>
      </c>
      <c r="J127" s="311">
        <v>1101.7</v>
      </c>
    </row>
    <row r="128" spans="1:10" x14ac:dyDescent="0.2">
      <c r="A128" s="391"/>
      <c r="C128" s="310">
        <v>44232.416666666664</v>
      </c>
      <c r="D128" s="311">
        <v>1003.7</v>
      </c>
      <c r="E128" s="311">
        <v>0</v>
      </c>
      <c r="F128" s="311">
        <v>24.1</v>
      </c>
      <c r="G128" s="311">
        <v>71.099999999999994</v>
      </c>
      <c r="H128" s="311">
        <v>1.6</v>
      </c>
      <c r="I128" s="311">
        <v>265.2</v>
      </c>
      <c r="J128" s="311">
        <v>1034.2</v>
      </c>
    </row>
    <row r="129" spans="1:10" x14ac:dyDescent="0.2">
      <c r="A129" s="391"/>
      <c r="C129" s="310">
        <v>44232.458333333336</v>
      </c>
      <c r="D129" s="311">
        <v>1002.9</v>
      </c>
      <c r="E129" s="311">
        <v>0</v>
      </c>
      <c r="F129" s="311">
        <v>24.7</v>
      </c>
      <c r="G129" s="311">
        <v>67.5</v>
      </c>
      <c r="H129" s="311">
        <v>2</v>
      </c>
      <c r="I129" s="311">
        <v>258.7</v>
      </c>
      <c r="J129" s="311">
        <v>1046.8</v>
      </c>
    </row>
    <row r="130" spans="1:10" x14ac:dyDescent="0.2">
      <c r="A130" s="391"/>
      <c r="C130" s="310">
        <v>44232.5</v>
      </c>
      <c r="D130" s="311">
        <v>1002.3</v>
      </c>
      <c r="E130" s="311">
        <v>0</v>
      </c>
      <c r="F130" s="311">
        <v>25.4</v>
      </c>
      <c r="G130" s="311">
        <v>62.9</v>
      </c>
      <c r="H130" s="311">
        <v>2.5</v>
      </c>
      <c r="I130" s="311">
        <v>255.2</v>
      </c>
      <c r="J130" s="311">
        <v>885.1</v>
      </c>
    </row>
    <row r="131" spans="1:10" x14ac:dyDescent="0.2">
      <c r="A131" s="391"/>
      <c r="C131" s="310">
        <v>44232.541666666664</v>
      </c>
      <c r="D131" s="311">
        <v>1001.7</v>
      </c>
      <c r="E131" s="311">
        <v>0</v>
      </c>
      <c r="F131" s="311">
        <v>25.3</v>
      </c>
      <c r="G131" s="311">
        <v>62.8</v>
      </c>
      <c r="H131" s="311">
        <v>3.9</v>
      </c>
      <c r="I131" s="311">
        <v>256.89999999999998</v>
      </c>
      <c r="J131" s="311">
        <v>1042.8</v>
      </c>
    </row>
    <row r="132" spans="1:10" x14ac:dyDescent="0.2">
      <c r="A132" s="391"/>
      <c r="C132" s="310">
        <v>44232.583333333336</v>
      </c>
      <c r="D132" s="311">
        <v>1001.4</v>
      </c>
      <c r="E132" s="311">
        <v>0</v>
      </c>
      <c r="F132" s="311">
        <v>25.9</v>
      </c>
      <c r="G132" s="311">
        <v>61.2</v>
      </c>
      <c r="H132" s="311">
        <v>3.3</v>
      </c>
      <c r="I132" s="311">
        <v>250.8</v>
      </c>
      <c r="J132" s="311">
        <v>1077</v>
      </c>
    </row>
    <row r="133" spans="1:10" x14ac:dyDescent="0.2">
      <c r="A133" s="391"/>
      <c r="C133" s="310">
        <v>44232.625</v>
      </c>
      <c r="D133" s="311">
        <v>1001.4</v>
      </c>
      <c r="E133" s="311">
        <v>0</v>
      </c>
      <c r="F133" s="311">
        <v>25.5</v>
      </c>
      <c r="G133" s="311">
        <v>63.9</v>
      </c>
      <c r="H133" s="311">
        <v>2.4</v>
      </c>
      <c r="I133" s="311">
        <v>253.2</v>
      </c>
      <c r="J133" s="311">
        <v>859.4</v>
      </c>
    </row>
    <row r="134" spans="1:10" x14ac:dyDescent="0.2">
      <c r="A134" s="391"/>
      <c r="C134" s="310">
        <v>44232.666666666664</v>
      </c>
      <c r="D134" s="311">
        <v>1001.5</v>
      </c>
      <c r="E134" s="311">
        <v>0</v>
      </c>
      <c r="F134" s="311">
        <v>25</v>
      </c>
      <c r="G134" s="311">
        <v>66.099999999999994</v>
      </c>
      <c r="H134" s="311">
        <v>3.2</v>
      </c>
      <c r="I134" s="311">
        <v>258.60000000000002</v>
      </c>
      <c r="J134" s="311">
        <v>897.8</v>
      </c>
    </row>
    <row r="135" spans="1:10" x14ac:dyDescent="0.2">
      <c r="A135" s="391"/>
      <c r="C135" s="310">
        <v>44232.708333333336</v>
      </c>
      <c r="D135" s="311">
        <v>1002</v>
      </c>
      <c r="E135" s="311">
        <v>0</v>
      </c>
      <c r="F135" s="311">
        <v>25</v>
      </c>
      <c r="G135" s="311">
        <v>66.900000000000006</v>
      </c>
      <c r="H135" s="311">
        <v>1.7</v>
      </c>
      <c r="I135" s="311">
        <v>243</v>
      </c>
      <c r="J135" s="311">
        <v>686</v>
      </c>
    </row>
    <row r="136" spans="1:10" x14ac:dyDescent="0.2">
      <c r="A136" s="391"/>
      <c r="C136" s="310">
        <v>44232.75</v>
      </c>
      <c r="D136" s="311">
        <v>1003.4</v>
      </c>
      <c r="E136" s="311">
        <v>0</v>
      </c>
      <c r="F136" s="311">
        <v>23.7</v>
      </c>
      <c r="G136" s="311">
        <v>72.3</v>
      </c>
      <c r="H136" s="557">
        <v>2</v>
      </c>
      <c r="I136" s="557">
        <v>282.3</v>
      </c>
      <c r="J136" s="311">
        <v>278.10000000000002</v>
      </c>
    </row>
    <row r="137" spans="1:10" x14ac:dyDescent="0.2">
      <c r="A137" s="391"/>
      <c r="C137" s="310">
        <v>44232.791666666664</v>
      </c>
      <c r="D137" s="311">
        <v>1004.5</v>
      </c>
      <c r="E137" s="311">
        <v>0</v>
      </c>
      <c r="F137" s="311">
        <v>23.1</v>
      </c>
      <c r="G137" s="349">
        <v>76.5</v>
      </c>
      <c r="H137" s="575" t="s">
        <v>359</v>
      </c>
      <c r="I137" s="575" t="s">
        <v>359</v>
      </c>
      <c r="J137" s="351">
        <v>625.70000000000005</v>
      </c>
    </row>
    <row r="138" spans="1:10" x14ac:dyDescent="0.2">
      <c r="A138" s="391"/>
      <c r="C138" s="310">
        <v>44232.833333333336</v>
      </c>
      <c r="D138" s="311">
        <v>1004.6</v>
      </c>
      <c r="E138" s="311">
        <v>0</v>
      </c>
      <c r="F138" s="311">
        <v>22.9</v>
      </c>
      <c r="G138" s="349">
        <v>77.3</v>
      </c>
      <c r="H138" s="575" t="s">
        <v>359</v>
      </c>
      <c r="I138" s="575" t="s">
        <v>359</v>
      </c>
      <c r="J138" s="351">
        <v>683.5</v>
      </c>
    </row>
    <row r="139" spans="1:10" x14ac:dyDescent="0.2">
      <c r="A139" s="391"/>
      <c r="C139" s="310">
        <v>44232.875</v>
      </c>
      <c r="D139" s="311">
        <v>1005</v>
      </c>
      <c r="E139" s="311">
        <v>0</v>
      </c>
      <c r="F139" s="311">
        <v>23.5</v>
      </c>
      <c r="G139" s="311">
        <v>71.7</v>
      </c>
      <c r="H139" s="563">
        <v>3</v>
      </c>
      <c r="I139" s="563">
        <v>145.80000000000001</v>
      </c>
      <c r="J139" s="311">
        <v>702.6</v>
      </c>
    </row>
    <row r="140" spans="1:10" x14ac:dyDescent="0.2">
      <c r="A140" s="391"/>
      <c r="C140" s="310">
        <v>44232.916666666664</v>
      </c>
      <c r="D140" s="311">
        <v>1004.9</v>
      </c>
      <c r="E140" s="311">
        <v>0</v>
      </c>
      <c r="F140" s="311">
        <v>23.4</v>
      </c>
      <c r="G140" s="311">
        <v>72.900000000000006</v>
      </c>
      <c r="H140" s="557">
        <v>1.5</v>
      </c>
      <c r="I140" s="557">
        <v>176.6</v>
      </c>
      <c r="J140" s="311">
        <v>727.3</v>
      </c>
    </row>
    <row r="141" spans="1:10" x14ac:dyDescent="0.2">
      <c r="A141" s="391"/>
      <c r="C141" s="310">
        <v>44232.958333333336</v>
      </c>
      <c r="D141" s="311">
        <v>1004.4</v>
      </c>
      <c r="E141" s="311">
        <v>0</v>
      </c>
      <c r="F141" s="311">
        <v>23</v>
      </c>
      <c r="G141" s="349">
        <v>75.3</v>
      </c>
      <c r="H141" s="575" t="s">
        <v>359</v>
      </c>
      <c r="I141" s="575" t="s">
        <v>359</v>
      </c>
      <c r="J141" s="351">
        <v>748.5</v>
      </c>
    </row>
    <row r="142" spans="1:10" x14ac:dyDescent="0.2">
      <c r="A142" s="391"/>
      <c r="C142" s="310">
        <v>44233</v>
      </c>
      <c r="D142" s="311">
        <v>1003.9</v>
      </c>
      <c r="E142" s="311">
        <v>0</v>
      </c>
      <c r="F142" s="311">
        <v>22.6</v>
      </c>
      <c r="G142" s="349">
        <v>77</v>
      </c>
      <c r="H142" s="575" t="s">
        <v>359</v>
      </c>
      <c r="I142" s="575" t="s">
        <v>359</v>
      </c>
      <c r="J142" s="351">
        <v>789.4</v>
      </c>
    </row>
    <row r="143" spans="1:10" x14ac:dyDescent="0.2">
      <c r="A143" s="391"/>
      <c r="C143" s="310">
        <v>44233.041666666664</v>
      </c>
      <c r="D143" s="311">
        <v>1003</v>
      </c>
      <c r="E143" s="311">
        <v>0</v>
      </c>
      <c r="F143" s="311">
        <v>22.5</v>
      </c>
      <c r="G143" s="349">
        <v>77.2</v>
      </c>
      <c r="H143" s="575" t="s">
        <v>359</v>
      </c>
      <c r="I143" s="575" t="s">
        <v>359</v>
      </c>
      <c r="J143" s="351">
        <v>817.6</v>
      </c>
    </row>
    <row r="144" spans="1:10" x14ac:dyDescent="0.2">
      <c r="A144" s="391"/>
      <c r="C144" s="310">
        <v>44233.083333333336</v>
      </c>
      <c r="D144" s="311">
        <v>1002.8</v>
      </c>
      <c r="E144" s="311">
        <v>0</v>
      </c>
      <c r="F144" s="311">
        <v>22.2</v>
      </c>
      <c r="G144" s="349">
        <v>77.2</v>
      </c>
      <c r="H144" s="575" t="s">
        <v>359</v>
      </c>
      <c r="I144" s="575" t="s">
        <v>359</v>
      </c>
      <c r="J144" s="351">
        <v>855.1</v>
      </c>
    </row>
    <row r="145" spans="1:10" x14ac:dyDescent="0.2">
      <c r="A145" s="391"/>
      <c r="C145" s="310">
        <v>44233.125</v>
      </c>
      <c r="D145" s="311">
        <v>1002.7</v>
      </c>
      <c r="E145" s="311">
        <v>0</v>
      </c>
      <c r="F145" s="311">
        <v>22.1</v>
      </c>
      <c r="G145" s="349">
        <v>78.400000000000006</v>
      </c>
      <c r="H145" s="575" t="s">
        <v>359</v>
      </c>
      <c r="I145" s="575" t="s">
        <v>359</v>
      </c>
      <c r="J145" s="351">
        <v>861.1</v>
      </c>
    </row>
    <row r="146" spans="1:10" x14ac:dyDescent="0.2">
      <c r="A146" s="391"/>
      <c r="C146" s="310">
        <v>44233.166666666664</v>
      </c>
      <c r="D146" s="311">
        <v>1002.7</v>
      </c>
      <c r="E146" s="311">
        <v>0</v>
      </c>
      <c r="F146" s="311">
        <v>21.7</v>
      </c>
      <c r="G146" s="349">
        <v>80</v>
      </c>
      <c r="H146" s="575" t="s">
        <v>359</v>
      </c>
      <c r="I146" s="575" t="s">
        <v>359</v>
      </c>
      <c r="J146" s="351">
        <v>873.9</v>
      </c>
    </row>
    <row r="147" spans="1:10" x14ac:dyDescent="0.2">
      <c r="A147" s="391"/>
      <c r="C147" s="310">
        <v>44233.208333333336</v>
      </c>
      <c r="D147" s="311">
        <v>1003.3</v>
      </c>
      <c r="E147" s="311">
        <v>0</v>
      </c>
      <c r="F147" s="311">
        <v>21.6</v>
      </c>
      <c r="G147" s="349">
        <v>82</v>
      </c>
      <c r="H147" s="575" t="s">
        <v>359</v>
      </c>
      <c r="I147" s="575" t="s">
        <v>359</v>
      </c>
      <c r="J147" s="351">
        <v>901.4</v>
      </c>
    </row>
    <row r="148" spans="1:10" x14ac:dyDescent="0.2">
      <c r="A148" s="391"/>
      <c r="C148" s="310">
        <v>44233.25</v>
      </c>
      <c r="D148" s="311">
        <v>1004</v>
      </c>
      <c r="E148" s="311">
        <v>0</v>
      </c>
      <c r="F148" s="311">
        <v>22</v>
      </c>
      <c r="G148" s="349">
        <v>81.400000000000006</v>
      </c>
      <c r="H148" s="575" t="s">
        <v>359</v>
      </c>
      <c r="I148" s="575" t="s">
        <v>359</v>
      </c>
      <c r="J148" s="351">
        <v>925.4</v>
      </c>
    </row>
    <row r="149" spans="1:10" x14ac:dyDescent="0.2">
      <c r="A149" s="391"/>
      <c r="C149" s="310">
        <v>44233.291666666664</v>
      </c>
      <c r="D149" s="311">
        <v>1004.2</v>
      </c>
      <c r="E149" s="311">
        <v>0</v>
      </c>
      <c r="F149" s="311">
        <v>22.8</v>
      </c>
      <c r="G149" s="349">
        <v>77.099999999999994</v>
      </c>
      <c r="H149" s="566">
        <v>0.9</v>
      </c>
      <c r="I149" s="566">
        <v>254.2</v>
      </c>
      <c r="J149" s="351">
        <v>933.2</v>
      </c>
    </row>
    <row r="150" spans="1:10" x14ac:dyDescent="0.2">
      <c r="A150" s="391"/>
      <c r="C150" s="310">
        <v>44233.333333333336</v>
      </c>
      <c r="D150" s="311">
        <v>1004</v>
      </c>
      <c r="E150" s="311">
        <v>0</v>
      </c>
      <c r="F150" s="311">
        <v>23.3</v>
      </c>
      <c r="G150" s="311">
        <v>72.2</v>
      </c>
      <c r="H150" s="311">
        <v>1.6</v>
      </c>
      <c r="I150" s="311">
        <v>260.10000000000002</v>
      </c>
      <c r="J150" s="311">
        <v>933.6</v>
      </c>
    </row>
    <row r="151" spans="1:10" x14ac:dyDescent="0.2">
      <c r="A151" s="391"/>
      <c r="C151" s="310">
        <v>44233.375</v>
      </c>
      <c r="D151" s="311">
        <v>1003.5</v>
      </c>
      <c r="E151" s="311">
        <v>0</v>
      </c>
      <c r="F151" s="311">
        <v>24</v>
      </c>
      <c r="G151" s="311">
        <v>70.400000000000006</v>
      </c>
      <c r="H151" s="311">
        <v>1.7</v>
      </c>
      <c r="I151" s="311">
        <v>274.8</v>
      </c>
      <c r="J151" s="311">
        <v>1018.2</v>
      </c>
    </row>
    <row r="152" spans="1:10" x14ac:dyDescent="0.2">
      <c r="A152" s="391"/>
      <c r="C152" s="310">
        <v>44233.416666666664</v>
      </c>
      <c r="D152" s="311">
        <v>1002.6</v>
      </c>
      <c r="E152" s="311">
        <v>0</v>
      </c>
      <c r="F152" s="311">
        <v>25.3</v>
      </c>
      <c r="G152" s="311">
        <v>62.6</v>
      </c>
      <c r="H152" s="311">
        <v>1.9</v>
      </c>
      <c r="I152" s="311">
        <v>289.2</v>
      </c>
      <c r="J152" s="311">
        <v>1083</v>
      </c>
    </row>
    <row r="153" spans="1:10" x14ac:dyDescent="0.2">
      <c r="A153" s="391"/>
      <c r="C153" s="310">
        <v>44233.458333333336</v>
      </c>
      <c r="D153" s="311">
        <v>1001.8</v>
      </c>
      <c r="E153" s="311">
        <v>0</v>
      </c>
      <c r="F153" s="311">
        <v>26.9</v>
      </c>
      <c r="G153" s="311">
        <v>54.7</v>
      </c>
      <c r="H153" s="311">
        <v>3</v>
      </c>
      <c r="I153" s="311">
        <v>200.6</v>
      </c>
      <c r="J153" s="311">
        <v>929.7</v>
      </c>
    </row>
    <row r="154" spans="1:10" x14ac:dyDescent="0.2">
      <c r="A154" s="391"/>
      <c r="C154" s="310">
        <v>44233.5</v>
      </c>
      <c r="D154" s="311">
        <v>1001.3</v>
      </c>
      <c r="E154" s="311">
        <v>0</v>
      </c>
      <c r="F154" s="311">
        <v>26.9</v>
      </c>
      <c r="G154" s="311">
        <v>55.3</v>
      </c>
      <c r="H154" s="311">
        <v>4.4000000000000004</v>
      </c>
      <c r="I154" s="311">
        <v>182</v>
      </c>
      <c r="J154" s="311">
        <v>809.7</v>
      </c>
    </row>
    <row r="155" spans="1:10" x14ac:dyDescent="0.2">
      <c r="A155" s="391"/>
      <c r="C155" s="310">
        <v>44233.541666666664</v>
      </c>
      <c r="D155" s="311">
        <v>1001.1</v>
      </c>
      <c r="E155" s="311">
        <v>0</v>
      </c>
      <c r="F155" s="311">
        <v>26.9</v>
      </c>
      <c r="G155" s="311">
        <v>56.6</v>
      </c>
      <c r="H155" s="311">
        <v>4.2</v>
      </c>
      <c r="I155" s="311">
        <v>178</v>
      </c>
      <c r="J155" s="311">
        <v>1078.9000000000001</v>
      </c>
    </row>
    <row r="156" spans="1:10" x14ac:dyDescent="0.2">
      <c r="A156" s="391"/>
      <c r="C156" s="310">
        <v>44233.583333333336</v>
      </c>
      <c r="D156" s="311">
        <v>1001</v>
      </c>
      <c r="E156" s="311">
        <v>0</v>
      </c>
      <c r="F156" s="311">
        <v>26.8</v>
      </c>
      <c r="G156" s="311">
        <v>58.3</v>
      </c>
      <c r="H156" s="311">
        <v>4.3</v>
      </c>
      <c r="I156" s="311">
        <v>186.9</v>
      </c>
      <c r="J156" s="311">
        <v>977.7</v>
      </c>
    </row>
    <row r="157" spans="1:10" x14ac:dyDescent="0.2">
      <c r="A157" s="391"/>
      <c r="C157" s="310">
        <v>44233.625</v>
      </c>
      <c r="D157" s="311">
        <v>1001.2</v>
      </c>
      <c r="E157" s="311">
        <v>0</v>
      </c>
      <c r="F157" s="311">
        <v>26.3</v>
      </c>
      <c r="G157" s="311">
        <v>63.8</v>
      </c>
      <c r="H157" s="311">
        <v>3.5</v>
      </c>
      <c r="I157" s="311">
        <v>203.8</v>
      </c>
      <c r="J157" s="311">
        <v>735.9</v>
      </c>
    </row>
    <row r="158" spans="1:10" x14ac:dyDescent="0.2">
      <c r="A158" s="391"/>
      <c r="C158" s="310">
        <v>44233.666666666664</v>
      </c>
      <c r="D158" s="311">
        <v>1001.6</v>
      </c>
      <c r="E158" s="311">
        <v>0</v>
      </c>
      <c r="F158" s="311">
        <v>24.6</v>
      </c>
      <c r="G158" s="311">
        <v>73.599999999999994</v>
      </c>
      <c r="H158" s="311">
        <v>3.5</v>
      </c>
      <c r="I158" s="311">
        <v>256.5</v>
      </c>
      <c r="J158" s="311">
        <v>623.70000000000005</v>
      </c>
    </row>
    <row r="159" spans="1:10" x14ac:dyDescent="0.2">
      <c r="A159" s="391"/>
      <c r="C159" s="310">
        <v>44233.708333333336</v>
      </c>
      <c r="D159" s="311">
        <v>1002.4</v>
      </c>
      <c r="E159" s="311">
        <v>0</v>
      </c>
      <c r="F159" s="311">
        <v>23.9</v>
      </c>
      <c r="G159" s="311">
        <v>77.8</v>
      </c>
      <c r="H159" s="311">
        <v>1.9</v>
      </c>
      <c r="I159" s="311">
        <v>296.3</v>
      </c>
      <c r="J159" s="311">
        <v>623</v>
      </c>
    </row>
    <row r="160" spans="1:10" x14ac:dyDescent="0.2">
      <c r="A160" s="391"/>
      <c r="C160" s="310">
        <v>44233.75</v>
      </c>
      <c r="D160" s="311">
        <v>1003.4</v>
      </c>
      <c r="E160" s="311">
        <v>0</v>
      </c>
      <c r="F160" s="311">
        <v>23.1</v>
      </c>
      <c r="G160" s="311">
        <v>79.3</v>
      </c>
      <c r="H160" s="311">
        <v>1.1000000000000001</v>
      </c>
      <c r="I160" s="311">
        <v>286.89999999999998</v>
      </c>
      <c r="J160" s="311">
        <v>592.29999999999995</v>
      </c>
    </row>
    <row r="161" spans="1:10" x14ac:dyDescent="0.2">
      <c r="A161" s="391"/>
      <c r="C161" s="310">
        <v>44233.791666666664</v>
      </c>
      <c r="D161" s="311">
        <v>1004.3</v>
      </c>
      <c r="E161" s="311">
        <v>0</v>
      </c>
      <c r="F161" s="311">
        <v>23.1</v>
      </c>
      <c r="G161" s="311">
        <v>80.400000000000006</v>
      </c>
      <c r="H161" s="311">
        <v>1</v>
      </c>
      <c r="I161" s="311">
        <v>270.10000000000002</v>
      </c>
      <c r="J161" s="311">
        <v>622.79999999999995</v>
      </c>
    </row>
    <row r="162" spans="1:10" x14ac:dyDescent="0.2">
      <c r="A162" s="391"/>
      <c r="C162" s="310">
        <v>44233.833333333336</v>
      </c>
      <c r="D162" s="311">
        <v>1004.5</v>
      </c>
      <c r="E162" s="311">
        <v>0</v>
      </c>
      <c r="F162" s="311">
        <v>24</v>
      </c>
      <c r="G162" s="311">
        <v>72.599999999999994</v>
      </c>
      <c r="H162" s="311">
        <v>3.5</v>
      </c>
      <c r="I162" s="311">
        <v>161.80000000000001</v>
      </c>
      <c r="J162" s="311">
        <v>570.1</v>
      </c>
    </row>
    <row r="163" spans="1:10" x14ac:dyDescent="0.2">
      <c r="A163" s="391"/>
      <c r="C163" s="310">
        <v>44233.875</v>
      </c>
      <c r="D163" s="311">
        <v>1004.9</v>
      </c>
      <c r="E163" s="311">
        <v>0</v>
      </c>
      <c r="F163" s="311">
        <v>24.2</v>
      </c>
      <c r="G163" s="311">
        <v>71.099999999999994</v>
      </c>
      <c r="H163" s="311">
        <v>4.5999999999999996</v>
      </c>
      <c r="I163" s="311">
        <v>152.1</v>
      </c>
      <c r="J163" s="311">
        <v>475.6</v>
      </c>
    </row>
    <row r="164" spans="1:10" x14ac:dyDescent="0.2">
      <c r="A164" s="391"/>
      <c r="C164" s="310">
        <v>44233.916666666664</v>
      </c>
      <c r="D164" s="311">
        <v>1004.8</v>
      </c>
      <c r="E164" s="311">
        <v>0</v>
      </c>
      <c r="F164" s="311">
        <v>24.2</v>
      </c>
      <c r="G164" s="311">
        <v>70.8</v>
      </c>
      <c r="H164" s="311">
        <v>4.0999999999999996</v>
      </c>
      <c r="I164" s="311">
        <v>147.19999999999999</v>
      </c>
      <c r="J164" s="311">
        <v>589.29999999999995</v>
      </c>
    </row>
    <row r="165" spans="1:10" x14ac:dyDescent="0.2">
      <c r="A165" s="391"/>
      <c r="C165" s="310">
        <v>44233.958333333336</v>
      </c>
      <c r="D165" s="311">
        <v>1004.4</v>
      </c>
      <c r="E165" s="311">
        <v>0</v>
      </c>
      <c r="F165" s="311">
        <v>24.2</v>
      </c>
      <c r="G165" s="349">
        <v>70.7</v>
      </c>
      <c r="H165" s="354">
        <v>4.2</v>
      </c>
      <c r="I165" s="354">
        <v>151.30000000000001</v>
      </c>
      <c r="J165" s="351">
        <v>620.29999999999995</v>
      </c>
    </row>
    <row r="166" spans="1:10" x14ac:dyDescent="0.2">
      <c r="A166" s="391"/>
      <c r="C166" s="310">
        <v>44234</v>
      </c>
      <c r="D166" s="311">
        <v>1004</v>
      </c>
      <c r="E166" s="311">
        <v>0</v>
      </c>
      <c r="F166" s="311">
        <v>23.3</v>
      </c>
      <c r="G166" s="349">
        <v>78</v>
      </c>
      <c r="H166" s="558">
        <v>2</v>
      </c>
      <c r="I166" s="558">
        <v>317.3</v>
      </c>
      <c r="J166" s="351">
        <v>731.1</v>
      </c>
    </row>
    <row r="167" spans="1:10" x14ac:dyDescent="0.2">
      <c r="A167" s="391"/>
      <c r="C167" s="310">
        <v>44234.041666666664</v>
      </c>
      <c r="D167" s="311">
        <v>1003.7</v>
      </c>
      <c r="E167" s="311">
        <v>0</v>
      </c>
      <c r="F167" s="311">
        <v>22.8</v>
      </c>
      <c r="G167" s="349">
        <v>81.8</v>
      </c>
      <c r="H167" s="575" t="s">
        <v>359</v>
      </c>
      <c r="I167" s="575" t="s">
        <v>359</v>
      </c>
      <c r="J167" s="351">
        <v>743.7</v>
      </c>
    </row>
    <row r="168" spans="1:10" x14ac:dyDescent="0.2">
      <c r="A168" s="391"/>
      <c r="C168" s="310">
        <v>44234.083333333336</v>
      </c>
      <c r="D168" s="311">
        <v>1003.3</v>
      </c>
      <c r="E168" s="311">
        <v>0</v>
      </c>
      <c r="F168" s="311">
        <v>22.6</v>
      </c>
      <c r="G168" s="349">
        <v>82.2</v>
      </c>
      <c r="H168" s="575" t="s">
        <v>359</v>
      </c>
      <c r="I168" s="575" t="s">
        <v>359</v>
      </c>
      <c r="J168" s="351">
        <v>756.9</v>
      </c>
    </row>
    <row r="169" spans="1:10" x14ac:dyDescent="0.2">
      <c r="A169" s="391"/>
      <c r="C169" s="310">
        <v>44234.125</v>
      </c>
      <c r="D169" s="311">
        <v>1003.4</v>
      </c>
      <c r="E169" s="311">
        <v>0</v>
      </c>
      <c r="F169" s="311">
        <v>22.7</v>
      </c>
      <c r="G169" s="349">
        <v>80.3</v>
      </c>
      <c r="H169" s="567">
        <v>0.9</v>
      </c>
      <c r="I169" s="565">
        <v>338.5</v>
      </c>
      <c r="J169" s="351">
        <v>761.5</v>
      </c>
    </row>
    <row r="170" spans="1:10" x14ac:dyDescent="0.2">
      <c r="A170" s="391"/>
      <c r="C170" s="310">
        <v>44234.166666666664</v>
      </c>
      <c r="D170" s="311">
        <v>1003.2</v>
      </c>
      <c r="E170" s="311">
        <v>0</v>
      </c>
      <c r="F170" s="311">
        <v>23</v>
      </c>
      <c r="G170" s="349">
        <v>78.7</v>
      </c>
      <c r="H170" s="575" t="s">
        <v>359</v>
      </c>
      <c r="I170" s="575" t="s">
        <v>359</v>
      </c>
      <c r="J170" s="351">
        <v>768.3</v>
      </c>
    </row>
    <row r="171" spans="1:10" x14ac:dyDescent="0.2">
      <c r="A171" s="391"/>
      <c r="C171" s="310">
        <v>44234.208333333336</v>
      </c>
      <c r="D171" s="311">
        <v>1003.4</v>
      </c>
      <c r="E171" s="311">
        <v>0</v>
      </c>
      <c r="F171" s="311">
        <v>22.6</v>
      </c>
      <c r="G171" s="349">
        <v>78.900000000000006</v>
      </c>
      <c r="H171" s="575" t="s">
        <v>359</v>
      </c>
      <c r="I171" s="575" t="s">
        <v>359</v>
      </c>
      <c r="J171" s="351">
        <v>816.6</v>
      </c>
    </row>
    <row r="172" spans="1:10" x14ac:dyDescent="0.2">
      <c r="A172" s="391"/>
      <c r="C172" s="310">
        <v>44234.25</v>
      </c>
      <c r="D172" s="311">
        <v>1003.8</v>
      </c>
      <c r="E172" s="311">
        <v>0</v>
      </c>
      <c r="F172" s="311">
        <v>23</v>
      </c>
      <c r="G172" s="349">
        <v>78</v>
      </c>
      <c r="H172" s="568">
        <v>0.5</v>
      </c>
      <c r="I172" s="575" t="s">
        <v>359</v>
      </c>
      <c r="J172" s="351">
        <v>824.3</v>
      </c>
    </row>
    <row r="173" spans="1:10" x14ac:dyDescent="0.2">
      <c r="A173" s="391"/>
      <c r="C173" s="310">
        <v>44234.291666666664</v>
      </c>
      <c r="D173" s="311">
        <v>1004.1</v>
      </c>
      <c r="E173" s="311">
        <v>0</v>
      </c>
      <c r="F173" s="311">
        <v>24.4</v>
      </c>
      <c r="G173" s="349">
        <v>70.099999999999994</v>
      </c>
      <c r="H173" s="575" t="s">
        <v>359</v>
      </c>
      <c r="I173" s="575" t="s">
        <v>359</v>
      </c>
      <c r="J173" s="351">
        <v>854</v>
      </c>
    </row>
    <row r="174" spans="1:10" x14ac:dyDescent="0.2">
      <c r="A174" s="391"/>
      <c r="C174" s="310">
        <v>44234.333333333336</v>
      </c>
      <c r="D174" s="311">
        <v>1003.6</v>
      </c>
      <c r="E174" s="311">
        <v>0</v>
      </c>
      <c r="F174" s="311">
        <v>25.7</v>
      </c>
      <c r="G174" s="311">
        <v>60.3</v>
      </c>
      <c r="H174" s="563">
        <v>3.8</v>
      </c>
      <c r="I174" s="563">
        <v>149.19999999999999</v>
      </c>
      <c r="J174" s="311">
        <v>876.8</v>
      </c>
    </row>
    <row r="175" spans="1:10" x14ac:dyDescent="0.2">
      <c r="A175" s="391"/>
      <c r="C175" s="310">
        <v>44234.375</v>
      </c>
      <c r="D175" s="311">
        <v>1002.8</v>
      </c>
      <c r="E175" s="311">
        <v>0</v>
      </c>
      <c r="F175" s="311">
        <v>26.6</v>
      </c>
      <c r="G175" s="311">
        <v>58</v>
      </c>
      <c r="H175" s="311">
        <v>6.7</v>
      </c>
      <c r="I175" s="311">
        <v>150.4</v>
      </c>
      <c r="J175" s="311">
        <v>1025.4000000000001</v>
      </c>
    </row>
    <row r="176" spans="1:10" x14ac:dyDescent="0.2">
      <c r="A176" s="391"/>
      <c r="C176" s="310">
        <v>44234.416666666664</v>
      </c>
      <c r="D176" s="312">
        <v>1002</v>
      </c>
      <c r="E176" s="311">
        <v>0</v>
      </c>
      <c r="F176" s="311">
        <v>27.4</v>
      </c>
      <c r="G176" s="311">
        <v>53.9</v>
      </c>
      <c r="H176" s="311">
        <v>7.1</v>
      </c>
      <c r="I176" s="311">
        <v>146.69999999999999</v>
      </c>
      <c r="J176" s="311">
        <v>1088.9000000000001</v>
      </c>
    </row>
    <row r="177" spans="1:10" x14ac:dyDescent="0.2">
      <c r="A177" s="391"/>
      <c r="C177" s="310">
        <v>44234.458333333336</v>
      </c>
      <c r="D177" s="311">
        <v>1001.5</v>
      </c>
      <c r="E177" s="311">
        <v>0</v>
      </c>
      <c r="F177" s="311">
        <v>27.9</v>
      </c>
      <c r="G177" s="311">
        <v>51.8</v>
      </c>
      <c r="H177" s="311">
        <v>7.6</v>
      </c>
      <c r="I177" s="311">
        <v>151.19999999999999</v>
      </c>
      <c r="J177" s="311">
        <v>1122.2</v>
      </c>
    </row>
    <row r="178" spans="1:10" x14ac:dyDescent="0.2">
      <c r="A178" s="391"/>
      <c r="C178" s="310">
        <v>44234.5</v>
      </c>
      <c r="D178" s="311">
        <v>1000.8</v>
      </c>
      <c r="E178" s="311">
        <v>0</v>
      </c>
      <c r="F178" s="311">
        <v>27.9</v>
      </c>
      <c r="G178" s="311">
        <v>50.3</v>
      </c>
      <c r="H178" s="311">
        <v>8.1</v>
      </c>
      <c r="I178" s="311">
        <v>150.6</v>
      </c>
      <c r="J178" s="311">
        <v>796.7</v>
      </c>
    </row>
    <row r="179" spans="1:10" x14ac:dyDescent="0.2">
      <c r="A179" s="391"/>
      <c r="C179" s="310">
        <v>44234.541666666664</v>
      </c>
      <c r="D179" s="311">
        <v>1000.5</v>
      </c>
      <c r="E179" s="311">
        <v>0</v>
      </c>
      <c r="F179" s="311">
        <v>28.1</v>
      </c>
      <c r="G179" s="311">
        <v>50.7</v>
      </c>
      <c r="H179" s="311">
        <v>7.8</v>
      </c>
      <c r="I179" s="311">
        <v>149.69999999999999</v>
      </c>
      <c r="J179" s="311">
        <v>1134.8</v>
      </c>
    </row>
    <row r="180" spans="1:10" x14ac:dyDescent="0.2">
      <c r="A180" s="391"/>
      <c r="C180" s="310">
        <v>44234.583333333336</v>
      </c>
      <c r="D180" s="311">
        <v>1000.3</v>
      </c>
      <c r="E180" s="311">
        <v>0</v>
      </c>
      <c r="F180" s="311">
        <v>27.6</v>
      </c>
      <c r="G180" s="311">
        <v>55.5</v>
      </c>
      <c r="H180" s="311">
        <v>7.8</v>
      </c>
      <c r="I180" s="311">
        <v>147.1</v>
      </c>
      <c r="J180" s="311">
        <v>1015.9</v>
      </c>
    </row>
    <row r="181" spans="1:10" x14ac:dyDescent="0.2">
      <c r="A181" s="391"/>
      <c r="C181" s="310">
        <v>44234.625</v>
      </c>
      <c r="D181" s="311">
        <v>1000.6</v>
      </c>
      <c r="E181" s="311">
        <v>0</v>
      </c>
      <c r="F181" s="311">
        <v>26.8</v>
      </c>
      <c r="G181" s="311">
        <v>60.1</v>
      </c>
      <c r="H181" s="311">
        <v>8</v>
      </c>
      <c r="I181" s="311">
        <v>147.9</v>
      </c>
      <c r="J181" s="311">
        <v>774.8</v>
      </c>
    </row>
    <row r="182" spans="1:10" x14ac:dyDescent="0.2">
      <c r="A182" s="391"/>
      <c r="C182" s="310">
        <v>44234.666666666664</v>
      </c>
      <c r="D182" s="311">
        <v>1001</v>
      </c>
      <c r="E182" s="311">
        <v>0</v>
      </c>
      <c r="F182" s="311">
        <v>26.4</v>
      </c>
      <c r="G182" s="311">
        <v>61.8</v>
      </c>
      <c r="H182" s="311">
        <v>6.5</v>
      </c>
      <c r="I182" s="311">
        <v>147.5</v>
      </c>
      <c r="J182" s="311">
        <v>855</v>
      </c>
    </row>
    <row r="183" spans="1:10" x14ac:dyDescent="0.2">
      <c r="A183" s="391"/>
      <c r="C183" s="310">
        <v>44234.708333333336</v>
      </c>
      <c r="D183" s="311">
        <v>1001.9</v>
      </c>
      <c r="E183" s="311">
        <v>0</v>
      </c>
      <c r="F183" s="311">
        <v>25.9</v>
      </c>
      <c r="G183" s="311">
        <v>63.5</v>
      </c>
      <c r="H183" s="311">
        <v>4.3</v>
      </c>
      <c r="I183" s="311">
        <v>161.9</v>
      </c>
      <c r="J183" s="311">
        <v>399.6</v>
      </c>
    </row>
    <row r="184" spans="1:10" x14ac:dyDescent="0.2">
      <c r="A184" s="391"/>
      <c r="C184" s="310">
        <v>44234.75</v>
      </c>
      <c r="D184" s="311">
        <v>1003.3</v>
      </c>
      <c r="E184" s="311">
        <v>0</v>
      </c>
      <c r="F184" s="311">
        <v>25</v>
      </c>
      <c r="G184" s="311">
        <v>67.3</v>
      </c>
      <c r="H184" s="311">
        <v>4</v>
      </c>
      <c r="I184" s="311">
        <v>153.6</v>
      </c>
      <c r="J184" s="311">
        <v>336</v>
      </c>
    </row>
    <row r="185" spans="1:10" x14ac:dyDescent="0.2">
      <c r="A185" s="391"/>
      <c r="C185" s="310">
        <v>44234.791666666664</v>
      </c>
      <c r="D185" s="311">
        <v>1004.4</v>
      </c>
      <c r="E185" s="311">
        <v>0</v>
      </c>
      <c r="F185" s="311">
        <v>24.7</v>
      </c>
      <c r="G185" s="311">
        <v>67.599999999999994</v>
      </c>
      <c r="H185" s="311">
        <v>3.4</v>
      </c>
      <c r="I185" s="311">
        <v>144.1</v>
      </c>
      <c r="J185" s="311">
        <v>546.70000000000005</v>
      </c>
    </row>
    <row r="186" spans="1:10" x14ac:dyDescent="0.2">
      <c r="A186" s="391"/>
      <c r="C186" s="310">
        <v>44234.833333333336</v>
      </c>
      <c r="D186" s="311">
        <v>1004.9</v>
      </c>
      <c r="E186" s="311">
        <v>0</v>
      </c>
      <c r="F186" s="311">
        <v>24.6</v>
      </c>
      <c r="G186" s="311">
        <v>67.400000000000006</v>
      </c>
      <c r="H186" s="311">
        <v>4.2</v>
      </c>
      <c r="I186" s="311">
        <v>143.6</v>
      </c>
      <c r="J186" s="311">
        <v>637.4</v>
      </c>
    </row>
    <row r="187" spans="1:10" x14ac:dyDescent="0.2">
      <c r="A187" s="391"/>
      <c r="C187" s="310">
        <v>44234.875</v>
      </c>
      <c r="D187" s="311">
        <v>1005.3</v>
      </c>
      <c r="E187" s="311">
        <v>0</v>
      </c>
      <c r="F187" s="311">
        <v>24.4</v>
      </c>
      <c r="G187" s="311">
        <v>67.599999999999994</v>
      </c>
      <c r="H187" s="311">
        <v>3.4</v>
      </c>
      <c r="I187" s="311">
        <v>150.6</v>
      </c>
      <c r="J187" s="311">
        <v>559.29999999999995</v>
      </c>
    </row>
    <row r="188" spans="1:10" x14ac:dyDescent="0.2">
      <c r="A188" s="391"/>
      <c r="C188" s="310">
        <v>44234.916666666664</v>
      </c>
      <c r="D188" s="311">
        <v>1005.2</v>
      </c>
      <c r="E188" s="311">
        <v>0</v>
      </c>
      <c r="F188" s="311">
        <v>23.2</v>
      </c>
      <c r="G188" s="311">
        <v>75.400000000000006</v>
      </c>
      <c r="H188" s="557">
        <v>1.6</v>
      </c>
      <c r="I188" s="557">
        <v>301</v>
      </c>
      <c r="J188" s="311">
        <v>796</v>
      </c>
    </row>
    <row r="189" spans="1:10" x14ac:dyDescent="0.2">
      <c r="A189" s="391"/>
      <c r="C189" s="310">
        <v>44234.958333333336</v>
      </c>
      <c r="D189" s="311">
        <v>1005</v>
      </c>
      <c r="E189" s="311">
        <v>0</v>
      </c>
      <c r="F189" s="311">
        <v>22.3</v>
      </c>
      <c r="G189" s="349">
        <v>79.5</v>
      </c>
      <c r="H189" s="575" t="s">
        <v>359</v>
      </c>
      <c r="I189" s="575" t="s">
        <v>359</v>
      </c>
      <c r="J189" s="351">
        <v>768.3</v>
      </c>
    </row>
    <row r="190" spans="1:10" x14ac:dyDescent="0.2">
      <c r="A190" s="391"/>
      <c r="C190" s="310">
        <v>44235</v>
      </c>
      <c r="D190" s="311">
        <v>1004.3</v>
      </c>
      <c r="E190" s="311">
        <v>0</v>
      </c>
      <c r="F190" s="311">
        <v>23.7</v>
      </c>
      <c r="G190" s="311">
        <v>65.5</v>
      </c>
      <c r="H190" s="563">
        <v>3.8</v>
      </c>
      <c r="I190" s="563">
        <v>130.19999999999999</v>
      </c>
      <c r="J190" s="311">
        <v>651.6</v>
      </c>
    </row>
    <row r="191" spans="1:10" x14ac:dyDescent="0.2">
      <c r="A191" s="391"/>
      <c r="C191" s="310">
        <v>44235.041666666664</v>
      </c>
      <c r="D191" s="311">
        <v>1003.6</v>
      </c>
      <c r="E191" s="311">
        <v>0</v>
      </c>
      <c r="F191" s="311">
        <v>23.7</v>
      </c>
      <c r="G191" s="311">
        <v>64</v>
      </c>
      <c r="H191" s="311">
        <v>2.2000000000000002</v>
      </c>
      <c r="I191" s="311">
        <v>138.1</v>
      </c>
      <c r="J191" s="311">
        <v>776.9</v>
      </c>
    </row>
    <row r="192" spans="1:10" x14ac:dyDescent="0.2">
      <c r="A192" s="391"/>
      <c r="C192" s="310">
        <v>44235.083333333336</v>
      </c>
      <c r="D192" s="311">
        <v>1003.1</v>
      </c>
      <c r="E192" s="311">
        <v>0</v>
      </c>
      <c r="F192" s="311">
        <v>23.2</v>
      </c>
      <c r="G192" s="311">
        <v>65.5</v>
      </c>
      <c r="H192" s="311">
        <v>3.8</v>
      </c>
      <c r="I192" s="311">
        <v>138.6</v>
      </c>
      <c r="J192" s="311">
        <v>866.2</v>
      </c>
    </row>
    <row r="193" spans="1:10" x14ac:dyDescent="0.2">
      <c r="A193" s="391"/>
      <c r="C193" s="310">
        <v>44235.125</v>
      </c>
      <c r="D193" s="311">
        <v>1003</v>
      </c>
      <c r="E193" s="311">
        <v>0</v>
      </c>
      <c r="F193" s="311">
        <v>23.1</v>
      </c>
      <c r="G193" s="349">
        <v>65.2</v>
      </c>
      <c r="H193" s="354">
        <v>3.7</v>
      </c>
      <c r="I193" s="354">
        <v>135.19999999999999</v>
      </c>
      <c r="J193" s="351">
        <v>826.2</v>
      </c>
    </row>
    <row r="194" spans="1:10" x14ac:dyDescent="0.2">
      <c r="A194" s="391"/>
      <c r="C194" s="310">
        <v>44235.166666666664</v>
      </c>
      <c r="D194" s="311">
        <v>1003.4</v>
      </c>
      <c r="E194" s="311">
        <v>0</v>
      </c>
      <c r="F194" s="311">
        <v>23.2</v>
      </c>
      <c r="G194" s="349">
        <v>65.7</v>
      </c>
      <c r="H194" s="354">
        <v>2</v>
      </c>
      <c r="I194" s="558">
        <v>112.7</v>
      </c>
      <c r="J194" s="351">
        <v>823.5</v>
      </c>
    </row>
    <row r="195" spans="1:10" x14ac:dyDescent="0.2">
      <c r="A195" s="391"/>
      <c r="C195" s="310">
        <v>44235.208333333336</v>
      </c>
      <c r="D195" s="311">
        <v>1003.8</v>
      </c>
      <c r="E195" s="311">
        <v>0</v>
      </c>
      <c r="F195" s="311">
        <v>22.9</v>
      </c>
      <c r="G195" s="349">
        <v>72.5</v>
      </c>
      <c r="H195" s="560">
        <v>0.7</v>
      </c>
      <c r="I195" s="575" t="s">
        <v>359</v>
      </c>
      <c r="J195" s="351">
        <v>795.4</v>
      </c>
    </row>
    <row r="196" spans="1:10" x14ac:dyDescent="0.2">
      <c r="A196" s="391"/>
      <c r="C196" s="310">
        <v>44235.25</v>
      </c>
      <c r="D196" s="311">
        <v>1004.7</v>
      </c>
      <c r="E196" s="311">
        <v>0</v>
      </c>
      <c r="F196" s="311">
        <v>22.6</v>
      </c>
      <c r="G196" s="349">
        <v>72.400000000000006</v>
      </c>
      <c r="H196" s="575" t="s">
        <v>359</v>
      </c>
      <c r="I196" s="575" t="s">
        <v>359</v>
      </c>
      <c r="J196" s="351">
        <v>791.6</v>
      </c>
    </row>
    <row r="197" spans="1:10" x14ac:dyDescent="0.2">
      <c r="A197" s="391"/>
      <c r="C197" s="310">
        <v>44235.291666666664</v>
      </c>
      <c r="D197" s="311">
        <v>1004.9</v>
      </c>
      <c r="E197" s="311">
        <v>0</v>
      </c>
      <c r="F197" s="311">
        <v>23.8</v>
      </c>
      <c r="G197" s="349">
        <v>66.3</v>
      </c>
      <c r="H197" s="566">
        <v>2</v>
      </c>
      <c r="I197" s="566">
        <v>163.30000000000001</v>
      </c>
      <c r="J197" s="351">
        <v>947.2</v>
      </c>
    </row>
    <row r="198" spans="1:10" x14ac:dyDescent="0.2">
      <c r="A198" s="391"/>
      <c r="C198" s="310">
        <v>44235.333333333336</v>
      </c>
      <c r="D198" s="311">
        <v>1004.5</v>
      </c>
      <c r="E198" s="311">
        <v>0</v>
      </c>
      <c r="F198" s="311">
        <v>25.3</v>
      </c>
      <c r="G198" s="311">
        <v>55.5</v>
      </c>
      <c r="H198" s="311">
        <v>5</v>
      </c>
      <c r="I198" s="311">
        <v>150.6</v>
      </c>
      <c r="J198" s="311">
        <v>1030</v>
      </c>
    </row>
    <row r="199" spans="1:10" x14ac:dyDescent="0.2">
      <c r="A199" s="391"/>
      <c r="C199" s="310">
        <v>44235.375</v>
      </c>
      <c r="D199" s="311">
        <v>1003.8</v>
      </c>
      <c r="E199" s="311">
        <v>0</v>
      </c>
      <c r="F199" s="311">
        <v>26.2</v>
      </c>
      <c r="G199" s="311">
        <v>50.7</v>
      </c>
      <c r="H199" s="311">
        <v>5.8</v>
      </c>
      <c r="I199" s="311">
        <v>148.80000000000001</v>
      </c>
      <c r="J199" s="311">
        <v>1097.2</v>
      </c>
    </row>
    <row r="200" spans="1:10" x14ac:dyDescent="0.2">
      <c r="A200" s="391"/>
      <c r="C200" s="310">
        <v>44235.416666666664</v>
      </c>
      <c r="D200" s="311">
        <v>1003.2</v>
      </c>
      <c r="E200" s="311">
        <v>0</v>
      </c>
      <c r="F200" s="311">
        <v>26.8</v>
      </c>
      <c r="G200" s="311">
        <v>49.3</v>
      </c>
      <c r="H200" s="311">
        <v>6.8</v>
      </c>
      <c r="I200" s="311">
        <v>155.80000000000001</v>
      </c>
      <c r="J200" s="311">
        <v>1134.2</v>
      </c>
    </row>
    <row r="201" spans="1:10" x14ac:dyDescent="0.2">
      <c r="A201" s="391"/>
      <c r="C201" s="310">
        <v>44235.458333333336</v>
      </c>
      <c r="D201" s="311">
        <v>1002.3</v>
      </c>
      <c r="E201" s="311">
        <v>0</v>
      </c>
      <c r="F201" s="311">
        <v>27.5</v>
      </c>
      <c r="G201" s="311">
        <v>47.7</v>
      </c>
      <c r="H201" s="311">
        <v>6.5</v>
      </c>
      <c r="I201" s="311">
        <v>149.6</v>
      </c>
      <c r="J201" s="311">
        <v>1072.2</v>
      </c>
    </row>
    <row r="202" spans="1:10" x14ac:dyDescent="0.2">
      <c r="A202" s="391"/>
      <c r="C202" s="310">
        <v>44235.5</v>
      </c>
      <c r="D202" s="311">
        <v>1001.9</v>
      </c>
      <c r="E202" s="311">
        <v>0</v>
      </c>
      <c r="F202" s="311">
        <v>27.4</v>
      </c>
      <c r="G202" s="311">
        <v>48</v>
      </c>
      <c r="H202" s="311">
        <v>7.3</v>
      </c>
      <c r="I202" s="311">
        <v>152.19999999999999</v>
      </c>
      <c r="J202" s="311">
        <v>898</v>
      </c>
    </row>
    <row r="203" spans="1:10" x14ac:dyDescent="0.2">
      <c r="A203" s="391"/>
      <c r="C203" s="310">
        <v>44235.541666666664</v>
      </c>
      <c r="D203" s="311">
        <v>1001.2</v>
      </c>
      <c r="E203" s="311">
        <v>0</v>
      </c>
      <c r="F203" s="311">
        <v>27.2</v>
      </c>
      <c r="G203" s="311">
        <v>50.8</v>
      </c>
      <c r="H203" s="311">
        <v>7.6</v>
      </c>
      <c r="I203" s="311">
        <v>150.9</v>
      </c>
      <c r="J203" s="311">
        <v>1122</v>
      </c>
    </row>
    <row r="204" spans="1:10" x14ac:dyDescent="0.2">
      <c r="A204" s="391"/>
      <c r="C204" s="310">
        <v>44235.583333333336</v>
      </c>
      <c r="D204" s="311">
        <v>1000.7</v>
      </c>
      <c r="E204" s="311">
        <v>0</v>
      </c>
      <c r="F204" s="311">
        <v>27.2</v>
      </c>
      <c r="G204" s="311">
        <v>51.8</v>
      </c>
      <c r="H204" s="311">
        <v>7.5</v>
      </c>
      <c r="I204" s="311">
        <v>149.9</v>
      </c>
      <c r="J204" s="311">
        <v>1046.8</v>
      </c>
    </row>
    <row r="205" spans="1:10" x14ac:dyDescent="0.2">
      <c r="A205" s="391"/>
      <c r="C205" s="310">
        <v>44235.625</v>
      </c>
      <c r="D205" s="311">
        <v>1000.4</v>
      </c>
      <c r="E205" s="311">
        <v>0</v>
      </c>
      <c r="F205" s="311">
        <v>26.9</v>
      </c>
      <c r="G205" s="311">
        <v>52.4</v>
      </c>
      <c r="H205" s="311">
        <v>7</v>
      </c>
      <c r="I205" s="311">
        <v>148.6</v>
      </c>
      <c r="J205" s="311">
        <v>850.3</v>
      </c>
    </row>
    <row r="206" spans="1:10" x14ac:dyDescent="0.2">
      <c r="A206" s="391"/>
      <c r="C206" s="310">
        <v>44235.666666666664</v>
      </c>
      <c r="D206" s="311">
        <v>1000.7</v>
      </c>
      <c r="E206" s="311">
        <v>0</v>
      </c>
      <c r="F206" s="311">
        <v>26.3</v>
      </c>
      <c r="G206" s="311">
        <v>55</v>
      </c>
      <c r="H206" s="311">
        <v>7.1</v>
      </c>
      <c r="I206" s="311">
        <v>146.69999999999999</v>
      </c>
      <c r="J206" s="311">
        <v>601</v>
      </c>
    </row>
    <row r="207" spans="1:10" x14ac:dyDescent="0.2">
      <c r="A207" s="391"/>
      <c r="C207" s="310">
        <v>44235.708333333336</v>
      </c>
      <c r="D207" s="311">
        <v>1001.5</v>
      </c>
      <c r="E207" s="311">
        <v>0</v>
      </c>
      <c r="F207" s="311">
        <v>25.6</v>
      </c>
      <c r="G207" s="311">
        <v>58.7</v>
      </c>
      <c r="H207" s="311">
        <v>6</v>
      </c>
      <c r="I207" s="311">
        <v>143.30000000000001</v>
      </c>
      <c r="J207" s="311">
        <v>357.6</v>
      </c>
    </row>
    <row r="208" spans="1:10" x14ac:dyDescent="0.2">
      <c r="A208" s="391"/>
      <c r="C208" s="310">
        <v>44235.75</v>
      </c>
      <c r="D208" s="311">
        <v>1002.2</v>
      </c>
      <c r="E208" s="311">
        <v>0</v>
      </c>
      <c r="F208" s="311">
        <v>25.1</v>
      </c>
      <c r="G208" s="311">
        <v>62.6</v>
      </c>
      <c r="H208" s="311">
        <v>5.9</v>
      </c>
      <c r="I208" s="311">
        <v>134.19999999999999</v>
      </c>
      <c r="J208" s="311">
        <v>77.7</v>
      </c>
    </row>
    <row r="209" spans="1:10" x14ac:dyDescent="0.2">
      <c r="A209" s="391"/>
      <c r="C209" s="310">
        <v>44235.791666666664</v>
      </c>
      <c r="D209" s="311">
        <v>1002.8</v>
      </c>
      <c r="E209" s="311">
        <v>0</v>
      </c>
      <c r="F209" s="311">
        <v>24.9</v>
      </c>
      <c r="G209" s="311">
        <v>61.6</v>
      </c>
      <c r="H209" s="311">
        <v>5</v>
      </c>
      <c r="I209" s="311">
        <v>140.19999999999999</v>
      </c>
      <c r="J209" s="311">
        <v>28.8</v>
      </c>
    </row>
    <row r="210" spans="1:10" x14ac:dyDescent="0.2">
      <c r="A210" s="391"/>
      <c r="C210" s="310">
        <v>44235.833333333336</v>
      </c>
      <c r="D210" s="311">
        <v>1003.8</v>
      </c>
      <c r="E210" s="311">
        <v>0</v>
      </c>
      <c r="F210" s="311">
        <v>23.4</v>
      </c>
      <c r="G210" s="311">
        <v>66.5</v>
      </c>
      <c r="H210" s="311">
        <v>2.2000000000000002</v>
      </c>
      <c r="I210" s="311">
        <v>309.8</v>
      </c>
      <c r="J210" s="311">
        <v>0.2</v>
      </c>
    </row>
    <row r="211" spans="1:10" x14ac:dyDescent="0.2">
      <c r="A211" s="391"/>
      <c r="C211" s="310">
        <v>44235.875</v>
      </c>
      <c r="D211" s="311">
        <v>1004.2</v>
      </c>
      <c r="E211" s="311">
        <v>0</v>
      </c>
      <c r="F211" s="311">
        <v>22.8</v>
      </c>
      <c r="G211" s="311">
        <v>69.400000000000006</v>
      </c>
      <c r="H211" s="557">
        <v>1.5</v>
      </c>
      <c r="I211" s="557">
        <v>349.5</v>
      </c>
      <c r="J211" s="311">
        <v>0.9</v>
      </c>
    </row>
    <row r="212" spans="1:10" x14ac:dyDescent="0.2">
      <c r="A212" s="391"/>
      <c r="C212" s="310">
        <v>44235.916666666664</v>
      </c>
      <c r="D212" s="311">
        <v>1004.5</v>
      </c>
      <c r="E212" s="311">
        <v>0</v>
      </c>
      <c r="F212" s="311">
        <v>22.8</v>
      </c>
      <c r="G212" s="349">
        <v>69.5</v>
      </c>
      <c r="H212" s="575" t="s">
        <v>359</v>
      </c>
      <c r="I212" s="575" t="s">
        <v>359</v>
      </c>
      <c r="J212" s="351">
        <v>3.2</v>
      </c>
    </row>
    <row r="213" spans="1:10" x14ac:dyDescent="0.2">
      <c r="A213" s="391"/>
      <c r="C213" s="310">
        <v>44235.958333333336</v>
      </c>
      <c r="D213" s="311">
        <v>1004</v>
      </c>
      <c r="E213" s="311">
        <v>0</v>
      </c>
      <c r="F213" s="311">
        <v>23.5</v>
      </c>
      <c r="G213" s="311">
        <v>59.5</v>
      </c>
      <c r="H213" s="563">
        <v>4</v>
      </c>
      <c r="I213" s="563">
        <v>132.4</v>
      </c>
      <c r="J213" s="311">
        <v>16</v>
      </c>
    </row>
    <row r="214" spans="1:10" x14ac:dyDescent="0.2">
      <c r="A214" s="391"/>
      <c r="C214" s="310">
        <v>44236</v>
      </c>
      <c r="D214" s="311">
        <v>1003.5</v>
      </c>
      <c r="E214" s="311">
        <v>0</v>
      </c>
      <c r="F214" s="311">
        <v>23.4</v>
      </c>
      <c r="G214" s="349">
        <v>59.6</v>
      </c>
      <c r="H214" s="354">
        <v>4.8</v>
      </c>
      <c r="I214" s="354">
        <v>142.6</v>
      </c>
      <c r="J214" s="351">
        <v>406.7</v>
      </c>
    </row>
    <row r="215" spans="1:10" x14ac:dyDescent="0.2">
      <c r="A215" s="391"/>
      <c r="C215" s="310">
        <v>44236.041666666664</v>
      </c>
      <c r="D215" s="311">
        <v>1003.1</v>
      </c>
      <c r="E215" s="311">
        <v>0</v>
      </c>
      <c r="F215" s="311">
        <v>23.3</v>
      </c>
      <c r="G215" s="311">
        <v>59.6</v>
      </c>
      <c r="H215" s="311">
        <v>4.7</v>
      </c>
      <c r="I215" s="311">
        <v>134.5</v>
      </c>
      <c r="J215" s="311">
        <v>111.4</v>
      </c>
    </row>
    <row r="216" spans="1:10" x14ac:dyDescent="0.2">
      <c r="A216" s="391"/>
      <c r="C216" s="310">
        <v>44236.083333333336</v>
      </c>
      <c r="D216" s="311">
        <v>1002.8</v>
      </c>
      <c r="E216" s="311">
        <v>0</v>
      </c>
      <c r="F216" s="311">
        <v>22.9</v>
      </c>
      <c r="G216" s="311">
        <v>64.2</v>
      </c>
      <c r="H216" s="311">
        <v>4.2</v>
      </c>
      <c r="I216" s="311">
        <v>130</v>
      </c>
      <c r="J216" s="311">
        <v>184.7</v>
      </c>
    </row>
    <row r="217" spans="1:10" x14ac:dyDescent="0.2">
      <c r="A217" s="391"/>
      <c r="C217" s="310">
        <v>44236.125</v>
      </c>
      <c r="D217" s="311">
        <v>1002.7</v>
      </c>
      <c r="E217" s="311">
        <v>0</v>
      </c>
      <c r="F217" s="311">
        <v>22.7</v>
      </c>
      <c r="G217" s="311">
        <v>68</v>
      </c>
      <c r="H217" s="311">
        <v>4</v>
      </c>
      <c r="I217" s="311">
        <v>129.5</v>
      </c>
      <c r="J217" s="311">
        <v>64.8</v>
      </c>
    </row>
    <row r="218" spans="1:10" x14ac:dyDescent="0.2">
      <c r="A218" s="391"/>
      <c r="C218" s="310">
        <v>44236.166666666664</v>
      </c>
      <c r="D218" s="311">
        <v>1002.9</v>
      </c>
      <c r="E218" s="311">
        <v>0</v>
      </c>
      <c r="F218" s="311">
        <v>22.8</v>
      </c>
      <c r="G218" s="311">
        <v>65.2</v>
      </c>
      <c r="H218" s="311">
        <v>3.4</v>
      </c>
      <c r="I218" s="311">
        <v>125.8</v>
      </c>
      <c r="J218" s="311">
        <v>473.8</v>
      </c>
    </row>
    <row r="219" spans="1:10" x14ac:dyDescent="0.2">
      <c r="A219" s="391"/>
      <c r="C219" s="310">
        <v>44236.208333333336</v>
      </c>
      <c r="D219" s="311">
        <v>1002.8</v>
      </c>
      <c r="E219" s="311">
        <v>0</v>
      </c>
      <c r="F219" s="311">
        <v>22.6</v>
      </c>
      <c r="G219" s="349">
        <v>67.3</v>
      </c>
      <c r="H219" s="352">
        <v>3</v>
      </c>
      <c r="I219" s="352">
        <v>120.9</v>
      </c>
      <c r="J219" s="351">
        <v>911.8</v>
      </c>
    </row>
    <row r="220" spans="1:10" x14ac:dyDescent="0.2">
      <c r="A220" s="391"/>
      <c r="C220" s="310">
        <v>44236.25</v>
      </c>
      <c r="D220" s="311">
        <v>1003.4</v>
      </c>
      <c r="E220" s="311">
        <v>0</v>
      </c>
      <c r="F220" s="311">
        <v>22.6</v>
      </c>
      <c r="G220" s="349">
        <v>67.3</v>
      </c>
      <c r="H220" s="352">
        <v>3.1</v>
      </c>
      <c r="I220" s="352">
        <v>128.4</v>
      </c>
      <c r="J220" s="351">
        <v>919.3</v>
      </c>
    </row>
    <row r="221" spans="1:10" x14ac:dyDescent="0.2">
      <c r="A221" s="391"/>
      <c r="C221" s="310">
        <v>44236.291666666664</v>
      </c>
      <c r="D221" s="311">
        <v>1003.7</v>
      </c>
      <c r="E221" s="311">
        <v>0</v>
      </c>
      <c r="F221" s="311">
        <v>23.7</v>
      </c>
      <c r="G221" s="311">
        <v>63.1</v>
      </c>
      <c r="H221" s="311">
        <v>4.0999999999999996</v>
      </c>
      <c r="I221" s="311">
        <v>146.69999999999999</v>
      </c>
      <c r="J221" s="311">
        <v>770.5</v>
      </c>
    </row>
    <row r="222" spans="1:10" x14ac:dyDescent="0.2">
      <c r="A222" s="391"/>
      <c r="C222" s="310">
        <v>44236.333333333336</v>
      </c>
      <c r="D222" s="311">
        <v>1003.6</v>
      </c>
      <c r="E222" s="311">
        <v>0</v>
      </c>
      <c r="F222" s="311">
        <v>24.6</v>
      </c>
      <c r="G222" s="311">
        <v>58.3</v>
      </c>
      <c r="H222" s="311">
        <v>5.4</v>
      </c>
      <c r="I222" s="311">
        <v>147.1</v>
      </c>
      <c r="J222" s="311">
        <v>736.5</v>
      </c>
    </row>
    <row r="223" spans="1:10" x14ac:dyDescent="0.2">
      <c r="A223" s="391"/>
      <c r="C223" s="310">
        <v>44236.375</v>
      </c>
      <c r="D223" s="311">
        <v>1003</v>
      </c>
      <c r="E223" s="311">
        <v>0</v>
      </c>
      <c r="F223" s="311">
        <v>25.1</v>
      </c>
      <c r="G223" s="311">
        <v>56.5</v>
      </c>
      <c r="H223" s="311">
        <v>6.5</v>
      </c>
      <c r="I223" s="311">
        <v>159.4</v>
      </c>
      <c r="J223" s="311">
        <v>997.3</v>
      </c>
    </row>
    <row r="224" spans="1:10" x14ac:dyDescent="0.2">
      <c r="A224" s="391"/>
      <c r="C224" s="310">
        <v>44236.416666666664</v>
      </c>
      <c r="D224" s="311">
        <v>1002.9</v>
      </c>
      <c r="E224" s="311">
        <v>0</v>
      </c>
      <c r="F224" s="311">
        <v>25.4</v>
      </c>
      <c r="G224" s="311">
        <v>54.1</v>
      </c>
      <c r="H224" s="311">
        <v>7.1</v>
      </c>
      <c r="I224" s="311">
        <v>158.1</v>
      </c>
      <c r="J224" s="311">
        <v>1147.0999999999999</v>
      </c>
    </row>
    <row r="225" spans="1:10" x14ac:dyDescent="0.2">
      <c r="A225" s="391"/>
      <c r="C225" s="310">
        <v>44236.458333333336</v>
      </c>
      <c r="D225" s="311">
        <v>1002</v>
      </c>
      <c r="E225" s="311">
        <v>0</v>
      </c>
      <c r="F225" s="311">
        <v>26.1</v>
      </c>
      <c r="G225" s="311">
        <v>53.6</v>
      </c>
      <c r="H225" s="311">
        <v>7.1</v>
      </c>
      <c r="I225" s="311">
        <v>160.6</v>
      </c>
      <c r="J225" s="311">
        <v>1024.7</v>
      </c>
    </row>
    <row r="226" spans="1:10" x14ac:dyDescent="0.2">
      <c r="A226" s="391"/>
      <c r="C226" s="310">
        <v>44236.5</v>
      </c>
      <c r="D226" s="311">
        <v>1001.6</v>
      </c>
      <c r="E226" s="311">
        <v>0</v>
      </c>
      <c r="F226" s="311">
        <v>25.9</v>
      </c>
      <c r="G226" s="311">
        <v>57.5</v>
      </c>
      <c r="H226" s="311">
        <v>7.9</v>
      </c>
      <c r="I226" s="311">
        <v>159.80000000000001</v>
      </c>
      <c r="J226" s="311">
        <v>951.7</v>
      </c>
    </row>
    <row r="227" spans="1:10" x14ac:dyDescent="0.2">
      <c r="A227" s="391"/>
      <c r="C227" s="310">
        <v>44236.541666666664</v>
      </c>
      <c r="D227" s="311">
        <v>1000.9</v>
      </c>
      <c r="E227" s="311">
        <v>0</v>
      </c>
      <c r="F227" s="311">
        <v>26.7</v>
      </c>
      <c r="G227" s="311">
        <v>52.8</v>
      </c>
      <c r="H227" s="311">
        <v>6.9</v>
      </c>
      <c r="I227" s="311">
        <v>156.4</v>
      </c>
      <c r="J227" s="311">
        <v>1121.4000000000001</v>
      </c>
    </row>
    <row r="228" spans="1:10" x14ac:dyDescent="0.2">
      <c r="A228" s="391"/>
      <c r="C228" s="310">
        <v>44236.583333333336</v>
      </c>
      <c r="D228" s="311">
        <v>1000</v>
      </c>
      <c r="E228" s="311">
        <v>0</v>
      </c>
      <c r="F228" s="311">
        <v>26.5</v>
      </c>
      <c r="G228" s="311">
        <v>54.1</v>
      </c>
      <c r="H228" s="311">
        <v>7.2</v>
      </c>
      <c r="I228" s="311">
        <v>146.5</v>
      </c>
      <c r="J228" s="311">
        <v>1186.3</v>
      </c>
    </row>
    <row r="229" spans="1:10" x14ac:dyDescent="0.2">
      <c r="A229" s="391"/>
      <c r="C229" s="310">
        <v>44236.625</v>
      </c>
      <c r="D229" s="311">
        <v>999.5</v>
      </c>
      <c r="E229" s="311">
        <v>0</v>
      </c>
      <c r="F229" s="311">
        <v>26.2</v>
      </c>
      <c r="G229" s="311">
        <v>58.2</v>
      </c>
      <c r="H229" s="311">
        <v>7.3</v>
      </c>
      <c r="I229" s="311">
        <v>141.1</v>
      </c>
      <c r="J229" s="311">
        <v>1368.6</v>
      </c>
    </row>
    <row r="230" spans="1:10" x14ac:dyDescent="0.2">
      <c r="A230" s="391"/>
      <c r="C230" s="310">
        <v>44236.666666666664</v>
      </c>
      <c r="D230" s="311">
        <v>999.6</v>
      </c>
      <c r="E230" s="311">
        <v>0</v>
      </c>
      <c r="F230" s="311">
        <v>25.1</v>
      </c>
      <c r="G230" s="311">
        <v>64.3</v>
      </c>
      <c r="H230" s="311">
        <v>8.1999999999999993</v>
      </c>
      <c r="I230" s="311">
        <v>147.80000000000001</v>
      </c>
      <c r="J230" s="311">
        <v>908.2</v>
      </c>
    </row>
    <row r="231" spans="1:10" x14ac:dyDescent="0.2">
      <c r="A231" s="391"/>
      <c r="C231" s="310">
        <v>44236.708333333336</v>
      </c>
      <c r="D231" s="311">
        <v>1000.3</v>
      </c>
      <c r="E231" s="311">
        <v>0</v>
      </c>
      <c r="F231" s="311">
        <v>24.2</v>
      </c>
      <c r="G231" s="311">
        <v>68.2</v>
      </c>
      <c r="H231" s="311">
        <v>8.3000000000000007</v>
      </c>
      <c r="I231" s="311">
        <v>147.1</v>
      </c>
      <c r="J231" s="311">
        <v>701.9</v>
      </c>
    </row>
    <row r="232" spans="1:10" x14ac:dyDescent="0.2">
      <c r="A232" s="391"/>
      <c r="C232" s="310">
        <v>44236.75</v>
      </c>
      <c r="D232" s="311">
        <v>1001.4</v>
      </c>
      <c r="E232" s="311">
        <v>0</v>
      </c>
      <c r="F232" s="311">
        <v>23.3</v>
      </c>
      <c r="G232" s="311">
        <v>69.2</v>
      </c>
      <c r="H232" s="311">
        <v>7.9</v>
      </c>
      <c r="I232" s="311">
        <v>141.5</v>
      </c>
      <c r="J232" s="311">
        <v>61</v>
      </c>
    </row>
    <row r="233" spans="1:10" x14ac:dyDescent="0.2">
      <c r="A233" s="391"/>
      <c r="C233" s="310">
        <v>44236.791666666664</v>
      </c>
      <c r="D233" s="311">
        <v>1002.4</v>
      </c>
      <c r="E233" s="311">
        <v>0</v>
      </c>
      <c r="F233" s="311">
        <v>23.1</v>
      </c>
      <c r="G233" s="311">
        <v>65.400000000000006</v>
      </c>
      <c r="H233" s="311">
        <v>7</v>
      </c>
      <c r="I233" s="311">
        <v>140.9</v>
      </c>
      <c r="J233" s="311">
        <v>26.3</v>
      </c>
    </row>
    <row r="234" spans="1:10" x14ac:dyDescent="0.2">
      <c r="A234" s="391"/>
      <c r="C234" s="310">
        <v>44236.833333333336</v>
      </c>
      <c r="D234" s="311">
        <v>1003.1</v>
      </c>
      <c r="E234" s="311">
        <v>0</v>
      </c>
      <c r="F234" s="311">
        <v>22.9</v>
      </c>
      <c r="G234" s="311">
        <v>64.3</v>
      </c>
      <c r="H234" s="311">
        <v>6.7</v>
      </c>
      <c r="I234" s="311">
        <v>147.4</v>
      </c>
      <c r="J234" s="311">
        <v>3.7</v>
      </c>
    </row>
    <row r="235" spans="1:10" x14ac:dyDescent="0.2">
      <c r="A235" s="391"/>
      <c r="C235" s="310">
        <v>44236.875</v>
      </c>
      <c r="D235" s="311">
        <v>1003.6</v>
      </c>
      <c r="E235" s="311">
        <v>0</v>
      </c>
      <c r="F235" s="311">
        <v>22.9</v>
      </c>
      <c r="G235" s="311">
        <v>63.2</v>
      </c>
      <c r="H235" s="557">
        <v>4.7</v>
      </c>
      <c r="I235" s="557">
        <v>134.19999999999999</v>
      </c>
      <c r="J235" s="311">
        <v>146.19999999999999</v>
      </c>
    </row>
    <row r="236" spans="1:10" x14ac:dyDescent="0.2">
      <c r="A236" s="391"/>
      <c r="C236" s="310">
        <v>44236.916666666664</v>
      </c>
      <c r="D236" s="311">
        <v>1003.7</v>
      </c>
      <c r="E236" s="311">
        <v>0</v>
      </c>
      <c r="F236" s="311">
        <v>22.9</v>
      </c>
      <c r="G236" s="349">
        <v>65.900000000000006</v>
      </c>
      <c r="H236" s="575" t="s">
        <v>359</v>
      </c>
      <c r="I236" s="575" t="s">
        <v>359</v>
      </c>
      <c r="J236" s="351">
        <v>382.7</v>
      </c>
    </row>
    <row r="237" spans="1:10" x14ac:dyDescent="0.2">
      <c r="A237" s="391"/>
      <c r="C237" s="310">
        <v>44236.958333333336</v>
      </c>
      <c r="D237" s="311">
        <v>1003.1</v>
      </c>
      <c r="E237" s="311">
        <v>0</v>
      </c>
      <c r="F237" s="311">
        <v>22.3</v>
      </c>
      <c r="G237" s="349">
        <v>68.8</v>
      </c>
      <c r="H237" s="566">
        <v>1.7</v>
      </c>
      <c r="I237" s="566">
        <v>133.5</v>
      </c>
      <c r="J237" s="351">
        <v>514.79999999999995</v>
      </c>
    </row>
    <row r="238" spans="1:10" x14ac:dyDescent="0.2">
      <c r="A238" s="391"/>
      <c r="C238" s="310">
        <v>44237</v>
      </c>
      <c r="D238" s="311">
        <v>1002.7</v>
      </c>
      <c r="E238" s="311">
        <v>0</v>
      </c>
      <c r="F238" s="311">
        <v>22.4</v>
      </c>
      <c r="G238" s="349">
        <v>63.7</v>
      </c>
      <c r="H238" s="354">
        <v>3.2</v>
      </c>
      <c r="I238" s="354">
        <v>124.7</v>
      </c>
      <c r="J238" s="351">
        <v>5.3</v>
      </c>
    </row>
    <row r="239" spans="1:10" x14ac:dyDescent="0.2">
      <c r="A239" s="391"/>
      <c r="C239" s="310">
        <v>44237.041666666664</v>
      </c>
      <c r="D239" s="311">
        <v>1002.2</v>
      </c>
      <c r="E239" s="311">
        <v>0</v>
      </c>
      <c r="F239" s="311">
        <v>22.2</v>
      </c>
      <c r="G239" s="311">
        <v>63.5</v>
      </c>
      <c r="H239" s="311">
        <v>4.5</v>
      </c>
      <c r="I239" s="311">
        <v>128.4</v>
      </c>
      <c r="J239" s="311">
        <v>418.9</v>
      </c>
    </row>
    <row r="240" spans="1:10" x14ac:dyDescent="0.2">
      <c r="A240" s="391"/>
      <c r="C240" s="310">
        <v>44237.083333333336</v>
      </c>
      <c r="D240" s="311">
        <v>1002</v>
      </c>
      <c r="E240" s="311">
        <v>0</v>
      </c>
      <c r="F240" s="311">
        <v>22.2</v>
      </c>
      <c r="G240" s="311">
        <v>66.400000000000006</v>
      </c>
      <c r="H240" s="311">
        <v>4.8</v>
      </c>
      <c r="I240" s="311">
        <v>124.2</v>
      </c>
      <c r="J240" s="311">
        <v>36.5</v>
      </c>
    </row>
    <row r="241" spans="1:10" x14ac:dyDescent="0.2">
      <c r="A241" s="391"/>
      <c r="C241" s="310">
        <v>44237.125</v>
      </c>
      <c r="D241" s="311">
        <v>1002.3</v>
      </c>
      <c r="E241" s="311">
        <v>0</v>
      </c>
      <c r="F241" s="311">
        <v>22.2</v>
      </c>
      <c r="G241" s="311">
        <v>68.400000000000006</v>
      </c>
      <c r="H241" s="311">
        <v>4.0999999999999996</v>
      </c>
      <c r="I241" s="311">
        <v>123.6</v>
      </c>
      <c r="J241" s="311">
        <v>136.1</v>
      </c>
    </row>
    <row r="242" spans="1:10" x14ac:dyDescent="0.2">
      <c r="A242" s="391"/>
      <c r="C242" s="310">
        <v>44237.166666666664</v>
      </c>
      <c r="D242" s="311">
        <v>1002.8</v>
      </c>
      <c r="E242" s="311">
        <v>0</v>
      </c>
      <c r="F242" s="311">
        <v>22.1</v>
      </c>
      <c r="G242" s="311">
        <v>67.8</v>
      </c>
      <c r="H242" s="557">
        <v>3.5</v>
      </c>
      <c r="I242" s="557">
        <v>129.80000000000001</v>
      </c>
      <c r="J242" s="311">
        <v>1.7</v>
      </c>
    </row>
    <row r="243" spans="1:10" x14ac:dyDescent="0.2">
      <c r="A243" s="391"/>
      <c r="C243" s="310">
        <v>44237.208333333336</v>
      </c>
      <c r="D243" s="311">
        <v>1003.5</v>
      </c>
      <c r="E243" s="311">
        <v>0</v>
      </c>
      <c r="F243" s="311">
        <v>21.8</v>
      </c>
      <c r="G243" s="349">
        <v>71.2</v>
      </c>
      <c r="H243" s="575" t="s">
        <v>359</v>
      </c>
      <c r="I243" s="575" t="s">
        <v>359</v>
      </c>
      <c r="J243" s="351">
        <v>4.4000000000000004</v>
      </c>
    </row>
    <row r="244" spans="1:10" x14ac:dyDescent="0.2">
      <c r="A244" s="391"/>
      <c r="C244" s="310">
        <v>44237.25</v>
      </c>
      <c r="D244" s="311">
        <v>1004.3</v>
      </c>
      <c r="E244" s="311">
        <v>0</v>
      </c>
      <c r="F244" s="311">
        <v>22.4</v>
      </c>
      <c r="G244" s="349">
        <v>70.2</v>
      </c>
      <c r="H244" s="575" t="s">
        <v>359</v>
      </c>
      <c r="I244" s="575" t="s">
        <v>359</v>
      </c>
      <c r="J244" s="351">
        <v>113</v>
      </c>
    </row>
    <row r="245" spans="1:10" x14ac:dyDescent="0.2">
      <c r="A245" s="391"/>
      <c r="C245" s="310">
        <v>44237.291666666664</v>
      </c>
      <c r="D245" s="311">
        <v>1004.5</v>
      </c>
      <c r="E245" s="311">
        <v>0</v>
      </c>
      <c r="F245" s="311">
        <v>23.8</v>
      </c>
      <c r="G245" s="349">
        <v>66.2</v>
      </c>
      <c r="H245" s="564">
        <v>0.5</v>
      </c>
      <c r="I245" s="575" t="s">
        <v>359</v>
      </c>
      <c r="J245" s="351">
        <v>367.6</v>
      </c>
    </row>
    <row r="246" spans="1:10" x14ac:dyDescent="0.2">
      <c r="A246" s="391"/>
      <c r="C246" s="310">
        <v>44237.333333333336</v>
      </c>
      <c r="D246" s="311">
        <v>1004.3</v>
      </c>
      <c r="E246" s="311">
        <v>0</v>
      </c>
      <c r="F246" s="311">
        <v>23.3</v>
      </c>
      <c r="G246" s="311">
        <v>68</v>
      </c>
      <c r="H246" s="311">
        <v>1.1000000000000001</v>
      </c>
      <c r="I246" s="563">
        <v>265.5</v>
      </c>
      <c r="J246" s="311">
        <v>614.70000000000005</v>
      </c>
    </row>
    <row r="247" spans="1:10" x14ac:dyDescent="0.2">
      <c r="A247" s="391"/>
      <c r="C247" s="310">
        <v>44237.375</v>
      </c>
      <c r="D247" s="311">
        <v>1003.8</v>
      </c>
      <c r="E247" s="311">
        <v>0</v>
      </c>
      <c r="F247" s="311">
        <v>25</v>
      </c>
      <c r="G247" s="311">
        <v>60.5</v>
      </c>
      <c r="H247" s="311">
        <v>1.6</v>
      </c>
      <c r="I247" s="311">
        <v>309</v>
      </c>
      <c r="J247" s="311">
        <v>824</v>
      </c>
    </row>
    <row r="248" spans="1:10" x14ac:dyDescent="0.2">
      <c r="A248" s="391"/>
      <c r="C248" s="310">
        <v>44237.416666666664</v>
      </c>
      <c r="D248" s="311">
        <v>1003.2</v>
      </c>
      <c r="E248" s="311">
        <v>0</v>
      </c>
      <c r="F248" s="311">
        <v>26.3</v>
      </c>
      <c r="G248" s="311">
        <v>54.5</v>
      </c>
      <c r="H248" s="311">
        <v>3.9</v>
      </c>
      <c r="I248" s="311">
        <v>186.2</v>
      </c>
      <c r="J248" s="311">
        <v>1095</v>
      </c>
    </row>
    <row r="249" spans="1:10" x14ac:dyDescent="0.2">
      <c r="A249" s="391"/>
      <c r="C249" s="310">
        <v>44237.458333333336</v>
      </c>
      <c r="D249" s="311">
        <v>1002.3</v>
      </c>
      <c r="E249" s="311">
        <v>0</v>
      </c>
      <c r="F249" s="311">
        <v>26.6</v>
      </c>
      <c r="G249" s="311">
        <v>53.5</v>
      </c>
      <c r="H249" s="311">
        <v>4.5999999999999996</v>
      </c>
      <c r="I249" s="311">
        <v>175.7</v>
      </c>
      <c r="J249" s="311">
        <v>1100.5</v>
      </c>
    </row>
    <row r="250" spans="1:10" x14ac:dyDescent="0.2">
      <c r="A250" s="391"/>
      <c r="C250" s="310">
        <v>44237.5</v>
      </c>
      <c r="D250" s="311">
        <v>1001.9</v>
      </c>
      <c r="E250" s="311">
        <v>0</v>
      </c>
      <c r="F250" s="311">
        <v>26.6</v>
      </c>
      <c r="G250" s="311">
        <v>54.5</v>
      </c>
      <c r="H250" s="311">
        <v>4.9000000000000004</v>
      </c>
      <c r="I250" s="311">
        <v>166.2</v>
      </c>
      <c r="J250" s="311">
        <v>945.2</v>
      </c>
    </row>
    <row r="251" spans="1:10" x14ac:dyDescent="0.2">
      <c r="A251" s="391"/>
      <c r="C251" s="310">
        <v>44237.541666666664</v>
      </c>
      <c r="D251" s="311">
        <v>1001.3</v>
      </c>
      <c r="E251" s="311">
        <v>0</v>
      </c>
      <c r="F251" s="311">
        <v>27.2</v>
      </c>
      <c r="G251" s="311">
        <v>53.6</v>
      </c>
      <c r="H251" s="311">
        <v>3.4</v>
      </c>
      <c r="I251" s="311">
        <v>179.6</v>
      </c>
      <c r="J251" s="311">
        <v>1050.4000000000001</v>
      </c>
    </row>
    <row r="252" spans="1:10" x14ac:dyDescent="0.2">
      <c r="A252" s="391"/>
      <c r="C252" s="310">
        <v>44237.583333333336</v>
      </c>
      <c r="D252" s="311">
        <v>1001.1</v>
      </c>
      <c r="E252" s="311">
        <v>0</v>
      </c>
      <c r="F252" s="311">
        <v>26.9</v>
      </c>
      <c r="G252" s="311">
        <v>56.7</v>
      </c>
      <c r="H252" s="311">
        <v>5</v>
      </c>
      <c r="I252" s="311">
        <v>167.6</v>
      </c>
      <c r="J252" s="311">
        <v>960.7</v>
      </c>
    </row>
    <row r="253" spans="1:10" x14ac:dyDescent="0.2">
      <c r="A253" s="391"/>
      <c r="C253" s="310">
        <v>44237.625</v>
      </c>
      <c r="D253" s="311">
        <v>1000.9</v>
      </c>
      <c r="E253" s="311">
        <v>0</v>
      </c>
      <c r="F253" s="311">
        <v>26.2</v>
      </c>
      <c r="G253" s="311">
        <v>60.1</v>
      </c>
      <c r="H253" s="311">
        <v>5.5</v>
      </c>
      <c r="I253" s="311">
        <v>155.19999999999999</v>
      </c>
      <c r="J253" s="311">
        <v>780.6</v>
      </c>
    </row>
    <row r="254" spans="1:10" x14ac:dyDescent="0.2">
      <c r="A254" s="391"/>
      <c r="C254" s="310">
        <v>44237.666666666664</v>
      </c>
      <c r="D254" s="311">
        <v>1001.2</v>
      </c>
      <c r="E254" s="311">
        <v>0</v>
      </c>
      <c r="F254" s="311">
        <v>25.5</v>
      </c>
      <c r="G254" s="311">
        <v>63.4</v>
      </c>
      <c r="H254" s="311">
        <v>5.9</v>
      </c>
      <c r="I254" s="311">
        <v>154.5</v>
      </c>
      <c r="J254" s="311">
        <v>799.4</v>
      </c>
    </row>
    <row r="255" spans="1:10" x14ac:dyDescent="0.2">
      <c r="A255" s="391"/>
      <c r="C255" s="310">
        <v>44237.708333333336</v>
      </c>
      <c r="D255" s="311">
        <v>1001.9</v>
      </c>
      <c r="E255" s="311">
        <v>0</v>
      </c>
      <c r="F255" s="311">
        <v>24.7</v>
      </c>
      <c r="G255" s="311">
        <v>67.3</v>
      </c>
      <c r="H255" s="311">
        <v>6.5</v>
      </c>
      <c r="I255" s="311">
        <v>146.19999999999999</v>
      </c>
      <c r="J255" s="311">
        <v>520</v>
      </c>
    </row>
    <row r="256" spans="1:10" x14ac:dyDescent="0.2">
      <c r="A256" s="391"/>
      <c r="C256" s="310">
        <v>44237.75</v>
      </c>
      <c r="D256" s="311">
        <v>1003.2</v>
      </c>
      <c r="E256" s="311">
        <v>0</v>
      </c>
      <c r="F256" s="311">
        <v>23.7</v>
      </c>
      <c r="G256" s="311">
        <v>71.5</v>
      </c>
      <c r="H256" s="311">
        <v>6.4</v>
      </c>
      <c r="I256" s="311">
        <v>144.1</v>
      </c>
      <c r="J256" s="311">
        <v>486.3</v>
      </c>
    </row>
    <row r="257" spans="1:10" x14ac:dyDescent="0.2">
      <c r="A257" s="391"/>
      <c r="C257" s="310">
        <v>44237.791666666664</v>
      </c>
      <c r="D257" s="311">
        <v>1004.2</v>
      </c>
      <c r="E257" s="311">
        <v>0</v>
      </c>
      <c r="F257" s="311">
        <v>23.7</v>
      </c>
      <c r="G257" s="311">
        <v>71.400000000000006</v>
      </c>
      <c r="H257" s="311">
        <v>5.6</v>
      </c>
      <c r="I257" s="311">
        <v>138.19999999999999</v>
      </c>
      <c r="J257" s="311">
        <v>457.8</v>
      </c>
    </row>
    <row r="258" spans="1:10" x14ac:dyDescent="0.2">
      <c r="A258" s="391"/>
      <c r="C258" s="310">
        <v>44237.833333333336</v>
      </c>
      <c r="D258" s="311">
        <v>1004.8</v>
      </c>
      <c r="E258" s="311">
        <v>0</v>
      </c>
      <c r="F258" s="311">
        <v>23.9</v>
      </c>
      <c r="G258" s="311">
        <v>70.7</v>
      </c>
      <c r="H258" s="311">
        <v>4.7</v>
      </c>
      <c r="I258" s="311">
        <v>141.4</v>
      </c>
      <c r="J258" s="311">
        <v>634.6</v>
      </c>
    </row>
    <row r="259" spans="1:10" x14ac:dyDescent="0.2">
      <c r="A259" s="391"/>
      <c r="C259" s="310">
        <v>44237.875</v>
      </c>
      <c r="D259" s="311">
        <v>1005</v>
      </c>
      <c r="E259" s="311">
        <v>0</v>
      </c>
      <c r="F259" s="311">
        <v>23.8</v>
      </c>
      <c r="G259" s="311">
        <v>70.2</v>
      </c>
      <c r="H259" s="311">
        <v>3.6</v>
      </c>
      <c r="I259" s="311">
        <v>140.69999999999999</v>
      </c>
      <c r="J259" s="311">
        <v>744.6</v>
      </c>
    </row>
    <row r="260" spans="1:10" x14ac:dyDescent="0.2">
      <c r="A260" s="391"/>
      <c r="C260" s="310">
        <v>44237.916666666664</v>
      </c>
      <c r="D260" s="311">
        <v>1005.2</v>
      </c>
      <c r="E260" s="311">
        <v>0</v>
      </c>
      <c r="F260" s="311">
        <v>23.3</v>
      </c>
      <c r="G260" s="311">
        <v>71.5</v>
      </c>
      <c r="H260" s="311">
        <v>4.5</v>
      </c>
      <c r="I260" s="311">
        <v>142.19999999999999</v>
      </c>
      <c r="J260" s="311">
        <v>758.9</v>
      </c>
    </row>
    <row r="261" spans="1:10" x14ac:dyDescent="0.2">
      <c r="A261" s="391"/>
      <c r="C261" s="310">
        <v>44237.958333333336</v>
      </c>
      <c r="D261" s="311">
        <v>1005</v>
      </c>
      <c r="E261" s="311">
        <v>0</v>
      </c>
      <c r="F261" s="311">
        <v>23.3</v>
      </c>
      <c r="G261" s="311">
        <v>70.599999999999994</v>
      </c>
      <c r="H261" s="311">
        <v>4.2</v>
      </c>
      <c r="I261" s="311">
        <v>134.1</v>
      </c>
      <c r="J261" s="311">
        <v>781.5</v>
      </c>
    </row>
    <row r="262" spans="1:10" x14ac:dyDescent="0.2">
      <c r="A262" s="391"/>
      <c r="C262" s="310">
        <v>44238</v>
      </c>
      <c r="D262" s="311">
        <v>1004.5</v>
      </c>
      <c r="E262" s="311">
        <v>0</v>
      </c>
      <c r="F262" s="311">
        <v>23.2</v>
      </c>
      <c r="G262" s="311">
        <v>71.3</v>
      </c>
      <c r="H262" s="557">
        <v>1.8</v>
      </c>
      <c r="I262" s="557">
        <v>91.4</v>
      </c>
      <c r="J262" s="311">
        <v>738.7</v>
      </c>
    </row>
    <row r="263" spans="1:10" x14ac:dyDescent="0.2">
      <c r="A263" s="391"/>
      <c r="C263" s="310">
        <v>44238.041666666664</v>
      </c>
      <c r="D263" s="311">
        <v>1004.1</v>
      </c>
      <c r="E263" s="311">
        <v>0</v>
      </c>
      <c r="F263" s="311">
        <v>22.9</v>
      </c>
      <c r="G263" s="349">
        <v>71.7</v>
      </c>
      <c r="H263" s="575" t="s">
        <v>359</v>
      </c>
      <c r="I263" s="575" t="s">
        <v>359</v>
      </c>
      <c r="J263" s="351">
        <v>716.5</v>
      </c>
    </row>
    <row r="264" spans="1:10" x14ac:dyDescent="0.2">
      <c r="A264" s="391"/>
      <c r="C264" s="310">
        <v>44238.083333333336</v>
      </c>
      <c r="D264" s="311">
        <v>1003.6</v>
      </c>
      <c r="E264" s="311">
        <v>0</v>
      </c>
      <c r="F264" s="311">
        <v>22.2</v>
      </c>
      <c r="G264" s="349">
        <v>74</v>
      </c>
      <c r="H264" s="569">
        <v>1.9</v>
      </c>
      <c r="I264" s="569">
        <v>166.2</v>
      </c>
      <c r="J264" s="351">
        <v>766</v>
      </c>
    </row>
    <row r="265" spans="1:10" x14ac:dyDescent="0.2">
      <c r="A265" s="391"/>
      <c r="C265" s="310">
        <v>44238.125</v>
      </c>
      <c r="D265" s="311">
        <v>1003.3</v>
      </c>
      <c r="E265" s="311">
        <v>0</v>
      </c>
      <c r="F265" s="311">
        <v>22.8</v>
      </c>
      <c r="G265" s="311">
        <v>68.599999999999994</v>
      </c>
      <c r="H265" s="311">
        <v>4.8</v>
      </c>
      <c r="I265" s="311">
        <v>138.69999999999999</v>
      </c>
      <c r="J265" s="311">
        <v>821.5</v>
      </c>
    </row>
    <row r="266" spans="1:10" x14ac:dyDescent="0.2">
      <c r="A266" s="391"/>
      <c r="C266" s="310">
        <v>44238.166666666664</v>
      </c>
      <c r="D266" s="311">
        <v>1003.1</v>
      </c>
      <c r="E266" s="311">
        <v>0</v>
      </c>
      <c r="F266" s="311">
        <v>23</v>
      </c>
      <c r="G266" s="311">
        <v>66.599999999999994</v>
      </c>
      <c r="H266" s="311">
        <v>5.0999999999999996</v>
      </c>
      <c r="I266" s="311">
        <v>133.30000000000001</v>
      </c>
      <c r="J266" s="311">
        <v>755.7</v>
      </c>
    </row>
    <row r="267" spans="1:10" x14ac:dyDescent="0.2">
      <c r="A267" s="391"/>
      <c r="C267" s="310">
        <v>44238.208333333336</v>
      </c>
      <c r="D267" s="311">
        <v>1003.2</v>
      </c>
      <c r="E267" s="311">
        <v>0</v>
      </c>
      <c r="F267" s="311">
        <v>23.4</v>
      </c>
      <c r="G267" s="311">
        <v>65.099999999999994</v>
      </c>
      <c r="H267" s="311">
        <v>4.5</v>
      </c>
      <c r="I267" s="311">
        <v>143.30000000000001</v>
      </c>
      <c r="J267" s="311">
        <v>740.6</v>
      </c>
    </row>
    <row r="268" spans="1:10" x14ac:dyDescent="0.2">
      <c r="A268" s="391"/>
      <c r="C268" s="310">
        <v>44238.25</v>
      </c>
      <c r="D268" s="311">
        <v>1003.4</v>
      </c>
      <c r="E268" s="311">
        <v>0</v>
      </c>
      <c r="F268" s="311">
        <v>23.1</v>
      </c>
      <c r="G268" s="311">
        <v>68.099999999999994</v>
      </c>
      <c r="H268" s="311">
        <v>3.1</v>
      </c>
      <c r="I268" s="311">
        <v>111.9</v>
      </c>
      <c r="J268" s="311">
        <v>796.1</v>
      </c>
    </row>
    <row r="269" spans="1:10" x14ac:dyDescent="0.2">
      <c r="A269" s="391"/>
      <c r="C269" s="310">
        <v>44238.291666666664</v>
      </c>
      <c r="D269" s="311">
        <v>1003.8</v>
      </c>
      <c r="E269" s="311">
        <v>0</v>
      </c>
      <c r="F269" s="311">
        <v>22.5</v>
      </c>
      <c r="G269" s="311">
        <v>74.5</v>
      </c>
      <c r="H269" s="311">
        <v>2.1</v>
      </c>
      <c r="I269" s="557">
        <v>339.1</v>
      </c>
      <c r="J269" s="311">
        <v>827.7</v>
      </c>
    </row>
    <row r="270" spans="1:10" x14ac:dyDescent="0.2">
      <c r="A270" s="391"/>
      <c r="C270" s="310">
        <v>44238.333333333336</v>
      </c>
      <c r="D270" s="311">
        <v>1003.6</v>
      </c>
      <c r="E270" s="311">
        <v>0</v>
      </c>
      <c r="F270" s="311">
        <v>22.7</v>
      </c>
      <c r="G270" s="311">
        <v>75.5</v>
      </c>
      <c r="H270" s="349">
        <v>1.8</v>
      </c>
      <c r="I270" s="575" t="s">
        <v>359</v>
      </c>
      <c r="J270" s="351">
        <v>849.5</v>
      </c>
    </row>
    <row r="271" spans="1:10" x14ac:dyDescent="0.2">
      <c r="A271" s="391"/>
      <c r="C271" s="310">
        <v>44238.375</v>
      </c>
      <c r="D271" s="311">
        <v>1003.2</v>
      </c>
      <c r="E271" s="311">
        <v>0</v>
      </c>
      <c r="F271" s="311">
        <v>24.9</v>
      </c>
      <c r="G271" s="311">
        <v>61</v>
      </c>
      <c r="H271" s="311">
        <v>3.5</v>
      </c>
      <c r="I271" s="563">
        <v>177.5</v>
      </c>
      <c r="J271" s="311">
        <v>900.8</v>
      </c>
    </row>
    <row r="272" spans="1:10" x14ac:dyDescent="0.2">
      <c r="A272" s="391"/>
      <c r="C272" s="310">
        <v>44238.416666666664</v>
      </c>
      <c r="D272" s="311">
        <v>1002.9</v>
      </c>
      <c r="E272" s="311">
        <v>0</v>
      </c>
      <c r="F272" s="311">
        <v>25.6</v>
      </c>
      <c r="G272" s="311">
        <v>56.1</v>
      </c>
      <c r="H272" s="311">
        <v>5.2</v>
      </c>
      <c r="I272" s="311">
        <v>162.5</v>
      </c>
      <c r="J272" s="311">
        <v>1057.3</v>
      </c>
    </row>
    <row r="273" spans="1:10" x14ac:dyDescent="0.2">
      <c r="A273" s="391"/>
      <c r="C273" s="310">
        <v>44238.458333333336</v>
      </c>
      <c r="D273" s="311">
        <v>1002.4</v>
      </c>
      <c r="E273" s="311">
        <v>0</v>
      </c>
      <c r="F273" s="311">
        <v>26.4</v>
      </c>
      <c r="G273" s="311">
        <v>53.8</v>
      </c>
      <c r="H273" s="311">
        <v>5</v>
      </c>
      <c r="I273" s="311">
        <v>164.8</v>
      </c>
      <c r="J273" s="311">
        <v>1087.0999999999999</v>
      </c>
    </row>
    <row r="274" spans="1:10" x14ac:dyDescent="0.2">
      <c r="A274" s="391"/>
      <c r="C274" s="310">
        <v>44238.5</v>
      </c>
      <c r="D274" s="311">
        <v>1001.5</v>
      </c>
      <c r="E274" s="311">
        <v>0</v>
      </c>
      <c r="F274" s="311">
        <v>27.3</v>
      </c>
      <c r="G274" s="311">
        <v>52.1</v>
      </c>
      <c r="H274" s="311">
        <v>5.0999999999999996</v>
      </c>
      <c r="I274" s="311">
        <v>162.6</v>
      </c>
      <c r="J274" s="311">
        <v>1005.1</v>
      </c>
    </row>
    <row r="275" spans="1:10" x14ac:dyDescent="0.2">
      <c r="A275" s="391"/>
      <c r="C275" s="310">
        <v>44238.541666666664</v>
      </c>
      <c r="D275" s="311">
        <v>1000.8</v>
      </c>
      <c r="E275" s="311">
        <v>0</v>
      </c>
      <c r="F275" s="311">
        <v>27.1</v>
      </c>
      <c r="G275" s="311">
        <v>53.5</v>
      </c>
      <c r="H275" s="311">
        <v>6.2</v>
      </c>
      <c r="I275" s="311">
        <v>156.30000000000001</v>
      </c>
      <c r="J275" s="311">
        <v>1027.0999999999999</v>
      </c>
    </row>
    <row r="276" spans="1:10" x14ac:dyDescent="0.2">
      <c r="A276" s="391"/>
      <c r="C276" s="310">
        <v>44238.583333333336</v>
      </c>
      <c r="D276" s="311">
        <v>1000.1</v>
      </c>
      <c r="E276" s="311">
        <v>0</v>
      </c>
      <c r="F276" s="311">
        <v>27.4</v>
      </c>
      <c r="G276" s="311">
        <v>54.4</v>
      </c>
      <c r="H276" s="311">
        <v>6.4</v>
      </c>
      <c r="I276" s="311">
        <v>149.4</v>
      </c>
      <c r="J276" s="311">
        <v>979.3</v>
      </c>
    </row>
    <row r="277" spans="1:10" x14ac:dyDescent="0.2">
      <c r="A277" s="391"/>
      <c r="C277" s="310">
        <v>44238.625</v>
      </c>
      <c r="D277" s="311">
        <v>999.5</v>
      </c>
      <c r="E277" s="311">
        <v>0</v>
      </c>
      <c r="F277" s="311">
        <v>27.7</v>
      </c>
      <c r="G277" s="311">
        <v>53.7</v>
      </c>
      <c r="H277" s="311">
        <v>6.9</v>
      </c>
      <c r="I277" s="311">
        <v>150.1</v>
      </c>
      <c r="J277" s="311">
        <v>885.8</v>
      </c>
    </row>
    <row r="278" spans="1:10" x14ac:dyDescent="0.2">
      <c r="A278" s="391"/>
      <c r="C278" s="310">
        <v>44238.666666666664</v>
      </c>
      <c r="D278" s="311">
        <v>999.5</v>
      </c>
      <c r="E278" s="311">
        <v>0</v>
      </c>
      <c r="F278" s="311">
        <v>27.8</v>
      </c>
      <c r="G278" s="311">
        <v>53.4</v>
      </c>
      <c r="H278" s="311">
        <v>6</v>
      </c>
      <c r="I278" s="311">
        <v>145.9</v>
      </c>
      <c r="J278" s="311">
        <v>793.4</v>
      </c>
    </row>
    <row r="279" spans="1:10" x14ac:dyDescent="0.2">
      <c r="A279" s="391"/>
      <c r="C279" s="310">
        <v>44238.708333333336</v>
      </c>
      <c r="D279" s="311">
        <v>1000.3</v>
      </c>
      <c r="E279" s="311">
        <v>0</v>
      </c>
      <c r="F279" s="311">
        <v>25.6</v>
      </c>
      <c r="G279" s="311">
        <v>61.3</v>
      </c>
      <c r="H279" s="311">
        <v>8</v>
      </c>
      <c r="I279" s="311">
        <v>145.30000000000001</v>
      </c>
      <c r="J279" s="311">
        <v>371.1</v>
      </c>
    </row>
    <row r="280" spans="1:10" x14ac:dyDescent="0.2">
      <c r="A280" s="391"/>
      <c r="C280" s="310">
        <v>44238.75</v>
      </c>
      <c r="D280" s="311">
        <v>1001.2</v>
      </c>
      <c r="E280" s="311">
        <v>0</v>
      </c>
      <c r="F280" s="311">
        <v>25.1</v>
      </c>
      <c r="G280" s="311">
        <v>59.2</v>
      </c>
      <c r="H280" s="311">
        <v>7.9</v>
      </c>
      <c r="I280" s="311">
        <v>143.80000000000001</v>
      </c>
      <c r="J280" s="311">
        <v>106.6</v>
      </c>
    </row>
    <row r="281" spans="1:10" x14ac:dyDescent="0.2">
      <c r="A281" s="391"/>
      <c r="C281" s="310">
        <v>44238.791666666664</v>
      </c>
      <c r="D281" s="311">
        <v>1002.2</v>
      </c>
      <c r="E281" s="311">
        <v>0</v>
      </c>
      <c r="F281" s="311">
        <v>24.6</v>
      </c>
      <c r="G281" s="311">
        <v>60.8</v>
      </c>
      <c r="H281" s="311">
        <v>6.5</v>
      </c>
      <c r="I281" s="311">
        <v>142.80000000000001</v>
      </c>
      <c r="J281" s="311">
        <v>265.89999999999998</v>
      </c>
    </row>
    <row r="282" spans="1:10" x14ac:dyDescent="0.2">
      <c r="A282" s="391"/>
      <c r="C282" s="310">
        <v>44238.833333333336</v>
      </c>
      <c r="D282" s="311">
        <v>1002.7</v>
      </c>
      <c r="E282" s="311">
        <v>0</v>
      </c>
      <c r="F282" s="311">
        <v>24.9</v>
      </c>
      <c r="G282" s="311">
        <v>53.2</v>
      </c>
      <c r="H282" s="311">
        <v>6.6</v>
      </c>
      <c r="I282" s="311">
        <v>144.30000000000001</v>
      </c>
      <c r="J282" s="311">
        <v>282.2</v>
      </c>
    </row>
    <row r="283" spans="1:10" x14ac:dyDescent="0.2">
      <c r="A283" s="391"/>
      <c r="C283" s="310">
        <v>44238.875</v>
      </c>
      <c r="D283" s="311">
        <v>1003.3</v>
      </c>
      <c r="E283" s="311">
        <v>0</v>
      </c>
      <c r="F283" s="311">
        <v>24.9</v>
      </c>
      <c r="G283" s="311">
        <v>50.4</v>
      </c>
      <c r="H283" s="311">
        <v>3.4</v>
      </c>
      <c r="I283" s="311">
        <v>128</v>
      </c>
      <c r="J283" s="311">
        <v>139.80000000000001</v>
      </c>
    </row>
    <row r="284" spans="1:10" x14ac:dyDescent="0.2">
      <c r="A284" s="391"/>
      <c r="C284" s="310">
        <v>44238.916666666664</v>
      </c>
      <c r="D284" s="311">
        <v>1003.7</v>
      </c>
      <c r="E284" s="311">
        <v>0</v>
      </c>
      <c r="F284" s="311">
        <v>24.4</v>
      </c>
      <c r="G284" s="311">
        <v>55.3</v>
      </c>
      <c r="H284" s="557">
        <v>2.1</v>
      </c>
      <c r="I284" s="557">
        <v>84.9</v>
      </c>
      <c r="J284" s="311">
        <v>83.4</v>
      </c>
    </row>
    <row r="285" spans="1:10" x14ac:dyDescent="0.2">
      <c r="A285" s="391"/>
      <c r="C285" s="310">
        <v>44238.958333333336</v>
      </c>
      <c r="D285" s="311">
        <v>1003.7</v>
      </c>
      <c r="E285" s="311">
        <v>0</v>
      </c>
      <c r="F285" s="311">
        <v>23.6</v>
      </c>
      <c r="G285" s="349">
        <v>65.2</v>
      </c>
      <c r="H285" s="575" t="s">
        <v>359</v>
      </c>
      <c r="I285" s="575" t="s">
        <v>359</v>
      </c>
      <c r="J285" s="351">
        <v>0</v>
      </c>
    </row>
    <row r="286" spans="1:10" x14ac:dyDescent="0.2">
      <c r="A286" s="391"/>
      <c r="C286" s="310">
        <v>44239</v>
      </c>
      <c r="D286" s="311">
        <v>1003.5</v>
      </c>
      <c r="E286" s="311">
        <v>0</v>
      </c>
      <c r="F286" s="311">
        <v>23.2</v>
      </c>
      <c r="G286" s="349">
        <v>68</v>
      </c>
      <c r="H286" s="568">
        <v>0.2</v>
      </c>
      <c r="I286" s="575" t="s">
        <v>359</v>
      </c>
      <c r="J286" s="351">
        <v>0</v>
      </c>
    </row>
    <row r="287" spans="1:10" x14ac:dyDescent="0.2">
      <c r="A287" s="391"/>
      <c r="C287" s="310">
        <v>44239.041666666664</v>
      </c>
      <c r="D287" s="311">
        <v>1003.3</v>
      </c>
      <c r="E287" s="311">
        <v>0</v>
      </c>
      <c r="F287" s="311">
        <v>23</v>
      </c>
      <c r="G287" s="349">
        <v>67.900000000000006</v>
      </c>
      <c r="H287" s="575" t="s">
        <v>359</v>
      </c>
      <c r="I287" s="575" t="s">
        <v>359</v>
      </c>
      <c r="J287" s="351">
        <v>0</v>
      </c>
    </row>
    <row r="288" spans="1:10" x14ac:dyDescent="0.2">
      <c r="A288" s="391"/>
      <c r="C288" s="310">
        <v>44239.083333333336</v>
      </c>
      <c r="D288" s="311">
        <v>1003.1</v>
      </c>
      <c r="E288" s="311">
        <v>0</v>
      </c>
      <c r="F288" s="311">
        <v>22.5</v>
      </c>
      <c r="G288" s="349">
        <v>69.400000000000006</v>
      </c>
      <c r="H288" s="570">
        <v>0.1</v>
      </c>
      <c r="I288" s="575" t="s">
        <v>359</v>
      </c>
      <c r="J288" s="351">
        <v>0</v>
      </c>
    </row>
    <row r="289" spans="1:10" x14ac:dyDescent="0.2">
      <c r="A289" s="391"/>
      <c r="C289" s="310">
        <v>44239.125</v>
      </c>
      <c r="D289" s="311">
        <v>1002.8</v>
      </c>
      <c r="E289" s="311">
        <v>0</v>
      </c>
      <c r="F289" s="311">
        <v>22.7</v>
      </c>
      <c r="G289" s="349">
        <v>61.6</v>
      </c>
      <c r="H289" s="354">
        <v>1.7</v>
      </c>
      <c r="I289" s="566">
        <v>118.9</v>
      </c>
      <c r="J289" s="351">
        <v>30.5</v>
      </c>
    </row>
    <row r="290" spans="1:10" x14ac:dyDescent="0.2">
      <c r="A290" s="391"/>
      <c r="C290" s="310">
        <v>44239.166666666664</v>
      </c>
      <c r="D290" s="311">
        <v>1002.7</v>
      </c>
      <c r="E290" s="311">
        <v>0</v>
      </c>
      <c r="F290" s="311">
        <v>23.6</v>
      </c>
      <c r="G290" s="349">
        <v>56.2</v>
      </c>
      <c r="H290" s="354">
        <v>2.8</v>
      </c>
      <c r="I290" s="354">
        <v>120.8</v>
      </c>
      <c r="J290" s="351">
        <v>452.2</v>
      </c>
    </row>
    <row r="291" spans="1:10" x14ac:dyDescent="0.2">
      <c r="A291" s="391"/>
      <c r="C291" s="310">
        <v>44239.208333333336</v>
      </c>
      <c r="D291" s="311">
        <v>1002.9</v>
      </c>
      <c r="E291" s="311">
        <v>0</v>
      </c>
      <c r="F291" s="311">
        <v>23.4</v>
      </c>
      <c r="G291" s="349">
        <v>54.6</v>
      </c>
      <c r="H291" s="558">
        <v>3.6</v>
      </c>
      <c r="I291" s="558">
        <v>122.9</v>
      </c>
      <c r="J291" s="351">
        <v>711.4</v>
      </c>
    </row>
    <row r="292" spans="1:10" x14ac:dyDescent="0.2">
      <c r="A292" s="391"/>
      <c r="C292" s="310">
        <v>44239.25</v>
      </c>
      <c r="D292" s="311">
        <v>1003.7</v>
      </c>
      <c r="E292" s="311">
        <v>0</v>
      </c>
      <c r="F292" s="311">
        <v>23.1</v>
      </c>
      <c r="G292" s="349">
        <v>63.6</v>
      </c>
      <c r="H292" s="575" t="s">
        <v>359</v>
      </c>
      <c r="I292" s="575" t="s">
        <v>359</v>
      </c>
      <c r="J292" s="351">
        <v>178.8</v>
      </c>
    </row>
    <row r="293" spans="1:10" x14ac:dyDescent="0.2">
      <c r="A293" s="391"/>
      <c r="C293" s="310">
        <v>44239.291666666664</v>
      </c>
      <c r="D293" s="311">
        <v>1004.1</v>
      </c>
      <c r="E293" s="311">
        <v>0</v>
      </c>
      <c r="F293" s="311">
        <v>23.6</v>
      </c>
      <c r="G293" s="349">
        <v>64.599999999999994</v>
      </c>
      <c r="H293" s="575" t="s">
        <v>359</v>
      </c>
      <c r="I293" s="575" t="s">
        <v>359</v>
      </c>
      <c r="J293" s="351">
        <v>754.5</v>
      </c>
    </row>
    <row r="294" spans="1:10" x14ac:dyDescent="0.2">
      <c r="A294" s="391"/>
      <c r="C294" s="310">
        <v>44239.333333333336</v>
      </c>
      <c r="D294" s="311">
        <v>1004</v>
      </c>
      <c r="E294" s="311">
        <v>0</v>
      </c>
      <c r="F294" s="311">
        <v>25.7</v>
      </c>
      <c r="G294" s="311">
        <v>49.7</v>
      </c>
      <c r="H294" s="563">
        <v>4.8</v>
      </c>
      <c r="I294" s="563">
        <v>152</v>
      </c>
      <c r="J294" s="311">
        <v>1009.7</v>
      </c>
    </row>
    <row r="295" spans="1:10" x14ac:dyDescent="0.2">
      <c r="A295" s="391"/>
      <c r="C295" s="310">
        <v>44239.375</v>
      </c>
      <c r="D295" s="311">
        <v>1003.6</v>
      </c>
      <c r="E295" s="311">
        <v>0</v>
      </c>
      <c r="F295" s="311">
        <v>26.2</v>
      </c>
      <c r="G295" s="311">
        <v>50.3</v>
      </c>
      <c r="H295" s="311">
        <v>6.3</v>
      </c>
      <c r="I295" s="311">
        <v>155.30000000000001</v>
      </c>
      <c r="J295" s="311">
        <v>983.7</v>
      </c>
    </row>
    <row r="296" spans="1:10" x14ac:dyDescent="0.2">
      <c r="A296" s="391"/>
      <c r="C296" s="310">
        <v>44239.416666666664</v>
      </c>
      <c r="D296" s="311">
        <v>1003.1</v>
      </c>
      <c r="E296" s="311">
        <v>0</v>
      </c>
      <c r="F296" s="311">
        <v>26.3</v>
      </c>
      <c r="G296" s="311">
        <v>51.1</v>
      </c>
      <c r="H296" s="311">
        <v>6.8</v>
      </c>
      <c r="I296" s="311">
        <v>159.5</v>
      </c>
      <c r="J296" s="311">
        <v>1091.5999999999999</v>
      </c>
    </row>
    <row r="297" spans="1:10" x14ac:dyDescent="0.2">
      <c r="A297" s="391"/>
      <c r="C297" s="310">
        <v>44239.458333333336</v>
      </c>
      <c r="D297" s="311">
        <v>1002.7</v>
      </c>
      <c r="E297" s="311">
        <v>0</v>
      </c>
      <c r="F297" s="311">
        <v>27</v>
      </c>
      <c r="G297" s="311">
        <v>50.8</v>
      </c>
      <c r="H297" s="311">
        <v>6.7</v>
      </c>
      <c r="I297" s="311">
        <v>154.19999999999999</v>
      </c>
      <c r="J297" s="311">
        <v>1092.0999999999999</v>
      </c>
    </row>
    <row r="298" spans="1:10" x14ac:dyDescent="0.2">
      <c r="A298" s="391"/>
      <c r="C298" s="310">
        <v>44239.5</v>
      </c>
      <c r="D298" s="311">
        <v>1002.1</v>
      </c>
      <c r="E298" s="311">
        <v>0</v>
      </c>
      <c r="F298" s="311">
        <v>27.5</v>
      </c>
      <c r="G298" s="311">
        <v>48.3</v>
      </c>
      <c r="H298" s="311">
        <v>6.4</v>
      </c>
      <c r="I298" s="311">
        <v>154.4</v>
      </c>
      <c r="J298" s="311">
        <v>902.2</v>
      </c>
    </row>
    <row r="299" spans="1:10" x14ac:dyDescent="0.2">
      <c r="A299" s="391"/>
      <c r="C299" s="310">
        <v>44239.541666666664</v>
      </c>
      <c r="D299" s="311">
        <v>1001.5</v>
      </c>
      <c r="E299" s="311">
        <v>0</v>
      </c>
      <c r="F299" s="311">
        <v>27.8</v>
      </c>
      <c r="G299" s="311">
        <v>46.1</v>
      </c>
      <c r="H299" s="311">
        <v>6.8</v>
      </c>
      <c r="I299" s="311">
        <v>151.19999999999999</v>
      </c>
      <c r="J299" s="311">
        <v>1040.2</v>
      </c>
    </row>
    <row r="300" spans="1:10" x14ac:dyDescent="0.2">
      <c r="A300" s="391"/>
      <c r="C300" s="310">
        <v>44239.583333333336</v>
      </c>
      <c r="D300" s="311">
        <v>1000.9</v>
      </c>
      <c r="E300" s="311">
        <v>0</v>
      </c>
      <c r="F300" s="311">
        <v>27.7</v>
      </c>
      <c r="G300" s="311">
        <v>43.4</v>
      </c>
      <c r="H300" s="311">
        <v>6.8</v>
      </c>
      <c r="I300" s="311">
        <v>149.69999999999999</v>
      </c>
      <c r="J300" s="311">
        <v>973.3</v>
      </c>
    </row>
    <row r="301" spans="1:10" x14ac:dyDescent="0.2">
      <c r="A301" s="391"/>
      <c r="C301" s="310">
        <v>44239.625</v>
      </c>
      <c r="D301" s="311">
        <v>1000.5</v>
      </c>
      <c r="E301" s="311">
        <v>0</v>
      </c>
      <c r="F301" s="311">
        <v>27.7</v>
      </c>
      <c r="G301" s="311">
        <v>43.1</v>
      </c>
      <c r="H301" s="311">
        <v>6.5</v>
      </c>
      <c r="I301" s="311">
        <v>149.19999999999999</v>
      </c>
      <c r="J301" s="311">
        <v>948.3</v>
      </c>
    </row>
    <row r="302" spans="1:10" x14ac:dyDescent="0.2">
      <c r="A302" s="391"/>
      <c r="C302" s="310">
        <v>44239.666666666664</v>
      </c>
      <c r="D302" s="311">
        <v>1000.6</v>
      </c>
      <c r="E302" s="311">
        <v>0</v>
      </c>
      <c r="F302" s="311">
        <v>27.7</v>
      </c>
      <c r="G302" s="311">
        <v>45.6</v>
      </c>
      <c r="H302" s="311">
        <v>6.8</v>
      </c>
      <c r="I302" s="311">
        <v>149.1</v>
      </c>
      <c r="J302" s="311">
        <v>706</v>
      </c>
    </row>
    <row r="303" spans="1:10" x14ac:dyDescent="0.2">
      <c r="A303" s="391"/>
      <c r="C303" s="310">
        <v>44239.708333333336</v>
      </c>
      <c r="D303" s="311">
        <v>1001.5</v>
      </c>
      <c r="E303" s="311">
        <v>0</v>
      </c>
      <c r="F303" s="311">
        <v>26.9</v>
      </c>
      <c r="G303" s="311">
        <v>48.5</v>
      </c>
      <c r="H303" s="311">
        <v>6.6</v>
      </c>
      <c r="I303" s="311">
        <v>145.6</v>
      </c>
      <c r="J303" s="311">
        <v>418.1</v>
      </c>
    </row>
    <row r="304" spans="1:10" x14ac:dyDescent="0.2">
      <c r="A304" s="391"/>
      <c r="C304" s="310">
        <v>44239.75</v>
      </c>
      <c r="D304" s="311">
        <v>1002.6</v>
      </c>
      <c r="E304" s="311">
        <v>0</v>
      </c>
      <c r="F304" s="311">
        <v>25.4</v>
      </c>
      <c r="G304" s="311">
        <v>55.4</v>
      </c>
      <c r="H304" s="311">
        <v>7.5</v>
      </c>
      <c r="I304" s="311">
        <v>142.1</v>
      </c>
      <c r="J304" s="311">
        <v>553.9</v>
      </c>
    </row>
    <row r="305" spans="1:10" x14ac:dyDescent="0.2">
      <c r="A305" s="391"/>
      <c r="C305" s="310">
        <v>44239.791666666664</v>
      </c>
      <c r="D305" s="311">
        <v>1003.5</v>
      </c>
      <c r="E305" s="311">
        <v>0</v>
      </c>
      <c r="F305" s="311">
        <v>25.4</v>
      </c>
      <c r="G305" s="311">
        <v>51.8</v>
      </c>
      <c r="H305" s="311">
        <v>6.9</v>
      </c>
      <c r="I305" s="311">
        <v>140.5</v>
      </c>
      <c r="J305" s="311">
        <v>161.19999999999999</v>
      </c>
    </row>
    <row r="306" spans="1:10" x14ac:dyDescent="0.2">
      <c r="A306" s="391"/>
      <c r="C306" s="310">
        <v>44239.833333333336</v>
      </c>
      <c r="D306" s="311">
        <v>1003.7</v>
      </c>
      <c r="E306" s="311">
        <v>0</v>
      </c>
      <c r="F306" s="311">
        <v>25.3</v>
      </c>
      <c r="G306" s="311">
        <v>49.4</v>
      </c>
      <c r="H306" s="311">
        <v>6.2</v>
      </c>
      <c r="I306" s="311">
        <v>133.30000000000001</v>
      </c>
      <c r="J306" s="311">
        <v>445.3</v>
      </c>
    </row>
    <row r="307" spans="1:10" x14ac:dyDescent="0.2">
      <c r="A307" s="391"/>
      <c r="C307" s="310">
        <v>44239.875</v>
      </c>
      <c r="D307" s="311">
        <v>1004.1</v>
      </c>
      <c r="E307" s="311">
        <v>0</v>
      </c>
      <c r="F307" s="311">
        <v>25.5</v>
      </c>
      <c r="G307" s="311">
        <v>49.1</v>
      </c>
      <c r="H307" s="557">
        <v>5</v>
      </c>
      <c r="I307" s="557">
        <v>135</v>
      </c>
      <c r="J307" s="311">
        <v>73</v>
      </c>
    </row>
    <row r="308" spans="1:10" x14ac:dyDescent="0.2">
      <c r="A308" s="391"/>
      <c r="C308" s="310">
        <v>44239.916666666664</v>
      </c>
      <c r="D308" s="311">
        <v>1004.5</v>
      </c>
      <c r="E308" s="311">
        <v>0</v>
      </c>
      <c r="F308" s="311">
        <v>23.9</v>
      </c>
      <c r="G308" s="349">
        <v>60.3</v>
      </c>
      <c r="H308" s="575" t="s">
        <v>359</v>
      </c>
      <c r="I308" s="575" t="s">
        <v>359</v>
      </c>
      <c r="J308" s="351">
        <v>6.4</v>
      </c>
    </row>
    <row r="309" spans="1:10" x14ac:dyDescent="0.2">
      <c r="A309" s="391"/>
      <c r="C309" s="310">
        <v>44239.958333333336</v>
      </c>
      <c r="D309" s="311">
        <v>1004.3</v>
      </c>
      <c r="E309" s="311">
        <v>0</v>
      </c>
      <c r="F309" s="311">
        <v>24.1</v>
      </c>
      <c r="G309" s="349">
        <v>59.2</v>
      </c>
      <c r="H309" s="575" t="s">
        <v>359</v>
      </c>
      <c r="I309" s="575" t="s">
        <v>359</v>
      </c>
      <c r="J309" s="351">
        <v>0</v>
      </c>
    </row>
    <row r="310" spans="1:10" x14ac:dyDescent="0.2">
      <c r="A310" s="391"/>
      <c r="C310" s="310">
        <v>44240</v>
      </c>
      <c r="D310" s="311">
        <v>1003.7</v>
      </c>
      <c r="E310" s="311">
        <v>0</v>
      </c>
      <c r="F310" s="311">
        <v>24.4</v>
      </c>
      <c r="G310" s="349">
        <v>53.9</v>
      </c>
      <c r="H310" s="575" t="s">
        <v>359</v>
      </c>
      <c r="I310" s="575" t="s">
        <v>359</v>
      </c>
      <c r="J310" s="351">
        <v>0</v>
      </c>
    </row>
    <row r="311" spans="1:10" x14ac:dyDescent="0.2">
      <c r="A311" s="391"/>
      <c r="C311" s="310">
        <v>44240.041666666664</v>
      </c>
      <c r="D311" s="311">
        <v>1002.9</v>
      </c>
      <c r="E311" s="311">
        <v>0</v>
      </c>
      <c r="F311" s="311">
        <v>24.5</v>
      </c>
      <c r="G311" s="349">
        <v>51</v>
      </c>
      <c r="H311" s="569">
        <v>5.3</v>
      </c>
      <c r="I311" s="566">
        <v>136</v>
      </c>
      <c r="J311" s="351">
        <v>95.6</v>
      </c>
    </row>
    <row r="312" spans="1:10" x14ac:dyDescent="0.2">
      <c r="A312" s="391"/>
      <c r="C312" s="310">
        <v>44240.083333333336</v>
      </c>
      <c r="D312" s="311">
        <v>1002.6</v>
      </c>
      <c r="E312" s="311">
        <v>0</v>
      </c>
      <c r="F312" s="311">
        <v>24.3</v>
      </c>
      <c r="G312" s="349">
        <v>51.1</v>
      </c>
      <c r="H312" s="558">
        <v>4.5</v>
      </c>
      <c r="I312" s="558">
        <v>130.69999999999999</v>
      </c>
      <c r="J312" s="351">
        <v>110.1</v>
      </c>
    </row>
    <row r="313" spans="1:10" x14ac:dyDescent="0.2">
      <c r="A313" s="391"/>
      <c r="C313" s="310">
        <v>44240.125</v>
      </c>
      <c r="D313" s="311">
        <v>1002.9</v>
      </c>
      <c r="E313" s="311">
        <v>0</v>
      </c>
      <c r="F313" s="311">
        <v>23.3</v>
      </c>
      <c r="G313" s="349">
        <v>60.3</v>
      </c>
      <c r="H313" s="575" t="s">
        <v>359</v>
      </c>
      <c r="I313" s="575" t="s">
        <v>359</v>
      </c>
      <c r="J313" s="351">
        <v>0</v>
      </c>
    </row>
    <row r="314" spans="1:10" x14ac:dyDescent="0.2">
      <c r="A314" s="391"/>
      <c r="C314" s="310">
        <v>44240.166666666664</v>
      </c>
      <c r="D314" s="311">
        <v>1003</v>
      </c>
      <c r="E314" s="311">
        <v>0</v>
      </c>
      <c r="F314" s="311">
        <v>22.2</v>
      </c>
      <c r="G314" s="311">
        <v>65.900000000000006</v>
      </c>
      <c r="H314" s="571">
        <v>1.1000000000000001</v>
      </c>
      <c r="I314" s="571">
        <v>326.5</v>
      </c>
      <c r="J314" s="311">
        <v>23.8</v>
      </c>
    </row>
    <row r="315" spans="1:10" x14ac:dyDescent="0.2">
      <c r="A315" s="391"/>
      <c r="C315" s="310">
        <v>44240.208333333336</v>
      </c>
      <c r="D315" s="311">
        <v>1003.4</v>
      </c>
      <c r="E315" s="311">
        <v>0</v>
      </c>
      <c r="F315" s="311">
        <v>22.3</v>
      </c>
      <c r="G315" s="349">
        <v>65</v>
      </c>
      <c r="H315" s="575" t="s">
        <v>359</v>
      </c>
      <c r="I315" s="575" t="s">
        <v>359</v>
      </c>
      <c r="J315" s="351">
        <v>5.5</v>
      </c>
    </row>
    <row r="316" spans="1:10" x14ac:dyDescent="0.2">
      <c r="A316" s="391"/>
      <c r="C316" s="310">
        <v>44240.25</v>
      </c>
      <c r="D316" s="311">
        <v>1003.8</v>
      </c>
      <c r="E316" s="311">
        <v>0</v>
      </c>
      <c r="F316" s="311">
        <v>23.3</v>
      </c>
      <c r="G316" s="349">
        <v>61.7</v>
      </c>
      <c r="H316" s="575" t="s">
        <v>359</v>
      </c>
      <c r="I316" s="575" t="s">
        <v>359</v>
      </c>
      <c r="J316" s="351">
        <v>113.1</v>
      </c>
    </row>
    <row r="317" spans="1:10" x14ac:dyDescent="0.2">
      <c r="A317" s="391"/>
      <c r="C317" s="310">
        <v>44240.291666666664</v>
      </c>
      <c r="D317" s="311">
        <v>1003.8</v>
      </c>
      <c r="E317" s="311">
        <v>0</v>
      </c>
      <c r="F317" s="311">
        <v>24</v>
      </c>
      <c r="G317" s="349">
        <v>59.4</v>
      </c>
      <c r="H317" s="575" t="s">
        <v>359</v>
      </c>
      <c r="I317" s="575" t="s">
        <v>359</v>
      </c>
      <c r="J317" s="351">
        <v>331.2</v>
      </c>
    </row>
    <row r="318" spans="1:10" x14ac:dyDescent="0.2">
      <c r="A318" s="391"/>
      <c r="C318" s="310">
        <v>44240.333333333336</v>
      </c>
      <c r="D318" s="311">
        <v>1003.6</v>
      </c>
      <c r="E318" s="311">
        <v>0</v>
      </c>
      <c r="F318" s="311">
        <v>23.6</v>
      </c>
      <c r="G318" s="311">
        <v>63.5</v>
      </c>
      <c r="H318" s="563">
        <v>1.5</v>
      </c>
      <c r="I318" s="563">
        <v>314.39999999999998</v>
      </c>
      <c r="J318" s="311">
        <v>702.5</v>
      </c>
    </row>
    <row r="319" spans="1:10" x14ac:dyDescent="0.2">
      <c r="A319" s="391"/>
      <c r="C319" s="310">
        <v>44240.375</v>
      </c>
      <c r="D319" s="311">
        <v>1002.8</v>
      </c>
      <c r="E319" s="311">
        <v>0</v>
      </c>
      <c r="F319" s="311">
        <v>26.3</v>
      </c>
      <c r="G319" s="311">
        <v>48.9</v>
      </c>
      <c r="H319" s="311">
        <v>4</v>
      </c>
      <c r="I319" s="311">
        <v>160.1</v>
      </c>
      <c r="J319" s="311">
        <v>905</v>
      </c>
    </row>
    <row r="320" spans="1:10" x14ac:dyDescent="0.2">
      <c r="A320" s="391"/>
      <c r="C320" s="310">
        <v>44240.416666666664</v>
      </c>
      <c r="D320" s="311">
        <v>1001.6</v>
      </c>
      <c r="E320" s="311">
        <v>0</v>
      </c>
      <c r="F320" s="311">
        <v>27.6</v>
      </c>
      <c r="G320" s="311">
        <v>42.2</v>
      </c>
      <c r="H320" s="311">
        <v>7.5</v>
      </c>
      <c r="I320" s="311">
        <v>154.6</v>
      </c>
      <c r="J320" s="311">
        <v>1125.3</v>
      </c>
    </row>
    <row r="321" spans="1:10" x14ac:dyDescent="0.2">
      <c r="A321" s="391"/>
      <c r="C321" s="310">
        <v>44240.458333333336</v>
      </c>
      <c r="D321" s="311">
        <v>1001.2</v>
      </c>
      <c r="E321" s="311">
        <v>0</v>
      </c>
      <c r="F321" s="311">
        <v>27.6</v>
      </c>
      <c r="G321" s="311">
        <v>45.7</v>
      </c>
      <c r="H321" s="311">
        <v>8.1</v>
      </c>
      <c r="I321" s="311">
        <v>158.19999999999999</v>
      </c>
      <c r="J321" s="311">
        <v>1194.8</v>
      </c>
    </row>
    <row r="322" spans="1:10" x14ac:dyDescent="0.2">
      <c r="A322" s="391"/>
      <c r="C322" s="310">
        <v>44240.5</v>
      </c>
      <c r="D322" s="311">
        <v>1000.6</v>
      </c>
      <c r="E322" s="311">
        <v>0</v>
      </c>
      <c r="F322" s="311">
        <v>27.9</v>
      </c>
      <c r="G322" s="311">
        <v>44.1</v>
      </c>
      <c r="H322" s="311">
        <v>8.1999999999999993</v>
      </c>
      <c r="I322" s="311">
        <v>148.19999999999999</v>
      </c>
      <c r="J322" s="311">
        <v>1011.4</v>
      </c>
    </row>
    <row r="323" spans="1:10" x14ac:dyDescent="0.2">
      <c r="A323" s="391"/>
      <c r="C323" s="310">
        <v>44240.541666666664</v>
      </c>
      <c r="D323" s="311">
        <v>999.7</v>
      </c>
      <c r="E323" s="311">
        <v>0</v>
      </c>
      <c r="F323" s="311">
        <v>28.3</v>
      </c>
      <c r="G323" s="311">
        <v>45.1</v>
      </c>
      <c r="H323" s="311">
        <v>8</v>
      </c>
      <c r="I323" s="311">
        <v>155.30000000000001</v>
      </c>
      <c r="J323" s="311">
        <v>1175.3</v>
      </c>
    </row>
    <row r="324" spans="1:10" x14ac:dyDescent="0.2">
      <c r="A324" s="391"/>
      <c r="C324" s="310">
        <v>44240.583333333336</v>
      </c>
      <c r="D324" s="311">
        <v>999.6</v>
      </c>
      <c r="E324" s="311">
        <v>0</v>
      </c>
      <c r="F324" s="311">
        <v>28.1</v>
      </c>
      <c r="G324" s="311">
        <v>47.7</v>
      </c>
      <c r="H324" s="311">
        <v>8.1999999999999993</v>
      </c>
      <c r="I324" s="311">
        <v>156.30000000000001</v>
      </c>
      <c r="J324" s="311">
        <v>980</v>
      </c>
    </row>
    <row r="325" spans="1:10" x14ac:dyDescent="0.2">
      <c r="A325" s="391"/>
      <c r="C325" s="310">
        <v>44240.625</v>
      </c>
      <c r="D325" s="311">
        <v>999.9</v>
      </c>
      <c r="E325" s="311">
        <v>0</v>
      </c>
      <c r="F325" s="311">
        <v>27.6</v>
      </c>
      <c r="G325" s="311">
        <v>47.6</v>
      </c>
      <c r="H325" s="311">
        <v>7.4</v>
      </c>
      <c r="I325" s="311">
        <v>152</v>
      </c>
      <c r="J325" s="311">
        <v>914.9</v>
      </c>
    </row>
    <row r="326" spans="1:10" x14ac:dyDescent="0.2">
      <c r="A326" s="391"/>
      <c r="C326" s="310">
        <v>44240.666666666664</v>
      </c>
      <c r="D326" s="311">
        <v>1000</v>
      </c>
      <c r="E326" s="311">
        <v>0</v>
      </c>
      <c r="F326" s="311">
        <v>27.1</v>
      </c>
      <c r="G326" s="311">
        <v>46.6</v>
      </c>
      <c r="H326" s="311">
        <v>6.7</v>
      </c>
      <c r="I326" s="311">
        <v>146.4</v>
      </c>
      <c r="J326" s="311">
        <v>791.2</v>
      </c>
    </row>
    <row r="327" spans="1:10" x14ac:dyDescent="0.2">
      <c r="A327" s="391"/>
      <c r="C327" s="310">
        <v>44240.708333333336</v>
      </c>
      <c r="D327" s="311">
        <v>1000.7</v>
      </c>
      <c r="E327" s="311">
        <v>0</v>
      </c>
      <c r="F327" s="311">
        <v>26.5</v>
      </c>
      <c r="G327" s="311">
        <v>47.9</v>
      </c>
      <c r="H327" s="311">
        <v>5.4</v>
      </c>
      <c r="I327" s="311">
        <v>142.30000000000001</v>
      </c>
      <c r="J327" s="311">
        <v>528.9</v>
      </c>
    </row>
    <row r="328" spans="1:10" x14ac:dyDescent="0.2">
      <c r="A328" s="391"/>
      <c r="C328" s="310">
        <v>44240.75</v>
      </c>
      <c r="D328" s="311">
        <v>1001.7</v>
      </c>
      <c r="E328" s="311">
        <v>0</v>
      </c>
      <c r="F328" s="311">
        <v>25.7</v>
      </c>
      <c r="G328" s="311">
        <v>47</v>
      </c>
      <c r="H328" s="311">
        <v>6.1</v>
      </c>
      <c r="I328" s="311">
        <v>133.5</v>
      </c>
      <c r="J328" s="311">
        <v>43.2</v>
      </c>
    </row>
    <row r="329" spans="1:10" x14ac:dyDescent="0.2">
      <c r="A329" s="391"/>
      <c r="C329" s="310">
        <v>44240.791666666664</v>
      </c>
      <c r="D329" s="311">
        <v>1002.5</v>
      </c>
      <c r="E329" s="311">
        <v>0</v>
      </c>
      <c r="F329" s="311">
        <v>25.9</v>
      </c>
      <c r="G329" s="311">
        <v>46.6</v>
      </c>
      <c r="H329" s="311">
        <v>5.5</v>
      </c>
      <c r="I329" s="311">
        <v>130.1</v>
      </c>
      <c r="J329" s="311">
        <v>55.7</v>
      </c>
    </row>
    <row r="330" spans="1:10" x14ac:dyDescent="0.2">
      <c r="A330" s="391"/>
      <c r="C330" s="310">
        <v>44240.833333333336</v>
      </c>
      <c r="D330" s="311">
        <v>1003.2</v>
      </c>
      <c r="E330" s="311">
        <v>0</v>
      </c>
      <c r="F330" s="311">
        <v>25.8</v>
      </c>
      <c r="G330" s="311">
        <v>48.7</v>
      </c>
      <c r="H330" s="557">
        <v>2.8</v>
      </c>
      <c r="I330" s="557">
        <v>112.3</v>
      </c>
      <c r="J330" s="311">
        <v>73.900000000000006</v>
      </c>
    </row>
    <row r="331" spans="1:10" x14ac:dyDescent="0.2">
      <c r="A331" s="391"/>
      <c r="C331" s="310">
        <v>44240.875</v>
      </c>
      <c r="D331" s="311">
        <v>1004.3</v>
      </c>
      <c r="E331" s="311">
        <v>0</v>
      </c>
      <c r="F331" s="311">
        <v>23.6</v>
      </c>
      <c r="G331" s="349">
        <v>58.7</v>
      </c>
      <c r="H331" s="575" t="s">
        <v>359</v>
      </c>
      <c r="I331" s="575" t="s">
        <v>359</v>
      </c>
      <c r="J331" s="351">
        <v>405.8</v>
      </c>
    </row>
    <row r="332" spans="1:10" x14ac:dyDescent="0.2">
      <c r="A332" s="391"/>
      <c r="C332" s="310">
        <v>44240.916666666664</v>
      </c>
      <c r="D332" s="311">
        <v>1004.5</v>
      </c>
      <c r="E332" s="311">
        <v>0</v>
      </c>
      <c r="F332" s="311">
        <v>23.6</v>
      </c>
      <c r="G332" s="311">
        <v>58.5</v>
      </c>
      <c r="H332" s="572">
        <v>0.5</v>
      </c>
      <c r="I332" s="575" t="s">
        <v>359</v>
      </c>
      <c r="J332" s="351">
        <v>187.3</v>
      </c>
    </row>
    <row r="333" spans="1:10" x14ac:dyDescent="0.2">
      <c r="A333" s="391"/>
      <c r="C333" s="310">
        <v>44240.958333333336</v>
      </c>
      <c r="D333" s="311">
        <v>1004.1</v>
      </c>
      <c r="E333" s="311">
        <v>0</v>
      </c>
      <c r="F333" s="311">
        <v>23</v>
      </c>
      <c r="G333" s="349">
        <v>60.7</v>
      </c>
      <c r="H333" s="575" t="s">
        <v>359</v>
      </c>
      <c r="I333" s="575" t="s">
        <v>359</v>
      </c>
      <c r="J333" s="351">
        <v>0</v>
      </c>
    </row>
    <row r="334" spans="1:10" x14ac:dyDescent="0.2">
      <c r="A334" s="391"/>
      <c r="C334" s="310">
        <v>44241</v>
      </c>
      <c r="D334" s="311">
        <v>1003.7</v>
      </c>
      <c r="E334" s="311">
        <v>0</v>
      </c>
      <c r="F334" s="311">
        <v>22.5</v>
      </c>
      <c r="G334" s="349">
        <v>61.7</v>
      </c>
      <c r="H334" s="575" t="s">
        <v>359</v>
      </c>
      <c r="I334" s="575" t="s">
        <v>359</v>
      </c>
      <c r="J334" s="351">
        <v>0</v>
      </c>
    </row>
    <row r="335" spans="1:10" x14ac:dyDescent="0.2">
      <c r="A335" s="391"/>
      <c r="C335" s="310">
        <v>44241.041666666664</v>
      </c>
      <c r="D335" s="311">
        <v>1003.6</v>
      </c>
      <c r="E335" s="311">
        <v>0</v>
      </c>
      <c r="F335" s="311">
        <v>21.8</v>
      </c>
      <c r="G335" s="349">
        <v>63.9</v>
      </c>
      <c r="H335" s="568">
        <v>0.1</v>
      </c>
      <c r="I335" s="575" t="s">
        <v>359</v>
      </c>
      <c r="J335" s="351">
        <v>0</v>
      </c>
    </row>
    <row r="336" spans="1:10" x14ac:dyDescent="0.2">
      <c r="A336" s="391"/>
      <c r="C336" s="310">
        <v>44241.083333333336</v>
      </c>
      <c r="D336" s="311">
        <v>1003.2</v>
      </c>
      <c r="E336" s="311">
        <v>0</v>
      </c>
      <c r="F336" s="311">
        <v>22.2</v>
      </c>
      <c r="G336" s="349">
        <v>63</v>
      </c>
      <c r="H336" s="575" t="s">
        <v>359</v>
      </c>
      <c r="I336" s="575" t="s">
        <v>359</v>
      </c>
      <c r="J336" s="351">
        <v>0</v>
      </c>
    </row>
    <row r="337" spans="1:10" x14ac:dyDescent="0.2">
      <c r="A337" s="391"/>
      <c r="C337" s="310">
        <v>44241.125</v>
      </c>
      <c r="D337" s="311">
        <v>1002.7</v>
      </c>
      <c r="E337" s="311">
        <v>0</v>
      </c>
      <c r="F337" s="311">
        <v>22.4</v>
      </c>
      <c r="G337" s="349">
        <v>59.9</v>
      </c>
      <c r="H337" s="575" t="s">
        <v>359</v>
      </c>
      <c r="I337" s="575" t="s">
        <v>359</v>
      </c>
      <c r="J337" s="351">
        <v>0</v>
      </c>
    </row>
    <row r="338" spans="1:10" x14ac:dyDescent="0.2">
      <c r="A338" s="391"/>
      <c r="C338" s="310">
        <v>44241.166666666664</v>
      </c>
      <c r="D338" s="311">
        <v>1002.3</v>
      </c>
      <c r="E338" s="311">
        <v>0</v>
      </c>
      <c r="F338" s="311">
        <v>22.9</v>
      </c>
      <c r="G338" s="349">
        <v>56.1</v>
      </c>
      <c r="H338" s="575" t="s">
        <v>359</v>
      </c>
      <c r="I338" s="575" t="s">
        <v>359</v>
      </c>
      <c r="J338" s="351">
        <v>88</v>
      </c>
    </row>
    <row r="339" spans="1:10" x14ac:dyDescent="0.2">
      <c r="A339" s="391"/>
      <c r="C339" s="310">
        <v>44241.208333333336</v>
      </c>
      <c r="D339" s="311">
        <v>1002.4</v>
      </c>
      <c r="E339" s="311">
        <v>0</v>
      </c>
      <c r="F339" s="311">
        <v>23.4</v>
      </c>
      <c r="G339" s="349">
        <v>52.6</v>
      </c>
      <c r="H339" s="566">
        <v>3.1</v>
      </c>
      <c r="I339" s="566">
        <v>124.3</v>
      </c>
      <c r="J339" s="351">
        <v>246.1</v>
      </c>
    </row>
    <row r="340" spans="1:10" x14ac:dyDescent="0.2">
      <c r="A340" s="391"/>
      <c r="C340" s="310">
        <v>44241.25</v>
      </c>
      <c r="D340" s="311">
        <v>1002.8</v>
      </c>
      <c r="E340" s="311">
        <v>0</v>
      </c>
      <c r="F340" s="311">
        <v>23.9</v>
      </c>
      <c r="G340" s="311">
        <v>51.7</v>
      </c>
      <c r="H340" s="311">
        <v>4.2</v>
      </c>
      <c r="I340" s="354">
        <v>134.9</v>
      </c>
      <c r="J340" s="351">
        <v>296.5</v>
      </c>
    </row>
    <row r="341" spans="1:10" x14ac:dyDescent="0.2">
      <c r="A341" s="391"/>
      <c r="C341" s="310">
        <v>44241.291666666664</v>
      </c>
      <c r="D341" s="311">
        <v>1003.3</v>
      </c>
      <c r="E341" s="311">
        <v>0</v>
      </c>
      <c r="F341" s="311">
        <v>24.7</v>
      </c>
      <c r="G341" s="311">
        <v>53</v>
      </c>
      <c r="H341" s="311">
        <v>3</v>
      </c>
      <c r="I341" s="311">
        <v>150.80000000000001</v>
      </c>
      <c r="J341" s="311">
        <v>671.8</v>
      </c>
    </row>
    <row r="342" spans="1:10" x14ac:dyDescent="0.2">
      <c r="A342" s="391"/>
      <c r="C342" s="310">
        <v>44241.333333333336</v>
      </c>
      <c r="D342" s="311">
        <v>1003.5</v>
      </c>
      <c r="E342" s="311">
        <v>0</v>
      </c>
      <c r="F342" s="311">
        <v>24.9</v>
      </c>
      <c r="G342" s="311">
        <v>59.7</v>
      </c>
      <c r="H342" s="311">
        <v>2.2999999999999998</v>
      </c>
      <c r="I342" s="311">
        <v>175.5</v>
      </c>
      <c r="J342" s="311">
        <v>977</v>
      </c>
    </row>
    <row r="343" spans="1:10" x14ac:dyDescent="0.2">
      <c r="A343" s="391"/>
      <c r="C343" s="310">
        <v>44241.375</v>
      </c>
      <c r="D343" s="311">
        <v>1003</v>
      </c>
      <c r="E343" s="311">
        <v>0</v>
      </c>
      <c r="F343" s="311">
        <v>25.6</v>
      </c>
      <c r="G343" s="311">
        <v>59.7</v>
      </c>
      <c r="H343" s="311">
        <v>6.4</v>
      </c>
      <c r="I343" s="311">
        <v>153.6</v>
      </c>
      <c r="J343" s="311">
        <v>1025.7</v>
      </c>
    </row>
    <row r="344" spans="1:10" x14ac:dyDescent="0.2">
      <c r="A344" s="391"/>
      <c r="C344" s="310">
        <v>44241.416666666664</v>
      </c>
      <c r="D344" s="311">
        <v>1002.8</v>
      </c>
      <c r="E344" s="311">
        <v>0</v>
      </c>
      <c r="F344" s="311">
        <v>26.1</v>
      </c>
      <c r="G344" s="311">
        <v>58.2</v>
      </c>
      <c r="H344" s="311">
        <v>7.5</v>
      </c>
      <c r="I344" s="311">
        <v>155.9</v>
      </c>
      <c r="J344" s="311">
        <v>952.2</v>
      </c>
    </row>
    <row r="345" spans="1:10" x14ac:dyDescent="0.2">
      <c r="A345" s="391"/>
      <c r="C345" s="310">
        <v>44241.458333333336</v>
      </c>
      <c r="D345" s="311">
        <v>1002.6</v>
      </c>
      <c r="E345" s="311">
        <v>0</v>
      </c>
      <c r="F345" s="311">
        <v>26.5</v>
      </c>
      <c r="G345" s="311">
        <v>56.2</v>
      </c>
      <c r="H345" s="311">
        <v>7.9</v>
      </c>
      <c r="I345" s="311">
        <v>157.4</v>
      </c>
      <c r="J345" s="311">
        <v>1057.3</v>
      </c>
    </row>
    <row r="346" spans="1:10" x14ac:dyDescent="0.2">
      <c r="A346" s="391"/>
      <c r="C346" s="310">
        <v>44241.5</v>
      </c>
      <c r="D346" s="311">
        <v>1002.5</v>
      </c>
      <c r="E346" s="311">
        <v>0</v>
      </c>
      <c r="F346" s="311">
        <v>26.7</v>
      </c>
      <c r="G346" s="311">
        <v>55.9</v>
      </c>
      <c r="H346" s="311">
        <v>6.8</v>
      </c>
      <c r="I346" s="311">
        <v>156.9</v>
      </c>
      <c r="J346" s="311">
        <v>720.3</v>
      </c>
    </row>
    <row r="347" spans="1:10" x14ac:dyDescent="0.2">
      <c r="A347" s="391"/>
      <c r="C347" s="310">
        <v>44241.541666666664</v>
      </c>
      <c r="D347" s="311">
        <v>1002.1</v>
      </c>
      <c r="E347" s="311">
        <v>0</v>
      </c>
      <c r="F347" s="311">
        <v>26.9</v>
      </c>
      <c r="G347" s="311">
        <v>58.9</v>
      </c>
      <c r="H347" s="311">
        <v>7</v>
      </c>
      <c r="I347" s="311">
        <v>165.1</v>
      </c>
      <c r="J347" s="311">
        <v>1000</v>
      </c>
    </row>
    <row r="348" spans="1:10" x14ac:dyDescent="0.2">
      <c r="A348" s="391"/>
      <c r="C348" s="310">
        <v>44241.583333333336</v>
      </c>
      <c r="D348" s="311">
        <v>1001.9</v>
      </c>
      <c r="E348" s="311">
        <v>0</v>
      </c>
      <c r="F348" s="311">
        <v>26.4</v>
      </c>
      <c r="G348" s="311">
        <v>62</v>
      </c>
      <c r="H348" s="311">
        <v>7.2</v>
      </c>
      <c r="I348" s="311">
        <v>160.4</v>
      </c>
      <c r="J348" s="311">
        <v>994.6</v>
      </c>
    </row>
    <row r="349" spans="1:10" x14ac:dyDescent="0.2">
      <c r="A349" s="391"/>
      <c r="C349" s="310">
        <v>44241.625</v>
      </c>
      <c r="D349" s="311">
        <v>1001.9</v>
      </c>
      <c r="E349" s="311">
        <v>0</v>
      </c>
      <c r="F349" s="311">
        <v>26.1</v>
      </c>
      <c r="G349" s="311">
        <v>62.1</v>
      </c>
      <c r="H349" s="311">
        <v>6.9</v>
      </c>
      <c r="I349" s="311">
        <v>158.1</v>
      </c>
      <c r="J349" s="311">
        <v>777.6</v>
      </c>
    </row>
    <row r="350" spans="1:10" x14ac:dyDescent="0.2">
      <c r="A350" s="391"/>
      <c r="C350" s="310">
        <v>44241.666666666664</v>
      </c>
      <c r="D350" s="311">
        <v>1002.4</v>
      </c>
      <c r="E350" s="311">
        <v>0</v>
      </c>
      <c r="F350" s="311">
        <v>25.5</v>
      </c>
      <c r="G350" s="311">
        <v>64.7</v>
      </c>
      <c r="H350" s="311">
        <v>6.8</v>
      </c>
      <c r="I350" s="311">
        <v>151.69999999999999</v>
      </c>
      <c r="J350" s="311">
        <v>616.6</v>
      </c>
    </row>
    <row r="351" spans="1:10" x14ac:dyDescent="0.2">
      <c r="A351" s="391"/>
      <c r="C351" s="310">
        <v>44241.708333333336</v>
      </c>
      <c r="D351" s="311">
        <v>1003.1</v>
      </c>
      <c r="E351" s="311">
        <v>0</v>
      </c>
      <c r="F351" s="311">
        <v>25.1</v>
      </c>
      <c r="G351" s="311">
        <v>64.2</v>
      </c>
      <c r="H351" s="311">
        <v>6</v>
      </c>
      <c r="I351" s="311">
        <v>146.19999999999999</v>
      </c>
      <c r="J351" s="311">
        <v>680.6</v>
      </c>
    </row>
    <row r="352" spans="1:10" x14ac:dyDescent="0.2">
      <c r="A352" s="391"/>
      <c r="C352" s="310">
        <v>44241.75</v>
      </c>
      <c r="D352" s="311">
        <v>1004.5</v>
      </c>
      <c r="E352" s="311">
        <v>0</v>
      </c>
      <c r="F352" s="311">
        <v>24.2</v>
      </c>
      <c r="G352" s="311">
        <v>64</v>
      </c>
      <c r="H352" s="311">
        <v>5.5</v>
      </c>
      <c r="I352" s="311">
        <v>140.30000000000001</v>
      </c>
      <c r="J352" s="311">
        <v>342.2</v>
      </c>
    </row>
    <row r="353" spans="1:10" x14ac:dyDescent="0.2">
      <c r="A353" s="391"/>
      <c r="C353" s="310">
        <v>44241.791666666664</v>
      </c>
      <c r="D353" s="311">
        <v>1005.4</v>
      </c>
      <c r="E353" s="311">
        <v>0</v>
      </c>
      <c r="F353" s="311">
        <v>24.2</v>
      </c>
      <c r="G353" s="311">
        <v>59.6</v>
      </c>
      <c r="H353" s="311">
        <v>5.3</v>
      </c>
      <c r="I353" s="311">
        <v>132.69999999999999</v>
      </c>
      <c r="J353" s="311">
        <v>365.8</v>
      </c>
    </row>
    <row r="354" spans="1:10" x14ac:dyDescent="0.2">
      <c r="A354" s="391"/>
      <c r="C354" s="310">
        <v>44241.833333333336</v>
      </c>
      <c r="D354" s="311">
        <v>1006</v>
      </c>
      <c r="E354" s="311">
        <v>0</v>
      </c>
      <c r="F354" s="311">
        <v>24</v>
      </c>
      <c r="G354" s="311">
        <v>60.3</v>
      </c>
      <c r="H354" s="557">
        <v>2.9</v>
      </c>
      <c r="I354" s="557">
        <v>131</v>
      </c>
      <c r="J354" s="311">
        <v>17.100000000000001</v>
      </c>
    </row>
    <row r="355" spans="1:10" x14ac:dyDescent="0.2">
      <c r="A355" s="391"/>
      <c r="C355" s="310">
        <v>44241.875</v>
      </c>
      <c r="D355" s="311">
        <v>1006.4</v>
      </c>
      <c r="E355" s="311">
        <v>0</v>
      </c>
      <c r="F355" s="311">
        <v>22.4</v>
      </c>
      <c r="G355" s="349">
        <v>75.099999999999994</v>
      </c>
      <c r="H355" s="575" t="s">
        <v>359</v>
      </c>
      <c r="I355" s="575" t="s">
        <v>359</v>
      </c>
      <c r="J355" s="351">
        <v>0</v>
      </c>
    </row>
    <row r="356" spans="1:10" x14ac:dyDescent="0.2">
      <c r="A356" s="391"/>
      <c r="C356" s="310">
        <v>44241.916666666664</v>
      </c>
      <c r="D356" s="311">
        <v>1006.4</v>
      </c>
      <c r="E356" s="311">
        <v>0</v>
      </c>
      <c r="F356" s="311">
        <v>22.1</v>
      </c>
      <c r="G356" s="349">
        <v>74.8</v>
      </c>
      <c r="H356" s="575" t="s">
        <v>359</v>
      </c>
      <c r="I356" s="575" t="s">
        <v>359</v>
      </c>
      <c r="J356" s="351">
        <v>80.099999999999994</v>
      </c>
    </row>
    <row r="357" spans="1:10" x14ac:dyDescent="0.2">
      <c r="A357" s="391"/>
      <c r="C357" s="310">
        <v>44241.958333333336</v>
      </c>
      <c r="D357" s="311">
        <v>1006.3</v>
      </c>
      <c r="E357" s="311">
        <v>0</v>
      </c>
      <c r="F357" s="311">
        <v>22.8</v>
      </c>
      <c r="G357" s="349">
        <v>68.099999999999994</v>
      </c>
      <c r="H357" s="575" t="s">
        <v>359</v>
      </c>
      <c r="I357" s="575" t="s">
        <v>359</v>
      </c>
      <c r="J357" s="351">
        <v>572</v>
      </c>
    </row>
    <row r="358" spans="1:10" x14ac:dyDescent="0.2">
      <c r="C358" s="338">
        <v>44242</v>
      </c>
      <c r="D358" s="314">
        <v>1005.9</v>
      </c>
      <c r="E358" s="314">
        <v>0</v>
      </c>
      <c r="F358" s="314">
        <v>22.1</v>
      </c>
      <c r="G358" s="350">
        <v>73.5</v>
      </c>
      <c r="H358" s="575" t="s">
        <v>359</v>
      </c>
      <c r="I358" s="575" t="s">
        <v>359</v>
      </c>
      <c r="J358" s="351">
        <v>765.7</v>
      </c>
    </row>
    <row r="359" spans="1:10" x14ac:dyDescent="0.2">
      <c r="C359" s="338">
        <v>44242.041666666664</v>
      </c>
      <c r="D359" s="314">
        <v>1005.4</v>
      </c>
      <c r="E359" s="314">
        <v>0</v>
      </c>
      <c r="F359" s="314">
        <v>22.7</v>
      </c>
      <c r="G359" s="350">
        <v>64.5</v>
      </c>
      <c r="H359" s="575" t="s">
        <v>359</v>
      </c>
      <c r="I359" s="575" t="s">
        <v>359</v>
      </c>
      <c r="J359" s="351">
        <v>49.2</v>
      </c>
    </row>
    <row r="360" spans="1:10" x14ac:dyDescent="0.2">
      <c r="C360" s="338">
        <v>44242.083333333336</v>
      </c>
      <c r="D360" s="314">
        <v>1005.1</v>
      </c>
      <c r="E360" s="314">
        <v>0</v>
      </c>
      <c r="F360" s="314">
        <v>22.3</v>
      </c>
      <c r="G360" s="314">
        <v>60.9</v>
      </c>
      <c r="H360" s="563">
        <v>2.9</v>
      </c>
      <c r="I360" s="563">
        <v>112.3</v>
      </c>
      <c r="J360" s="311">
        <v>61.1</v>
      </c>
    </row>
    <row r="361" spans="1:10" x14ac:dyDescent="0.2">
      <c r="C361" s="338">
        <v>44242.125</v>
      </c>
      <c r="D361" s="314">
        <v>1004.4</v>
      </c>
      <c r="E361" s="314">
        <v>0</v>
      </c>
      <c r="F361" s="314">
        <v>22.6</v>
      </c>
      <c r="G361" s="350">
        <v>58.9</v>
      </c>
      <c r="H361" s="354">
        <v>3.7</v>
      </c>
      <c r="I361" s="354">
        <v>126.8</v>
      </c>
      <c r="J361" s="351">
        <v>140</v>
      </c>
    </row>
    <row r="362" spans="1:10" x14ac:dyDescent="0.2">
      <c r="C362" s="338">
        <v>44242.166666666664</v>
      </c>
      <c r="D362" s="314">
        <v>1004.3</v>
      </c>
      <c r="E362" s="314">
        <v>0</v>
      </c>
      <c r="F362" s="314">
        <v>21.9</v>
      </c>
      <c r="G362" s="350">
        <v>62.2</v>
      </c>
      <c r="H362" s="354">
        <v>5.7</v>
      </c>
      <c r="I362" s="354">
        <v>140.6</v>
      </c>
      <c r="J362" s="351">
        <v>49.6</v>
      </c>
    </row>
    <row r="363" spans="1:10" x14ac:dyDescent="0.2">
      <c r="C363" s="338">
        <v>44242.208333333336</v>
      </c>
      <c r="D363" s="314">
        <v>1004.5</v>
      </c>
      <c r="E363" s="314">
        <v>0</v>
      </c>
      <c r="F363" s="314">
        <v>22.2</v>
      </c>
      <c r="G363" s="314">
        <v>61.2</v>
      </c>
      <c r="H363" s="311">
        <v>6.4</v>
      </c>
      <c r="I363" s="354">
        <v>144.6</v>
      </c>
      <c r="J363" s="351">
        <v>113.7</v>
      </c>
    </row>
    <row r="364" spans="1:10" x14ac:dyDescent="0.2">
      <c r="C364" s="338">
        <v>44242.25</v>
      </c>
      <c r="D364" s="314">
        <v>1004.8</v>
      </c>
      <c r="E364" s="314">
        <v>0</v>
      </c>
      <c r="F364" s="314">
        <v>22.5</v>
      </c>
      <c r="G364" s="350">
        <v>60.3</v>
      </c>
      <c r="H364" s="354">
        <v>5.7</v>
      </c>
      <c r="I364" s="354">
        <v>138</v>
      </c>
      <c r="J364" s="351">
        <v>181.8</v>
      </c>
    </row>
    <row r="365" spans="1:10" x14ac:dyDescent="0.2">
      <c r="C365" s="338">
        <v>44242.291666666664</v>
      </c>
      <c r="D365" s="314">
        <v>1004.9</v>
      </c>
      <c r="E365" s="314">
        <v>0</v>
      </c>
      <c r="F365" s="314">
        <v>24.2</v>
      </c>
      <c r="G365" s="314">
        <v>52.7</v>
      </c>
      <c r="H365" s="311">
        <v>6.2</v>
      </c>
      <c r="I365" s="354">
        <v>147.5</v>
      </c>
      <c r="J365" s="351">
        <v>662</v>
      </c>
    </row>
    <row r="366" spans="1:10" x14ac:dyDescent="0.2">
      <c r="C366" s="338">
        <v>44242.333333333336</v>
      </c>
      <c r="D366" s="314">
        <v>1004.9</v>
      </c>
      <c r="E366" s="314">
        <v>0</v>
      </c>
      <c r="F366" s="314">
        <v>24.6</v>
      </c>
      <c r="G366" s="314">
        <v>51.9</v>
      </c>
      <c r="H366" s="311">
        <v>5.7</v>
      </c>
      <c r="I366" s="311">
        <v>148.4</v>
      </c>
      <c r="J366" s="311">
        <v>965.9</v>
      </c>
    </row>
    <row r="367" spans="1:10" x14ac:dyDescent="0.2">
      <c r="C367" s="338">
        <v>44242.375</v>
      </c>
      <c r="D367" s="314">
        <v>1004.8</v>
      </c>
      <c r="E367" s="314">
        <v>0</v>
      </c>
      <c r="F367" s="314">
        <v>26</v>
      </c>
      <c r="G367" s="314">
        <v>49.9</v>
      </c>
      <c r="H367" s="311">
        <v>5.6</v>
      </c>
      <c r="I367" s="311">
        <v>147.69999999999999</v>
      </c>
      <c r="J367" s="311">
        <v>1029.8</v>
      </c>
    </row>
    <row r="368" spans="1:10" x14ac:dyDescent="0.2">
      <c r="C368" s="338">
        <v>44242.416666666664</v>
      </c>
      <c r="D368" s="314">
        <v>1004.6</v>
      </c>
      <c r="E368" s="314">
        <v>0</v>
      </c>
      <c r="F368" s="314">
        <v>26.7</v>
      </c>
      <c r="G368" s="314">
        <v>49.1</v>
      </c>
      <c r="H368" s="311">
        <v>6</v>
      </c>
      <c r="I368" s="311">
        <v>154.9</v>
      </c>
      <c r="J368" s="311">
        <v>1063.5999999999999</v>
      </c>
    </row>
    <row r="369" spans="3:10" x14ac:dyDescent="0.2">
      <c r="C369" s="338">
        <v>44242.458333333336</v>
      </c>
      <c r="D369" s="314">
        <v>1004.2</v>
      </c>
      <c r="E369" s="314">
        <v>0</v>
      </c>
      <c r="F369" s="314">
        <v>26.9</v>
      </c>
      <c r="G369" s="314">
        <v>45.2</v>
      </c>
      <c r="H369" s="311">
        <v>7.4</v>
      </c>
      <c r="I369" s="311">
        <v>154.4</v>
      </c>
      <c r="J369" s="311">
        <v>1085.0999999999999</v>
      </c>
    </row>
    <row r="370" spans="3:10" x14ac:dyDescent="0.2">
      <c r="C370" s="338">
        <v>44242.5</v>
      </c>
      <c r="D370" s="314">
        <v>1003.5</v>
      </c>
      <c r="E370" s="314">
        <v>0</v>
      </c>
      <c r="F370" s="314">
        <v>27.5</v>
      </c>
      <c r="G370" s="314">
        <v>42.1</v>
      </c>
      <c r="H370" s="311">
        <v>7.6</v>
      </c>
      <c r="I370" s="311">
        <v>151.5</v>
      </c>
      <c r="J370" s="311">
        <v>884.2</v>
      </c>
    </row>
    <row r="371" spans="3:10" x14ac:dyDescent="0.2">
      <c r="C371" s="338">
        <v>44242.541666666664</v>
      </c>
      <c r="D371" s="314">
        <v>1003</v>
      </c>
      <c r="E371" s="314">
        <v>0</v>
      </c>
      <c r="F371" s="314">
        <v>27.2</v>
      </c>
      <c r="G371" s="314">
        <v>44.9</v>
      </c>
      <c r="H371" s="311">
        <v>8.6999999999999993</v>
      </c>
      <c r="I371" s="311">
        <v>157.30000000000001</v>
      </c>
      <c r="J371" s="311">
        <v>1018.2</v>
      </c>
    </row>
    <row r="372" spans="3:10" x14ac:dyDescent="0.2">
      <c r="C372" s="338">
        <v>44242.583333333336</v>
      </c>
      <c r="D372" s="314">
        <v>1002.7</v>
      </c>
      <c r="E372" s="314">
        <v>0</v>
      </c>
      <c r="F372" s="314">
        <v>26.9</v>
      </c>
      <c r="G372" s="314">
        <v>47.7</v>
      </c>
      <c r="H372" s="311">
        <v>8.1</v>
      </c>
      <c r="I372" s="311">
        <v>153</v>
      </c>
      <c r="J372" s="311">
        <v>976</v>
      </c>
    </row>
    <row r="373" spans="3:10" x14ac:dyDescent="0.2">
      <c r="C373" s="338">
        <v>44242.625</v>
      </c>
      <c r="D373" s="314">
        <v>1002.8</v>
      </c>
      <c r="E373" s="314">
        <v>0</v>
      </c>
      <c r="F373" s="314">
        <v>26.4</v>
      </c>
      <c r="G373" s="314">
        <v>50</v>
      </c>
      <c r="H373" s="311">
        <v>8.1</v>
      </c>
      <c r="I373" s="311">
        <v>153.1</v>
      </c>
      <c r="J373" s="311">
        <v>791.4</v>
      </c>
    </row>
    <row r="374" spans="3:10" x14ac:dyDescent="0.2">
      <c r="C374" s="338">
        <v>44242.666666666664</v>
      </c>
      <c r="D374" s="314">
        <v>1003.4</v>
      </c>
      <c r="E374" s="314">
        <v>0</v>
      </c>
      <c r="F374" s="314">
        <v>25.9</v>
      </c>
      <c r="G374" s="314">
        <v>52.2</v>
      </c>
      <c r="H374" s="311">
        <v>7.7</v>
      </c>
      <c r="I374" s="311">
        <v>150</v>
      </c>
      <c r="J374" s="311">
        <v>726.8</v>
      </c>
    </row>
    <row r="375" spans="3:10" x14ac:dyDescent="0.2">
      <c r="C375" s="338">
        <v>44242.708333333336</v>
      </c>
      <c r="D375" s="314">
        <v>1004.5</v>
      </c>
      <c r="E375" s="314">
        <v>0</v>
      </c>
      <c r="F375" s="314">
        <v>25.3</v>
      </c>
      <c r="G375" s="314">
        <v>53.2</v>
      </c>
      <c r="H375" s="311">
        <v>5.9</v>
      </c>
      <c r="I375" s="311">
        <v>137</v>
      </c>
      <c r="J375" s="311">
        <v>793.7</v>
      </c>
    </row>
    <row r="376" spans="3:10" x14ac:dyDescent="0.2">
      <c r="C376" s="338">
        <v>44242.75</v>
      </c>
      <c r="D376" s="314">
        <v>1005.6</v>
      </c>
      <c r="E376" s="314">
        <v>0</v>
      </c>
      <c r="F376" s="314">
        <v>24.6</v>
      </c>
      <c r="G376" s="314">
        <v>53.9</v>
      </c>
      <c r="H376" s="311">
        <v>5.6</v>
      </c>
      <c r="I376" s="311">
        <v>136.80000000000001</v>
      </c>
      <c r="J376" s="311">
        <v>810.8</v>
      </c>
    </row>
    <row r="377" spans="3:10" x14ac:dyDescent="0.2">
      <c r="C377" s="338">
        <v>44242.791666666664</v>
      </c>
      <c r="D377" s="314">
        <v>1006</v>
      </c>
      <c r="E377" s="314">
        <v>0</v>
      </c>
      <c r="F377" s="314">
        <v>25.1</v>
      </c>
      <c r="G377" s="314">
        <v>48.8</v>
      </c>
      <c r="H377" s="311">
        <v>4</v>
      </c>
      <c r="I377" s="311">
        <v>126.7</v>
      </c>
      <c r="J377" s="311">
        <v>819.7</v>
      </c>
    </row>
    <row r="378" spans="3:10" x14ac:dyDescent="0.2">
      <c r="C378" s="338">
        <v>44242.833333333336</v>
      </c>
      <c r="D378" s="314">
        <v>1006.6</v>
      </c>
      <c r="E378" s="314">
        <v>0</v>
      </c>
      <c r="F378" s="314">
        <v>23.7</v>
      </c>
      <c r="G378" s="314">
        <v>52.6</v>
      </c>
      <c r="H378" s="311">
        <v>6.2</v>
      </c>
      <c r="I378" s="311">
        <v>149.69999999999999</v>
      </c>
      <c r="J378" s="311">
        <v>801.5</v>
      </c>
    </row>
    <row r="379" spans="3:10" x14ac:dyDescent="0.2">
      <c r="C379" s="338">
        <v>44242.875</v>
      </c>
      <c r="D379" s="314">
        <v>1007</v>
      </c>
      <c r="E379" s="314">
        <v>0</v>
      </c>
      <c r="F379" s="314">
        <v>23.8</v>
      </c>
      <c r="G379" s="314">
        <v>52.1</v>
      </c>
      <c r="H379" s="311">
        <v>4.5999999999999996</v>
      </c>
      <c r="I379" s="311">
        <v>137</v>
      </c>
      <c r="J379" s="311">
        <v>883.5</v>
      </c>
    </row>
    <row r="380" spans="3:10" x14ac:dyDescent="0.2">
      <c r="C380" s="338">
        <v>44242.916666666664</v>
      </c>
      <c r="D380" s="314">
        <v>1007.1</v>
      </c>
      <c r="E380" s="314">
        <v>0</v>
      </c>
      <c r="F380" s="314">
        <v>23.5</v>
      </c>
      <c r="G380" s="350">
        <v>53.3</v>
      </c>
      <c r="H380" s="354">
        <v>3.1</v>
      </c>
      <c r="I380" s="354">
        <v>135.1</v>
      </c>
      <c r="J380" s="351">
        <v>851.7</v>
      </c>
    </row>
    <row r="381" spans="3:10" x14ac:dyDescent="0.2">
      <c r="C381" s="338">
        <v>44242.958333333336</v>
      </c>
      <c r="D381" s="314">
        <v>1006.8</v>
      </c>
      <c r="E381" s="314">
        <v>0</v>
      </c>
      <c r="F381" s="314">
        <v>23.6</v>
      </c>
      <c r="G381" s="350">
        <v>52.6</v>
      </c>
      <c r="H381" s="352">
        <v>2.5</v>
      </c>
      <c r="I381" s="352">
        <v>138.19999999999999</v>
      </c>
      <c r="J381" s="351">
        <v>894.8</v>
      </c>
    </row>
    <row r="382" spans="3:10" x14ac:dyDescent="0.2">
      <c r="C382" s="338">
        <v>44243</v>
      </c>
      <c r="D382" s="314">
        <v>1006.5</v>
      </c>
      <c r="E382" s="314">
        <v>0</v>
      </c>
      <c r="F382" s="314">
        <v>23.3</v>
      </c>
      <c r="G382" s="350">
        <v>52.7</v>
      </c>
      <c r="H382" s="559">
        <v>2.9</v>
      </c>
      <c r="I382" s="559">
        <v>139.80000000000001</v>
      </c>
      <c r="J382" s="351">
        <v>475.8</v>
      </c>
    </row>
    <row r="383" spans="3:10" x14ac:dyDescent="0.2">
      <c r="C383" s="338">
        <v>44243.041666666664</v>
      </c>
      <c r="D383" s="314">
        <v>1006.1</v>
      </c>
      <c r="E383" s="314">
        <v>0</v>
      </c>
      <c r="F383" s="314">
        <v>21.8</v>
      </c>
      <c r="G383" s="350">
        <v>63.9</v>
      </c>
      <c r="H383" s="575" t="s">
        <v>359</v>
      </c>
      <c r="I383" s="575" t="s">
        <v>359</v>
      </c>
      <c r="J383" s="351">
        <v>717.4</v>
      </c>
    </row>
    <row r="384" spans="3:10" x14ac:dyDescent="0.2">
      <c r="C384" s="338">
        <v>44243.083333333336</v>
      </c>
      <c r="D384" s="314">
        <v>1006</v>
      </c>
      <c r="E384" s="314">
        <v>0</v>
      </c>
      <c r="F384" s="314">
        <v>21.7</v>
      </c>
      <c r="G384" s="350">
        <v>65.099999999999994</v>
      </c>
      <c r="H384" s="575" t="s">
        <v>359</v>
      </c>
      <c r="I384" s="575" t="s">
        <v>359</v>
      </c>
      <c r="J384" s="351">
        <v>950.5</v>
      </c>
    </row>
    <row r="385" spans="3:10" x14ac:dyDescent="0.2">
      <c r="C385" s="338">
        <v>44243.125</v>
      </c>
      <c r="D385" s="314">
        <v>1005.9</v>
      </c>
      <c r="E385" s="314">
        <v>0</v>
      </c>
      <c r="F385" s="314">
        <v>21.6</v>
      </c>
      <c r="G385" s="350">
        <v>64.900000000000006</v>
      </c>
      <c r="H385" s="575" t="s">
        <v>359</v>
      </c>
      <c r="I385" s="575" t="s">
        <v>359</v>
      </c>
      <c r="J385" s="351">
        <v>969.5</v>
      </c>
    </row>
    <row r="386" spans="3:10" x14ac:dyDescent="0.2">
      <c r="C386" s="338">
        <v>44243.166666666664</v>
      </c>
      <c r="D386" s="314">
        <v>1006</v>
      </c>
      <c r="E386" s="314">
        <v>0</v>
      </c>
      <c r="F386" s="314">
        <v>21.4</v>
      </c>
      <c r="G386" s="350">
        <v>65</v>
      </c>
      <c r="H386" s="575" t="s">
        <v>359</v>
      </c>
      <c r="I386" s="575" t="s">
        <v>359</v>
      </c>
      <c r="J386" s="351">
        <v>964.6</v>
      </c>
    </row>
    <row r="387" spans="3:10" x14ac:dyDescent="0.2">
      <c r="C387" s="338">
        <v>44243.208333333336</v>
      </c>
      <c r="D387" s="314">
        <v>1006</v>
      </c>
      <c r="E387" s="314">
        <v>0</v>
      </c>
      <c r="F387" s="314">
        <v>21.1</v>
      </c>
      <c r="G387" s="350">
        <v>65</v>
      </c>
      <c r="H387" s="575" t="s">
        <v>359</v>
      </c>
      <c r="I387" s="575" t="s">
        <v>359</v>
      </c>
      <c r="J387" s="351">
        <v>939.4</v>
      </c>
    </row>
    <row r="388" spans="3:10" x14ac:dyDescent="0.2">
      <c r="C388" s="338">
        <v>44243.25</v>
      </c>
      <c r="D388" s="314">
        <v>1006.2</v>
      </c>
      <c r="E388" s="314">
        <v>0</v>
      </c>
      <c r="F388" s="314">
        <v>21.8</v>
      </c>
      <c r="G388" s="350">
        <v>60.2</v>
      </c>
      <c r="H388" s="575" t="s">
        <v>359</v>
      </c>
      <c r="I388" s="575" t="s">
        <v>359</v>
      </c>
      <c r="J388" s="351">
        <v>242.8</v>
      </c>
    </row>
    <row r="389" spans="3:10" x14ac:dyDescent="0.2">
      <c r="C389" s="338">
        <v>44243.291666666664</v>
      </c>
      <c r="D389" s="314">
        <v>1006.4</v>
      </c>
      <c r="E389" s="314">
        <v>0</v>
      </c>
      <c r="F389" s="314">
        <v>23.6</v>
      </c>
      <c r="G389" s="314">
        <v>58.4</v>
      </c>
      <c r="H389" s="563">
        <v>4.8</v>
      </c>
      <c r="I389" s="563">
        <v>145.9</v>
      </c>
      <c r="J389" s="311">
        <v>986.6</v>
      </c>
    </row>
    <row r="390" spans="3:10" x14ac:dyDescent="0.2">
      <c r="C390" s="338">
        <v>44243.333333333336</v>
      </c>
      <c r="D390" s="314">
        <v>1006.3</v>
      </c>
      <c r="E390" s="314">
        <v>0</v>
      </c>
      <c r="F390" s="314">
        <v>24.1</v>
      </c>
      <c r="G390" s="314">
        <v>59.6</v>
      </c>
      <c r="H390" s="311">
        <v>7.2</v>
      </c>
      <c r="I390" s="311">
        <v>147.9</v>
      </c>
      <c r="J390" s="311">
        <v>1028.5999999999999</v>
      </c>
    </row>
    <row r="391" spans="3:10" x14ac:dyDescent="0.2">
      <c r="C391" s="338">
        <v>44243.375</v>
      </c>
      <c r="D391" s="314">
        <v>1005.9</v>
      </c>
      <c r="E391" s="314">
        <v>0</v>
      </c>
      <c r="F391" s="314">
        <v>25.4</v>
      </c>
      <c r="G391" s="314">
        <v>54</v>
      </c>
      <c r="H391" s="311">
        <v>6.3</v>
      </c>
      <c r="I391" s="311">
        <v>145.9</v>
      </c>
      <c r="J391" s="311">
        <v>1095.5</v>
      </c>
    </row>
    <row r="392" spans="3:10" x14ac:dyDescent="0.2">
      <c r="C392" s="338">
        <v>44243.416666666664</v>
      </c>
      <c r="D392" s="314">
        <v>1005.3</v>
      </c>
      <c r="E392" s="314">
        <v>0</v>
      </c>
      <c r="F392" s="314">
        <v>26.7</v>
      </c>
      <c r="G392" s="314">
        <v>49.4</v>
      </c>
      <c r="H392" s="311">
        <v>6.5</v>
      </c>
      <c r="I392" s="311">
        <v>153.1</v>
      </c>
      <c r="J392" s="311">
        <v>1080.4000000000001</v>
      </c>
    </row>
    <row r="393" spans="3:10" x14ac:dyDescent="0.2">
      <c r="C393" s="338">
        <v>44243.458333333336</v>
      </c>
      <c r="D393" s="314">
        <v>1004.7</v>
      </c>
      <c r="E393" s="314">
        <v>0</v>
      </c>
      <c r="F393" s="314">
        <v>27</v>
      </c>
      <c r="G393" s="314">
        <v>48.8</v>
      </c>
      <c r="H393" s="311">
        <v>7.2</v>
      </c>
      <c r="I393" s="311">
        <v>150.5</v>
      </c>
      <c r="J393" s="311">
        <v>1122</v>
      </c>
    </row>
    <row r="394" spans="3:10" x14ac:dyDescent="0.2">
      <c r="C394" s="338">
        <v>44243.5</v>
      </c>
      <c r="D394" s="314">
        <v>1003.9</v>
      </c>
      <c r="E394" s="314">
        <v>0</v>
      </c>
      <c r="F394" s="314">
        <v>27.5</v>
      </c>
      <c r="G394" s="314">
        <v>46.5</v>
      </c>
      <c r="H394" s="311">
        <v>7.7</v>
      </c>
      <c r="I394" s="311">
        <v>148.9</v>
      </c>
      <c r="J394" s="311">
        <v>993.2</v>
      </c>
    </row>
    <row r="395" spans="3:10" x14ac:dyDescent="0.2">
      <c r="C395" s="338">
        <v>44243.541666666664</v>
      </c>
      <c r="D395" s="314">
        <v>1003.3</v>
      </c>
      <c r="E395" s="314">
        <v>0</v>
      </c>
      <c r="F395" s="314">
        <v>27</v>
      </c>
      <c r="G395" s="314">
        <v>49.8</v>
      </c>
      <c r="H395" s="311">
        <v>8.3000000000000007</v>
      </c>
      <c r="I395" s="311">
        <v>151.6</v>
      </c>
      <c r="J395" s="311">
        <v>986.1</v>
      </c>
    </row>
    <row r="396" spans="3:10" x14ac:dyDescent="0.2">
      <c r="C396" s="338">
        <v>44243.583333333336</v>
      </c>
      <c r="D396" s="314">
        <v>1002.7</v>
      </c>
      <c r="E396" s="314">
        <v>0</v>
      </c>
      <c r="F396" s="314">
        <v>26.9</v>
      </c>
      <c r="G396" s="314">
        <v>51.6</v>
      </c>
      <c r="H396" s="311">
        <v>8.1</v>
      </c>
      <c r="I396" s="311">
        <v>148.4</v>
      </c>
      <c r="J396" s="311">
        <v>1022</v>
      </c>
    </row>
    <row r="397" spans="3:10" x14ac:dyDescent="0.2">
      <c r="C397" s="338">
        <v>44243.625</v>
      </c>
      <c r="D397" s="314">
        <v>1002.5</v>
      </c>
      <c r="E397" s="314">
        <v>0</v>
      </c>
      <c r="F397" s="314">
        <v>26.6</v>
      </c>
      <c r="G397" s="314">
        <v>50.5</v>
      </c>
      <c r="H397" s="311">
        <v>7.5</v>
      </c>
      <c r="I397" s="311">
        <v>145.6</v>
      </c>
      <c r="J397" s="311">
        <v>704.3</v>
      </c>
    </row>
    <row r="398" spans="3:10" x14ac:dyDescent="0.2">
      <c r="C398" s="338">
        <v>44243.666666666664</v>
      </c>
      <c r="D398" s="314">
        <v>1002.8</v>
      </c>
      <c r="E398" s="314">
        <v>0</v>
      </c>
      <c r="F398" s="314">
        <v>26.2</v>
      </c>
      <c r="G398" s="314">
        <v>50.3</v>
      </c>
      <c r="H398" s="311">
        <v>7.4</v>
      </c>
      <c r="I398" s="311">
        <v>144.4</v>
      </c>
      <c r="J398" s="311">
        <v>833.2</v>
      </c>
    </row>
    <row r="399" spans="3:10" x14ac:dyDescent="0.2">
      <c r="C399" s="338">
        <v>44243.708333333336</v>
      </c>
      <c r="D399" s="314">
        <v>1003.8</v>
      </c>
      <c r="E399" s="314">
        <v>0</v>
      </c>
      <c r="F399" s="314">
        <v>25.5</v>
      </c>
      <c r="G399" s="314">
        <v>55.2</v>
      </c>
      <c r="H399" s="311">
        <v>6.2</v>
      </c>
      <c r="I399" s="311">
        <v>145.69999999999999</v>
      </c>
      <c r="J399" s="311">
        <v>868.4</v>
      </c>
    </row>
    <row r="400" spans="3:10" x14ac:dyDescent="0.2">
      <c r="C400" s="338">
        <v>44243.75</v>
      </c>
      <c r="D400" s="314">
        <v>1004.7</v>
      </c>
      <c r="E400" s="314">
        <v>0</v>
      </c>
      <c r="F400" s="314">
        <v>24.3</v>
      </c>
      <c r="G400" s="314">
        <v>61.2</v>
      </c>
      <c r="H400" s="311">
        <v>5.8</v>
      </c>
      <c r="I400" s="311">
        <v>145.30000000000001</v>
      </c>
      <c r="J400" s="311">
        <v>569.1</v>
      </c>
    </row>
    <row r="401" spans="3:10" x14ac:dyDescent="0.2">
      <c r="C401" s="338">
        <v>44243.791666666664</v>
      </c>
      <c r="D401" s="314">
        <v>1006</v>
      </c>
      <c r="E401" s="314">
        <v>0</v>
      </c>
      <c r="F401" s="314">
        <v>23.7</v>
      </c>
      <c r="G401" s="314">
        <v>62.8</v>
      </c>
      <c r="H401" s="311">
        <v>5.3</v>
      </c>
      <c r="I401" s="311">
        <v>148.1</v>
      </c>
      <c r="J401" s="311">
        <v>324.2</v>
      </c>
    </row>
    <row r="402" spans="3:10" x14ac:dyDescent="0.2">
      <c r="C402" s="338">
        <v>44243.833333333336</v>
      </c>
      <c r="D402" s="314">
        <v>1006.7</v>
      </c>
      <c r="E402" s="314">
        <v>0</v>
      </c>
      <c r="F402" s="314">
        <v>23.2</v>
      </c>
      <c r="G402" s="314">
        <v>63.3</v>
      </c>
      <c r="H402" s="311">
        <v>4.5999999999999996</v>
      </c>
      <c r="I402" s="311">
        <v>148.5</v>
      </c>
      <c r="J402" s="311">
        <v>419.8</v>
      </c>
    </row>
    <row r="403" spans="3:10" x14ac:dyDescent="0.2">
      <c r="C403" s="338">
        <v>44243.875</v>
      </c>
      <c r="D403" s="314">
        <v>1007.5</v>
      </c>
      <c r="E403" s="314">
        <v>0</v>
      </c>
      <c r="F403" s="314">
        <v>22.1</v>
      </c>
      <c r="G403" s="314">
        <v>72.099999999999994</v>
      </c>
      <c r="H403" s="557">
        <v>1.5</v>
      </c>
      <c r="I403" s="557">
        <v>349.6</v>
      </c>
      <c r="J403" s="311">
        <v>266.39999999999998</v>
      </c>
    </row>
    <row r="404" spans="3:10" x14ac:dyDescent="0.2">
      <c r="C404" s="338">
        <v>44243.916666666664</v>
      </c>
      <c r="D404" s="314">
        <v>1007.5</v>
      </c>
      <c r="E404" s="314">
        <v>0</v>
      </c>
      <c r="F404" s="314">
        <v>21.4</v>
      </c>
      <c r="G404" s="350">
        <v>76.099999999999994</v>
      </c>
      <c r="H404" s="575" t="s">
        <v>359</v>
      </c>
      <c r="I404" s="575" t="s">
        <v>359</v>
      </c>
      <c r="J404" s="351">
        <v>449.9</v>
      </c>
    </row>
    <row r="405" spans="3:10" x14ac:dyDescent="0.2">
      <c r="C405" s="338">
        <v>44243.958333333336</v>
      </c>
      <c r="D405" s="314">
        <v>1007.3</v>
      </c>
      <c r="E405" s="314">
        <v>0</v>
      </c>
      <c r="F405" s="314">
        <v>21.7</v>
      </c>
      <c r="G405" s="350">
        <v>72.599999999999994</v>
      </c>
      <c r="H405" s="575" t="s">
        <v>359</v>
      </c>
      <c r="I405" s="575" t="s">
        <v>359</v>
      </c>
      <c r="J405" s="351">
        <v>194.1</v>
      </c>
    </row>
    <row r="406" spans="3:10" x14ac:dyDescent="0.2">
      <c r="C406" s="338">
        <v>44244</v>
      </c>
      <c r="D406" s="314">
        <v>1006.8</v>
      </c>
      <c r="E406" s="314">
        <v>0</v>
      </c>
      <c r="F406" s="314">
        <v>22.1</v>
      </c>
      <c r="G406" s="350">
        <v>65.8</v>
      </c>
      <c r="H406" s="566">
        <v>1.3</v>
      </c>
      <c r="I406" s="566">
        <v>100.1</v>
      </c>
      <c r="J406" s="351">
        <v>714.1</v>
      </c>
    </row>
    <row r="407" spans="3:10" x14ac:dyDescent="0.2">
      <c r="C407" s="338">
        <v>44244.041666666664</v>
      </c>
      <c r="D407" s="314">
        <v>1006.1</v>
      </c>
      <c r="E407" s="314">
        <v>0</v>
      </c>
      <c r="F407" s="314">
        <v>22.1</v>
      </c>
      <c r="G407" s="350">
        <v>63.2</v>
      </c>
      <c r="H407" s="354">
        <v>3.1</v>
      </c>
      <c r="I407" s="354">
        <v>122.9</v>
      </c>
      <c r="J407" s="351">
        <v>487.8</v>
      </c>
    </row>
    <row r="408" spans="3:10" x14ac:dyDescent="0.2">
      <c r="C408" s="338">
        <v>44244.083333333336</v>
      </c>
      <c r="D408" s="314">
        <v>1005.3</v>
      </c>
      <c r="E408" s="314">
        <v>0</v>
      </c>
      <c r="F408" s="314">
        <v>22.1</v>
      </c>
      <c r="G408" s="350">
        <v>59.6</v>
      </c>
      <c r="H408" s="354">
        <v>6</v>
      </c>
      <c r="I408" s="354">
        <v>133.5</v>
      </c>
      <c r="J408" s="351">
        <v>463.9</v>
      </c>
    </row>
    <row r="409" spans="3:10" x14ac:dyDescent="0.2">
      <c r="C409" s="338">
        <v>44244.125</v>
      </c>
      <c r="D409" s="314">
        <v>1005.6</v>
      </c>
      <c r="E409" s="314">
        <v>0</v>
      </c>
      <c r="F409" s="314">
        <v>21.8</v>
      </c>
      <c r="G409" s="350">
        <v>63.6</v>
      </c>
      <c r="H409" s="558">
        <v>2.5</v>
      </c>
      <c r="I409" s="558">
        <v>92.2</v>
      </c>
      <c r="J409" s="351">
        <v>136.9</v>
      </c>
    </row>
    <row r="410" spans="3:10" x14ac:dyDescent="0.2">
      <c r="C410" s="338">
        <v>44244.166666666664</v>
      </c>
      <c r="D410" s="314">
        <v>1005.8</v>
      </c>
      <c r="E410" s="314">
        <v>0</v>
      </c>
      <c r="F410" s="314">
        <v>21</v>
      </c>
      <c r="G410" s="350">
        <v>70.900000000000006</v>
      </c>
      <c r="H410" s="575" t="s">
        <v>359</v>
      </c>
      <c r="I410" s="575" t="s">
        <v>359</v>
      </c>
      <c r="J410" s="351">
        <v>10.8</v>
      </c>
    </row>
    <row r="411" spans="3:10" x14ac:dyDescent="0.2">
      <c r="C411" s="338">
        <v>44244.208333333336</v>
      </c>
      <c r="D411" s="314">
        <v>1006.2</v>
      </c>
      <c r="E411" s="314">
        <v>0</v>
      </c>
      <c r="F411" s="314">
        <v>21.4</v>
      </c>
      <c r="G411" s="314">
        <v>64.7</v>
      </c>
      <c r="H411" s="563">
        <v>2.8</v>
      </c>
      <c r="I411" s="563">
        <v>113.6</v>
      </c>
      <c r="J411" s="311">
        <v>222.9</v>
      </c>
    </row>
    <row r="412" spans="3:10" x14ac:dyDescent="0.2">
      <c r="C412" s="338">
        <v>44244.25</v>
      </c>
      <c r="D412" s="314">
        <v>1006.4</v>
      </c>
      <c r="E412" s="314">
        <v>0</v>
      </c>
      <c r="F412" s="314">
        <v>21.9</v>
      </c>
      <c r="G412" s="350">
        <v>64</v>
      </c>
      <c r="H412" s="354">
        <v>1.4</v>
      </c>
      <c r="I412" s="354">
        <v>111.4</v>
      </c>
      <c r="J412" s="351">
        <v>214.2</v>
      </c>
    </row>
    <row r="413" spans="3:10" x14ac:dyDescent="0.2">
      <c r="C413" s="338">
        <v>44244.291666666664</v>
      </c>
      <c r="D413" s="314">
        <v>1006.7</v>
      </c>
      <c r="E413" s="314">
        <v>0</v>
      </c>
      <c r="F413" s="314">
        <v>23</v>
      </c>
      <c r="G413" s="350">
        <v>61.4</v>
      </c>
      <c r="H413" s="354">
        <v>2.7</v>
      </c>
      <c r="I413" s="354">
        <v>135.80000000000001</v>
      </c>
      <c r="J413" s="351">
        <v>584.4</v>
      </c>
    </row>
    <row r="414" spans="3:10" x14ac:dyDescent="0.2">
      <c r="C414" s="338">
        <v>44244.333333333336</v>
      </c>
      <c r="D414" s="314">
        <v>1006.6</v>
      </c>
      <c r="E414" s="314">
        <v>0</v>
      </c>
      <c r="F414" s="314">
        <v>23.4</v>
      </c>
      <c r="G414" s="314">
        <v>64.7</v>
      </c>
      <c r="H414" s="311">
        <v>1.5</v>
      </c>
      <c r="I414" s="311">
        <v>296.39999999999998</v>
      </c>
      <c r="J414" s="311">
        <v>944</v>
      </c>
    </row>
    <row r="415" spans="3:10" x14ac:dyDescent="0.2">
      <c r="C415" s="338">
        <v>44244.375</v>
      </c>
      <c r="D415" s="314">
        <v>1005.8</v>
      </c>
      <c r="E415" s="314">
        <v>0</v>
      </c>
      <c r="F415" s="314">
        <v>25</v>
      </c>
      <c r="G415" s="314">
        <v>52.4</v>
      </c>
      <c r="H415" s="311">
        <v>6.2</v>
      </c>
      <c r="I415" s="311">
        <v>155.9</v>
      </c>
      <c r="J415" s="311">
        <v>1119</v>
      </c>
    </row>
    <row r="416" spans="3:10" x14ac:dyDescent="0.2">
      <c r="C416" s="338">
        <v>44244.416666666664</v>
      </c>
      <c r="D416" s="314">
        <v>1005.3</v>
      </c>
      <c r="E416" s="314">
        <v>0</v>
      </c>
      <c r="F416" s="314">
        <v>25.1</v>
      </c>
      <c r="G416" s="314">
        <v>53.3</v>
      </c>
      <c r="H416" s="311">
        <v>7.5</v>
      </c>
      <c r="I416" s="311">
        <v>149.19999999999999</v>
      </c>
      <c r="J416" s="311">
        <v>1093.3</v>
      </c>
    </row>
    <row r="417" spans="3:10" x14ac:dyDescent="0.2">
      <c r="C417" s="338">
        <v>44244.458333333336</v>
      </c>
      <c r="D417" s="314">
        <v>1004.7</v>
      </c>
      <c r="E417" s="314">
        <v>0</v>
      </c>
      <c r="F417" s="314">
        <v>25.8</v>
      </c>
      <c r="G417" s="314">
        <v>52.6</v>
      </c>
      <c r="H417" s="311">
        <v>8</v>
      </c>
      <c r="I417" s="311">
        <v>147.6</v>
      </c>
      <c r="J417" s="311">
        <v>1128.0999999999999</v>
      </c>
    </row>
    <row r="418" spans="3:10" x14ac:dyDescent="0.2">
      <c r="C418" s="338">
        <v>44244.5</v>
      </c>
      <c r="D418" s="314">
        <v>1004</v>
      </c>
      <c r="E418" s="314">
        <v>0</v>
      </c>
      <c r="F418" s="314">
        <v>25.7</v>
      </c>
      <c r="G418" s="314">
        <v>54.5</v>
      </c>
      <c r="H418" s="311">
        <v>9.1999999999999993</v>
      </c>
      <c r="I418" s="311">
        <v>147.80000000000001</v>
      </c>
      <c r="J418" s="311">
        <v>916.8</v>
      </c>
    </row>
    <row r="419" spans="3:10" x14ac:dyDescent="0.2">
      <c r="C419" s="338">
        <v>44244.541666666664</v>
      </c>
      <c r="D419" s="314">
        <v>1003.5</v>
      </c>
      <c r="E419" s="314">
        <v>0</v>
      </c>
      <c r="F419" s="314">
        <v>25.8</v>
      </c>
      <c r="G419" s="314">
        <v>56</v>
      </c>
      <c r="H419" s="311">
        <v>8.5</v>
      </c>
      <c r="I419" s="311">
        <v>148.4</v>
      </c>
      <c r="J419" s="311">
        <v>943.7</v>
      </c>
    </row>
    <row r="420" spans="3:10" x14ac:dyDescent="0.2">
      <c r="C420" s="338">
        <v>44244.583333333336</v>
      </c>
      <c r="D420" s="314">
        <v>1003.3</v>
      </c>
      <c r="E420" s="314">
        <v>0</v>
      </c>
      <c r="F420" s="314">
        <v>25.7</v>
      </c>
      <c r="G420" s="314">
        <v>58.3</v>
      </c>
      <c r="H420" s="311">
        <v>8.1999999999999993</v>
      </c>
      <c r="I420" s="311">
        <v>146.30000000000001</v>
      </c>
      <c r="J420" s="311">
        <v>894.6</v>
      </c>
    </row>
    <row r="421" spans="3:10" x14ac:dyDescent="0.2">
      <c r="C421" s="338">
        <v>44244.625</v>
      </c>
      <c r="D421" s="314">
        <v>1003</v>
      </c>
      <c r="E421" s="314">
        <v>0</v>
      </c>
      <c r="F421" s="314">
        <v>25.3</v>
      </c>
      <c r="G421" s="314">
        <v>60</v>
      </c>
      <c r="H421" s="311">
        <v>7.6</v>
      </c>
      <c r="I421" s="311">
        <v>148</v>
      </c>
      <c r="J421" s="311">
        <v>881.3</v>
      </c>
    </row>
    <row r="422" spans="3:10" x14ac:dyDescent="0.2">
      <c r="C422" s="338">
        <v>44244.666666666664</v>
      </c>
      <c r="D422" s="314">
        <v>1003.2</v>
      </c>
      <c r="E422" s="314">
        <v>0</v>
      </c>
      <c r="F422" s="314">
        <v>24.7</v>
      </c>
      <c r="G422" s="314">
        <v>62.2</v>
      </c>
      <c r="H422" s="311">
        <v>8.4</v>
      </c>
      <c r="I422" s="311">
        <v>143</v>
      </c>
      <c r="J422" s="311">
        <v>833.4</v>
      </c>
    </row>
    <row r="423" spans="3:10" x14ac:dyDescent="0.2">
      <c r="C423" s="338">
        <v>44244.708333333336</v>
      </c>
      <c r="D423" s="314">
        <v>1004</v>
      </c>
      <c r="E423" s="314">
        <v>0</v>
      </c>
      <c r="F423" s="314">
        <v>23.9</v>
      </c>
      <c r="G423" s="314">
        <v>64</v>
      </c>
      <c r="H423" s="311">
        <v>7.9</v>
      </c>
      <c r="I423" s="311">
        <v>150.4</v>
      </c>
      <c r="J423" s="311">
        <v>636.9</v>
      </c>
    </row>
    <row r="424" spans="3:10" x14ac:dyDescent="0.2">
      <c r="C424" s="338">
        <v>44244.75</v>
      </c>
      <c r="D424" s="314">
        <v>1005.1</v>
      </c>
      <c r="E424" s="314">
        <v>0</v>
      </c>
      <c r="F424" s="314">
        <v>23.3</v>
      </c>
      <c r="G424" s="314">
        <v>62.6</v>
      </c>
      <c r="H424" s="311">
        <v>6.4</v>
      </c>
      <c r="I424" s="311">
        <v>146.19999999999999</v>
      </c>
      <c r="J424" s="311">
        <v>579.1</v>
      </c>
    </row>
    <row r="425" spans="3:10" x14ac:dyDescent="0.2">
      <c r="C425" s="338">
        <v>44244.791666666664</v>
      </c>
      <c r="D425" s="314">
        <v>1005.9</v>
      </c>
      <c r="E425" s="314">
        <v>0</v>
      </c>
      <c r="F425" s="314">
        <v>23.5</v>
      </c>
      <c r="G425" s="314">
        <v>56</v>
      </c>
      <c r="H425" s="311">
        <v>5.5</v>
      </c>
      <c r="I425" s="311">
        <v>134.5</v>
      </c>
      <c r="J425" s="311">
        <v>426.3</v>
      </c>
    </row>
    <row r="426" spans="3:10" x14ac:dyDescent="0.2">
      <c r="C426" s="338">
        <v>44244.833333333336</v>
      </c>
      <c r="D426" s="314">
        <v>1006.5</v>
      </c>
      <c r="E426" s="314">
        <v>0</v>
      </c>
      <c r="F426" s="314">
        <v>23.2</v>
      </c>
      <c r="G426" s="314">
        <v>59.4</v>
      </c>
      <c r="H426" s="557">
        <v>2.9</v>
      </c>
      <c r="I426" s="557">
        <v>107.5</v>
      </c>
      <c r="J426" s="311">
        <v>270.89999999999998</v>
      </c>
    </row>
    <row r="427" spans="3:10" x14ac:dyDescent="0.2">
      <c r="C427" s="338">
        <v>44244.875</v>
      </c>
      <c r="D427" s="314">
        <v>1006.9</v>
      </c>
      <c r="E427" s="314">
        <v>0</v>
      </c>
      <c r="F427" s="314">
        <v>21.7</v>
      </c>
      <c r="G427" s="350">
        <v>74.5</v>
      </c>
      <c r="H427" s="575" t="s">
        <v>359</v>
      </c>
      <c r="I427" s="575" t="s">
        <v>359</v>
      </c>
      <c r="J427" s="351">
        <v>517.1</v>
      </c>
    </row>
    <row r="428" spans="3:10" x14ac:dyDescent="0.2">
      <c r="C428" s="338">
        <v>44244.916666666664</v>
      </c>
      <c r="D428" s="314">
        <v>1007.1</v>
      </c>
      <c r="E428" s="314">
        <v>0</v>
      </c>
      <c r="F428" s="314">
        <v>21.6</v>
      </c>
      <c r="G428" s="350">
        <v>74.2</v>
      </c>
      <c r="H428" s="575" t="s">
        <v>359</v>
      </c>
      <c r="I428" s="575" t="s">
        <v>359</v>
      </c>
      <c r="J428" s="351">
        <v>1053.8</v>
      </c>
    </row>
    <row r="429" spans="3:10" x14ac:dyDescent="0.2">
      <c r="C429" s="338">
        <v>44244.958333333336</v>
      </c>
      <c r="D429" s="314">
        <v>1006.5</v>
      </c>
      <c r="E429" s="314">
        <v>0</v>
      </c>
      <c r="F429" s="314">
        <v>21.7</v>
      </c>
      <c r="G429" s="350">
        <v>71.2</v>
      </c>
      <c r="H429" s="575" t="s">
        <v>359</v>
      </c>
      <c r="I429" s="575" t="s">
        <v>359</v>
      </c>
      <c r="J429" s="351">
        <v>1065.8</v>
      </c>
    </row>
    <row r="430" spans="3:10" x14ac:dyDescent="0.2">
      <c r="C430" s="338">
        <v>44245</v>
      </c>
      <c r="D430" s="314">
        <v>1005.9</v>
      </c>
      <c r="E430" s="314">
        <v>0</v>
      </c>
      <c r="F430" s="314">
        <v>21.3</v>
      </c>
      <c r="G430" s="350">
        <v>72.400000000000006</v>
      </c>
      <c r="H430" s="575" t="s">
        <v>359</v>
      </c>
      <c r="I430" s="575" t="s">
        <v>359</v>
      </c>
      <c r="J430" s="351">
        <v>1074.8</v>
      </c>
    </row>
    <row r="431" spans="3:10" x14ac:dyDescent="0.2">
      <c r="C431" s="338">
        <v>44245.041666666664</v>
      </c>
      <c r="D431" s="314">
        <v>1005.5</v>
      </c>
      <c r="E431" s="314">
        <v>0</v>
      </c>
      <c r="F431" s="314">
        <v>20.7</v>
      </c>
      <c r="G431" s="350">
        <v>74.2</v>
      </c>
      <c r="H431" s="575" t="s">
        <v>359</v>
      </c>
      <c r="I431" s="575" t="s">
        <v>359</v>
      </c>
      <c r="J431" s="351">
        <v>1084.4000000000001</v>
      </c>
    </row>
    <row r="432" spans="3:10" x14ac:dyDescent="0.2">
      <c r="C432" s="338">
        <v>44245.083333333336</v>
      </c>
      <c r="D432" s="314">
        <v>1005.6</v>
      </c>
      <c r="E432" s="314">
        <v>0</v>
      </c>
      <c r="F432" s="314">
        <v>20</v>
      </c>
      <c r="G432" s="350">
        <v>77.099999999999994</v>
      </c>
      <c r="H432" s="575" t="s">
        <v>359</v>
      </c>
      <c r="I432" s="575" t="s">
        <v>359</v>
      </c>
      <c r="J432" s="351">
        <v>1101.9000000000001</v>
      </c>
    </row>
    <row r="433" spans="3:10" x14ac:dyDescent="0.2">
      <c r="C433" s="338">
        <v>44245.125</v>
      </c>
      <c r="D433" s="314">
        <v>1005.4</v>
      </c>
      <c r="E433" s="314">
        <v>0</v>
      </c>
      <c r="F433" s="314">
        <v>20.5</v>
      </c>
      <c r="G433" s="350">
        <v>72.599999999999994</v>
      </c>
      <c r="H433" s="575" t="s">
        <v>359</v>
      </c>
      <c r="I433" s="575" t="s">
        <v>359</v>
      </c>
      <c r="J433" s="351">
        <v>1115.2</v>
      </c>
    </row>
    <row r="434" spans="3:10" x14ac:dyDescent="0.2">
      <c r="C434" s="338">
        <v>44245.166666666664</v>
      </c>
      <c r="D434" s="314">
        <v>1005.5</v>
      </c>
      <c r="E434" s="314">
        <v>0</v>
      </c>
      <c r="F434" s="314">
        <v>20.7</v>
      </c>
      <c r="G434" s="350">
        <v>68.099999999999994</v>
      </c>
      <c r="H434" s="565">
        <v>1.9</v>
      </c>
      <c r="I434" s="565">
        <v>91.3</v>
      </c>
      <c r="J434" s="351">
        <v>161.80000000000001</v>
      </c>
    </row>
    <row r="435" spans="3:10" x14ac:dyDescent="0.2">
      <c r="C435" s="338">
        <v>44245.208333333336</v>
      </c>
      <c r="D435" s="314">
        <v>1006.1</v>
      </c>
      <c r="E435" s="314">
        <v>0</v>
      </c>
      <c r="F435" s="314">
        <v>20.5</v>
      </c>
      <c r="G435" s="350">
        <v>71.400000000000006</v>
      </c>
      <c r="H435" s="575" t="s">
        <v>359</v>
      </c>
      <c r="I435" s="575" t="s">
        <v>359</v>
      </c>
      <c r="J435" s="351">
        <v>2.9</v>
      </c>
    </row>
    <row r="436" spans="3:10" x14ac:dyDescent="0.2">
      <c r="C436" s="338">
        <v>44245.25</v>
      </c>
      <c r="D436" s="314">
        <v>1006.9</v>
      </c>
      <c r="E436" s="314">
        <v>0</v>
      </c>
      <c r="F436" s="314">
        <v>20.8</v>
      </c>
      <c r="G436" s="350">
        <v>71.7</v>
      </c>
      <c r="H436" s="565">
        <v>1.1000000000000001</v>
      </c>
      <c r="I436" s="565">
        <v>16.399999999999999</v>
      </c>
      <c r="J436" s="351">
        <v>82.2</v>
      </c>
    </row>
    <row r="437" spans="3:10" x14ac:dyDescent="0.2">
      <c r="C437" s="338">
        <v>44245.291666666664</v>
      </c>
      <c r="D437" s="314">
        <v>1007.5</v>
      </c>
      <c r="E437" s="314">
        <v>0</v>
      </c>
      <c r="F437" s="314">
        <v>21.7</v>
      </c>
      <c r="G437" s="350">
        <v>68.400000000000006</v>
      </c>
      <c r="H437" s="575" t="s">
        <v>359</v>
      </c>
      <c r="I437" s="575" t="s">
        <v>359</v>
      </c>
      <c r="J437" s="351">
        <v>433.5</v>
      </c>
    </row>
    <row r="438" spans="3:10" x14ac:dyDescent="0.2">
      <c r="C438" s="338">
        <v>44245.333333333336</v>
      </c>
      <c r="D438" s="314">
        <v>1007.2</v>
      </c>
      <c r="E438" s="314">
        <v>0</v>
      </c>
      <c r="F438" s="314">
        <v>23.6</v>
      </c>
      <c r="G438" s="350">
        <v>61.5</v>
      </c>
      <c r="H438" s="569">
        <v>4.0999999999999996</v>
      </c>
      <c r="I438" s="569">
        <v>149.9</v>
      </c>
      <c r="J438" s="351">
        <v>1014.2</v>
      </c>
    </row>
    <row r="439" spans="3:10" x14ac:dyDescent="0.2">
      <c r="C439" s="338">
        <v>44245.375</v>
      </c>
      <c r="D439" s="314">
        <v>1006.5</v>
      </c>
      <c r="E439" s="314">
        <v>0</v>
      </c>
      <c r="F439" s="314">
        <v>24.4</v>
      </c>
      <c r="G439" s="314">
        <v>58.9</v>
      </c>
      <c r="H439" s="311">
        <v>5.7</v>
      </c>
      <c r="I439" s="311">
        <v>162.69999999999999</v>
      </c>
      <c r="J439" s="311">
        <v>1014.9</v>
      </c>
    </row>
    <row r="440" spans="3:10" x14ac:dyDescent="0.2">
      <c r="C440" s="338">
        <v>44245.416666666664</v>
      </c>
      <c r="D440" s="314">
        <v>1005.4</v>
      </c>
      <c r="E440" s="314">
        <v>0</v>
      </c>
      <c r="F440" s="314">
        <v>24.9</v>
      </c>
      <c r="G440" s="314">
        <v>61.6</v>
      </c>
      <c r="H440" s="311">
        <v>6.1</v>
      </c>
      <c r="I440" s="311">
        <v>154.69999999999999</v>
      </c>
      <c r="J440" s="311">
        <v>1075.3</v>
      </c>
    </row>
    <row r="441" spans="3:10" x14ac:dyDescent="0.2">
      <c r="C441" s="338">
        <v>44245.458333333336</v>
      </c>
      <c r="D441" s="314">
        <v>1004.3</v>
      </c>
      <c r="E441" s="314">
        <v>0</v>
      </c>
      <c r="F441" s="314">
        <v>25.1</v>
      </c>
      <c r="G441" s="314">
        <v>60.5</v>
      </c>
      <c r="H441" s="311">
        <v>8.4</v>
      </c>
      <c r="I441" s="311">
        <v>151.4</v>
      </c>
      <c r="J441" s="311">
        <v>838</v>
      </c>
    </row>
    <row r="442" spans="3:10" x14ac:dyDescent="0.2">
      <c r="C442" s="338">
        <v>44245.5</v>
      </c>
      <c r="D442" s="314">
        <v>1003.6</v>
      </c>
      <c r="E442" s="314">
        <v>0</v>
      </c>
      <c r="F442" s="314">
        <v>25.2</v>
      </c>
      <c r="G442" s="314">
        <v>54.8</v>
      </c>
      <c r="H442" s="311">
        <v>9.1</v>
      </c>
      <c r="I442" s="311">
        <v>148.80000000000001</v>
      </c>
      <c r="J442" s="311">
        <v>911.9</v>
      </c>
    </row>
    <row r="443" spans="3:10" x14ac:dyDescent="0.2">
      <c r="C443" s="338">
        <v>44245.541666666664</v>
      </c>
      <c r="D443" s="314">
        <v>1003.1</v>
      </c>
      <c r="E443" s="314">
        <v>0</v>
      </c>
      <c r="F443" s="314">
        <v>25</v>
      </c>
      <c r="G443" s="314">
        <v>61.1</v>
      </c>
      <c r="H443" s="311">
        <v>8.4</v>
      </c>
      <c r="I443" s="311">
        <v>147.9</v>
      </c>
      <c r="J443" s="311">
        <v>930.6</v>
      </c>
    </row>
    <row r="444" spans="3:10" x14ac:dyDescent="0.2">
      <c r="C444" s="338">
        <v>44245.583333333336</v>
      </c>
      <c r="D444" s="314">
        <v>1002.8</v>
      </c>
      <c r="E444" s="314">
        <v>0</v>
      </c>
      <c r="F444" s="314">
        <v>25.6</v>
      </c>
      <c r="G444" s="314">
        <v>57.1</v>
      </c>
      <c r="H444" s="311">
        <v>8.4</v>
      </c>
      <c r="I444" s="311">
        <v>146.5</v>
      </c>
      <c r="J444" s="311">
        <v>960.3</v>
      </c>
    </row>
    <row r="445" spans="3:10" x14ac:dyDescent="0.2">
      <c r="C445" s="338">
        <v>44245.625</v>
      </c>
      <c r="D445" s="314">
        <v>1002.7</v>
      </c>
      <c r="E445" s="314">
        <v>0</v>
      </c>
      <c r="F445" s="314">
        <v>25.4</v>
      </c>
      <c r="G445" s="314">
        <v>58.6</v>
      </c>
      <c r="H445" s="311">
        <v>8</v>
      </c>
      <c r="I445" s="311">
        <v>150.1</v>
      </c>
      <c r="J445" s="311">
        <v>864.4</v>
      </c>
    </row>
    <row r="446" spans="3:10" x14ac:dyDescent="0.2">
      <c r="C446" s="338">
        <v>44245.666666666664</v>
      </c>
      <c r="D446" s="314">
        <v>1003.3</v>
      </c>
      <c r="E446" s="314">
        <v>0</v>
      </c>
      <c r="F446" s="314">
        <v>24.2</v>
      </c>
      <c r="G446" s="314">
        <v>68.5</v>
      </c>
      <c r="H446" s="311">
        <v>7.6</v>
      </c>
      <c r="I446" s="311">
        <v>141.9</v>
      </c>
      <c r="J446" s="311">
        <v>708.5</v>
      </c>
    </row>
    <row r="447" spans="3:10" x14ac:dyDescent="0.2">
      <c r="C447" s="338">
        <v>44245.708333333336</v>
      </c>
      <c r="D447" s="314">
        <v>1004.4</v>
      </c>
      <c r="E447" s="314">
        <v>0</v>
      </c>
      <c r="F447" s="314">
        <v>23.5</v>
      </c>
      <c r="G447" s="314">
        <v>68.8</v>
      </c>
      <c r="H447" s="311">
        <v>7</v>
      </c>
      <c r="I447" s="311">
        <v>134.30000000000001</v>
      </c>
      <c r="J447" s="311">
        <v>805.7</v>
      </c>
    </row>
    <row r="448" spans="3:10" x14ac:dyDescent="0.2">
      <c r="C448" s="338">
        <v>44245.75</v>
      </c>
      <c r="D448" s="314">
        <v>1005.2</v>
      </c>
      <c r="E448" s="314">
        <v>0</v>
      </c>
      <c r="F448" s="314">
        <v>23.2</v>
      </c>
      <c r="G448" s="314">
        <v>69.7</v>
      </c>
      <c r="H448" s="311">
        <v>6.5</v>
      </c>
      <c r="I448" s="311">
        <v>138.80000000000001</v>
      </c>
      <c r="J448" s="311">
        <v>785</v>
      </c>
    </row>
    <row r="449" spans="3:10" x14ac:dyDescent="0.2">
      <c r="C449" s="338">
        <v>44245.791666666664</v>
      </c>
      <c r="D449" s="314">
        <v>1006</v>
      </c>
      <c r="E449" s="314">
        <v>0</v>
      </c>
      <c r="F449" s="314">
        <v>22.8</v>
      </c>
      <c r="G449" s="314">
        <v>69.5</v>
      </c>
      <c r="H449" s="311">
        <v>6</v>
      </c>
      <c r="I449" s="311">
        <v>143.6</v>
      </c>
      <c r="J449" s="311">
        <v>899.9</v>
      </c>
    </row>
    <row r="450" spans="3:10" x14ac:dyDescent="0.2">
      <c r="C450" s="338">
        <v>44245.833333333336</v>
      </c>
      <c r="D450" s="314">
        <v>1006.6</v>
      </c>
      <c r="E450" s="314">
        <v>0</v>
      </c>
      <c r="F450" s="314">
        <v>22.6</v>
      </c>
      <c r="G450" s="314">
        <v>66.900000000000006</v>
      </c>
      <c r="H450" s="557">
        <v>4.5</v>
      </c>
      <c r="I450" s="557">
        <v>137.69999999999999</v>
      </c>
      <c r="J450" s="311">
        <v>880.3</v>
      </c>
    </row>
    <row r="451" spans="3:10" x14ac:dyDescent="0.2">
      <c r="C451" s="338">
        <v>44245.875</v>
      </c>
      <c r="D451" s="314">
        <v>1007.2</v>
      </c>
      <c r="E451" s="314">
        <v>0</v>
      </c>
      <c r="F451" s="314">
        <v>22</v>
      </c>
      <c r="G451" s="350">
        <v>73.8</v>
      </c>
      <c r="H451" s="575" t="s">
        <v>359</v>
      </c>
      <c r="I451" s="575" t="s">
        <v>359</v>
      </c>
      <c r="J451" s="351">
        <v>1102.0999999999999</v>
      </c>
    </row>
    <row r="452" spans="3:10" x14ac:dyDescent="0.2">
      <c r="C452" s="338">
        <v>44245.916666666664</v>
      </c>
      <c r="D452" s="314">
        <v>1007.3</v>
      </c>
      <c r="E452" s="314">
        <v>0</v>
      </c>
      <c r="F452" s="314">
        <v>21.8</v>
      </c>
      <c r="G452" s="314">
        <v>75.5</v>
      </c>
      <c r="H452" s="571">
        <v>1.6</v>
      </c>
      <c r="I452" s="571">
        <v>20.9</v>
      </c>
      <c r="J452" s="311">
        <v>1144.2</v>
      </c>
    </row>
    <row r="453" spans="3:10" x14ac:dyDescent="0.2">
      <c r="C453" s="338">
        <v>44245.958333333336</v>
      </c>
      <c r="D453" s="314">
        <v>1007.2</v>
      </c>
      <c r="E453" s="314">
        <v>0</v>
      </c>
      <c r="F453" s="314">
        <v>21.6</v>
      </c>
      <c r="G453" s="350">
        <v>74.2</v>
      </c>
      <c r="H453" s="575" t="s">
        <v>359</v>
      </c>
      <c r="I453" s="575" t="s">
        <v>359</v>
      </c>
      <c r="J453" s="351">
        <v>1181.5</v>
      </c>
    </row>
    <row r="454" spans="3:10" x14ac:dyDescent="0.2">
      <c r="C454" s="338">
        <v>44246</v>
      </c>
      <c r="D454" s="314">
        <v>1006.8</v>
      </c>
      <c r="E454" s="314">
        <v>0</v>
      </c>
      <c r="F454" s="314">
        <v>21.5</v>
      </c>
      <c r="G454" s="314">
        <v>68.400000000000006</v>
      </c>
      <c r="H454" s="563">
        <v>1.9</v>
      </c>
      <c r="I454" s="563">
        <v>129.4</v>
      </c>
      <c r="J454" s="311">
        <v>1198.2</v>
      </c>
    </row>
    <row r="455" spans="3:10" x14ac:dyDescent="0.2">
      <c r="C455" s="338">
        <v>44246.041666666664</v>
      </c>
      <c r="D455" s="314">
        <v>1006.2</v>
      </c>
      <c r="E455" s="314">
        <v>0</v>
      </c>
      <c r="F455" s="314">
        <v>21.1</v>
      </c>
      <c r="G455" s="314">
        <v>66.8</v>
      </c>
      <c r="H455" s="311">
        <v>3.4</v>
      </c>
      <c r="I455" s="311">
        <v>131</v>
      </c>
      <c r="J455" s="311">
        <v>1122.3</v>
      </c>
    </row>
    <row r="456" spans="3:10" x14ac:dyDescent="0.2">
      <c r="C456" s="338">
        <v>44246.083333333336</v>
      </c>
      <c r="D456" s="314">
        <v>1005.8</v>
      </c>
      <c r="E456" s="314">
        <v>0</v>
      </c>
      <c r="F456" s="314">
        <v>20.8</v>
      </c>
      <c r="G456" s="350">
        <v>67.2</v>
      </c>
      <c r="H456" s="354">
        <v>4.3</v>
      </c>
      <c r="I456" s="354">
        <v>129.69999999999999</v>
      </c>
      <c r="J456" s="351">
        <v>1093.7</v>
      </c>
    </row>
    <row r="457" spans="3:10" x14ac:dyDescent="0.2">
      <c r="C457" s="338">
        <v>44246.125</v>
      </c>
      <c r="D457" s="314">
        <v>1005.6</v>
      </c>
      <c r="E457" s="314">
        <v>0</v>
      </c>
      <c r="F457" s="314">
        <v>20.9</v>
      </c>
      <c r="G457" s="350">
        <v>66.8</v>
      </c>
      <c r="H457" s="354">
        <v>4.2</v>
      </c>
      <c r="I457" s="354">
        <v>135.30000000000001</v>
      </c>
      <c r="J457" s="351">
        <v>1098.5999999999999</v>
      </c>
    </row>
    <row r="458" spans="3:10" x14ac:dyDescent="0.2">
      <c r="C458" s="338">
        <v>44246.166666666664</v>
      </c>
      <c r="D458" s="314">
        <v>1005.7</v>
      </c>
      <c r="E458" s="314">
        <v>0</v>
      </c>
      <c r="F458" s="314">
        <v>21.1</v>
      </c>
      <c r="G458" s="350">
        <v>66.099999999999994</v>
      </c>
      <c r="H458" s="354">
        <v>5.5</v>
      </c>
      <c r="I458" s="354">
        <v>137.1</v>
      </c>
      <c r="J458" s="351">
        <v>1004.2</v>
      </c>
    </row>
    <row r="459" spans="3:10" x14ac:dyDescent="0.2">
      <c r="C459" s="338">
        <v>44246.208333333336</v>
      </c>
      <c r="D459" s="314">
        <v>1006.3</v>
      </c>
      <c r="E459" s="314">
        <v>0</v>
      </c>
      <c r="F459" s="314">
        <v>21.4</v>
      </c>
      <c r="G459" s="350">
        <v>63.1</v>
      </c>
      <c r="H459" s="352">
        <v>4.3</v>
      </c>
      <c r="I459" s="352">
        <v>125.7</v>
      </c>
      <c r="J459" s="351">
        <v>928.2</v>
      </c>
    </row>
    <row r="460" spans="3:10" x14ac:dyDescent="0.2">
      <c r="C460" s="338">
        <v>44246.25</v>
      </c>
      <c r="D460" s="314">
        <v>1007.1</v>
      </c>
      <c r="E460" s="314">
        <v>0</v>
      </c>
      <c r="F460" s="314">
        <v>21.3</v>
      </c>
      <c r="G460" s="350">
        <v>68</v>
      </c>
      <c r="H460" s="354">
        <v>1.6</v>
      </c>
      <c r="I460" s="354">
        <v>75.8</v>
      </c>
      <c r="J460" s="351">
        <v>1129.5999999999999</v>
      </c>
    </row>
    <row r="461" spans="3:10" x14ac:dyDescent="0.2">
      <c r="C461" s="338">
        <v>44246.291666666664</v>
      </c>
      <c r="D461" s="314">
        <v>1007.6</v>
      </c>
      <c r="E461" s="314">
        <v>0</v>
      </c>
      <c r="F461" s="314">
        <v>21.2</v>
      </c>
      <c r="G461" s="314">
        <v>73.8</v>
      </c>
      <c r="H461" s="311">
        <v>1.1000000000000001</v>
      </c>
      <c r="I461" s="311">
        <v>309</v>
      </c>
      <c r="J461" s="311">
        <v>1139.0999999999999</v>
      </c>
    </row>
    <row r="462" spans="3:10" x14ac:dyDescent="0.2">
      <c r="C462" s="338">
        <v>44246.333333333336</v>
      </c>
      <c r="D462" s="314">
        <v>1007</v>
      </c>
      <c r="E462" s="314">
        <v>0</v>
      </c>
      <c r="F462" s="314">
        <v>23.2</v>
      </c>
      <c r="G462" s="314">
        <v>62</v>
      </c>
      <c r="H462" s="311">
        <v>4</v>
      </c>
      <c r="I462" s="311">
        <v>161.4</v>
      </c>
      <c r="J462" s="311">
        <v>981.5</v>
      </c>
    </row>
    <row r="463" spans="3:10" x14ac:dyDescent="0.2">
      <c r="C463" s="338">
        <v>44246.375</v>
      </c>
      <c r="D463" s="314">
        <v>1006.1</v>
      </c>
      <c r="E463" s="314">
        <v>0</v>
      </c>
      <c r="F463" s="314">
        <v>24.4</v>
      </c>
      <c r="G463" s="314">
        <v>55.3</v>
      </c>
      <c r="H463" s="311">
        <v>6.6</v>
      </c>
      <c r="I463" s="311">
        <v>150</v>
      </c>
      <c r="J463" s="311">
        <v>1140.7</v>
      </c>
    </row>
    <row r="464" spans="3:10" x14ac:dyDescent="0.2">
      <c r="C464" s="338">
        <v>44246.416666666664</v>
      </c>
      <c r="D464" s="314">
        <v>1005.5</v>
      </c>
      <c r="E464" s="314">
        <v>0</v>
      </c>
      <c r="F464" s="314">
        <v>25.1</v>
      </c>
      <c r="G464" s="314">
        <v>53.2</v>
      </c>
      <c r="H464" s="311">
        <v>6.2</v>
      </c>
      <c r="I464" s="311">
        <v>151.5</v>
      </c>
      <c r="J464" s="311">
        <v>1082.3</v>
      </c>
    </row>
    <row r="465" spans="3:10" x14ac:dyDescent="0.2">
      <c r="C465" s="338">
        <v>44246.458333333336</v>
      </c>
      <c r="D465" s="314">
        <v>1004.8</v>
      </c>
      <c r="E465" s="314">
        <v>0</v>
      </c>
      <c r="F465" s="314">
        <v>25.3</v>
      </c>
      <c r="G465" s="314">
        <v>53.8</v>
      </c>
      <c r="H465" s="311">
        <v>7</v>
      </c>
      <c r="I465" s="311">
        <v>156.1</v>
      </c>
      <c r="J465" s="311">
        <v>1035.5</v>
      </c>
    </row>
    <row r="466" spans="3:10" x14ac:dyDescent="0.2">
      <c r="C466" s="338">
        <v>44246.5</v>
      </c>
      <c r="D466" s="314">
        <v>1003.9</v>
      </c>
      <c r="E466" s="314">
        <v>0</v>
      </c>
      <c r="F466" s="314">
        <v>25.3</v>
      </c>
      <c r="G466" s="314">
        <v>57.9</v>
      </c>
      <c r="H466" s="314">
        <v>8.1</v>
      </c>
      <c r="I466" s="314">
        <v>149.69999999999999</v>
      </c>
      <c r="J466" s="314">
        <v>868.2</v>
      </c>
    </row>
    <row r="467" spans="3:10" x14ac:dyDescent="0.2">
      <c r="C467" s="338">
        <v>44246.541666666664</v>
      </c>
      <c r="D467" s="314">
        <v>1003.2</v>
      </c>
      <c r="E467" s="314">
        <v>0</v>
      </c>
      <c r="F467" s="314">
        <v>25.3</v>
      </c>
      <c r="G467" s="314">
        <v>61.7</v>
      </c>
      <c r="H467" s="314">
        <v>7.7</v>
      </c>
      <c r="I467" s="314">
        <v>152.1</v>
      </c>
      <c r="J467" s="314">
        <v>725.1</v>
      </c>
    </row>
    <row r="468" spans="3:10" x14ac:dyDescent="0.2">
      <c r="C468" s="338">
        <v>44246.583333333336</v>
      </c>
      <c r="D468" s="314">
        <v>1003</v>
      </c>
      <c r="E468" s="314">
        <v>0</v>
      </c>
      <c r="F468" s="314">
        <v>25.1</v>
      </c>
      <c r="G468" s="314">
        <v>63.8</v>
      </c>
      <c r="H468" s="314">
        <v>7.2</v>
      </c>
      <c r="I468" s="314">
        <v>159.69999999999999</v>
      </c>
      <c r="J468" s="314">
        <v>802</v>
      </c>
    </row>
    <row r="469" spans="3:10" x14ac:dyDescent="0.2">
      <c r="C469" s="338">
        <v>44246.625</v>
      </c>
      <c r="D469" s="314">
        <v>1002.7</v>
      </c>
      <c r="E469" s="314">
        <v>0</v>
      </c>
      <c r="F469" s="314">
        <v>24.9</v>
      </c>
      <c r="G469" s="314">
        <v>65.3</v>
      </c>
      <c r="H469" s="314">
        <v>7.1</v>
      </c>
      <c r="I469" s="314">
        <v>154</v>
      </c>
      <c r="J469" s="314">
        <v>699.3</v>
      </c>
    </row>
    <row r="470" spans="3:10" x14ac:dyDescent="0.2">
      <c r="C470" s="338">
        <v>44246.666666666664</v>
      </c>
      <c r="D470" s="314">
        <v>1002.8</v>
      </c>
      <c r="E470" s="314">
        <v>0</v>
      </c>
      <c r="F470" s="314">
        <v>24.6</v>
      </c>
      <c r="G470" s="314">
        <v>67</v>
      </c>
      <c r="H470" s="314">
        <v>6.4</v>
      </c>
      <c r="I470" s="314">
        <v>152.6</v>
      </c>
      <c r="J470" s="314">
        <v>825.5</v>
      </c>
    </row>
    <row r="471" spans="3:10" x14ac:dyDescent="0.2">
      <c r="C471" s="338">
        <v>44246.708333333336</v>
      </c>
      <c r="D471" s="314">
        <v>1003.8</v>
      </c>
      <c r="E471" s="314">
        <v>0</v>
      </c>
      <c r="F471" s="314">
        <v>24.1</v>
      </c>
      <c r="G471" s="314">
        <v>69.400000000000006</v>
      </c>
      <c r="H471" s="314">
        <v>5.3</v>
      </c>
      <c r="I471" s="314">
        <v>153.5</v>
      </c>
      <c r="J471" s="314">
        <v>827</v>
      </c>
    </row>
    <row r="472" spans="3:10" x14ac:dyDescent="0.2">
      <c r="C472" s="338">
        <v>44246.75</v>
      </c>
      <c r="D472" s="314">
        <v>1005</v>
      </c>
      <c r="E472" s="314">
        <v>0</v>
      </c>
      <c r="F472" s="314">
        <v>23.2</v>
      </c>
      <c r="G472" s="314">
        <v>72.400000000000006</v>
      </c>
      <c r="H472" s="314">
        <v>5.3</v>
      </c>
      <c r="I472" s="314">
        <v>149.9</v>
      </c>
      <c r="J472" s="314">
        <v>958.1</v>
      </c>
    </row>
    <row r="473" spans="3:10" x14ac:dyDescent="0.2">
      <c r="C473" s="338">
        <v>44246.791666666664</v>
      </c>
      <c r="D473" s="314">
        <v>1005.9</v>
      </c>
      <c r="E473" s="314">
        <v>0</v>
      </c>
      <c r="F473" s="314">
        <v>23.1</v>
      </c>
      <c r="G473" s="314">
        <v>71.2</v>
      </c>
      <c r="H473" s="314">
        <v>4.5</v>
      </c>
      <c r="I473" s="314">
        <v>138.30000000000001</v>
      </c>
      <c r="J473" s="314">
        <v>905</v>
      </c>
    </row>
    <row r="474" spans="3:10" x14ac:dyDescent="0.2">
      <c r="C474" s="338">
        <v>44246.833333333336</v>
      </c>
      <c r="D474" s="314">
        <v>1006.4</v>
      </c>
      <c r="E474" s="314">
        <v>0</v>
      </c>
      <c r="F474" s="314">
        <v>23.1</v>
      </c>
      <c r="G474" s="314">
        <v>69.400000000000006</v>
      </c>
      <c r="H474" s="314">
        <v>4.2</v>
      </c>
      <c r="I474" s="314">
        <v>137.5</v>
      </c>
      <c r="J474" s="314">
        <v>976.1</v>
      </c>
    </row>
    <row r="475" spans="3:10" x14ac:dyDescent="0.2">
      <c r="C475" s="338">
        <v>44246.875</v>
      </c>
      <c r="D475" s="314">
        <v>1006.8</v>
      </c>
      <c r="E475" s="314">
        <v>0</v>
      </c>
      <c r="F475" s="314">
        <v>23.1</v>
      </c>
      <c r="G475" s="314">
        <v>68.900000000000006</v>
      </c>
      <c r="H475" s="314">
        <v>4.2</v>
      </c>
      <c r="I475" s="314">
        <v>135.80000000000001</v>
      </c>
      <c r="J475" s="314">
        <v>956.7</v>
      </c>
    </row>
    <row r="476" spans="3:10" x14ac:dyDescent="0.2">
      <c r="C476" s="338">
        <v>44246.916666666664</v>
      </c>
      <c r="D476" s="314">
        <v>1006.7</v>
      </c>
      <c r="E476" s="314">
        <v>0</v>
      </c>
      <c r="F476" s="314">
        <v>23.1</v>
      </c>
      <c r="G476" s="314">
        <v>67.5</v>
      </c>
      <c r="H476" s="311">
        <v>3.9</v>
      </c>
      <c r="I476" s="311">
        <v>135.80000000000001</v>
      </c>
      <c r="J476" s="311">
        <v>968</v>
      </c>
    </row>
    <row r="477" spans="3:10" x14ac:dyDescent="0.2">
      <c r="C477" s="338">
        <v>44246.958333333336</v>
      </c>
      <c r="D477" s="314">
        <v>1006.1</v>
      </c>
      <c r="E477" s="314">
        <v>0</v>
      </c>
      <c r="F477" s="314">
        <v>22.7</v>
      </c>
      <c r="G477" s="314">
        <v>68.7</v>
      </c>
      <c r="H477" s="311">
        <v>3.9</v>
      </c>
      <c r="I477" s="311">
        <v>156</v>
      </c>
      <c r="J477" s="311">
        <v>1013.6</v>
      </c>
    </row>
    <row r="478" spans="3:10" x14ac:dyDescent="0.2">
      <c r="C478" s="338">
        <v>44247</v>
      </c>
      <c r="D478" s="314">
        <v>1005.6</v>
      </c>
      <c r="E478" s="314">
        <v>0</v>
      </c>
      <c r="F478" s="314">
        <v>22.3</v>
      </c>
      <c r="G478" s="314">
        <v>69.3</v>
      </c>
      <c r="H478" s="311">
        <v>4.2</v>
      </c>
      <c r="I478" s="311">
        <v>154</v>
      </c>
      <c r="J478" s="311">
        <v>907.2</v>
      </c>
    </row>
    <row r="479" spans="3:10" x14ac:dyDescent="0.2">
      <c r="C479" s="338">
        <v>44247.041666666664</v>
      </c>
      <c r="D479" s="314">
        <v>1005.3</v>
      </c>
      <c r="E479" s="314">
        <v>0</v>
      </c>
      <c r="F479" s="314">
        <v>22.1</v>
      </c>
      <c r="G479" s="314">
        <v>69.7</v>
      </c>
      <c r="H479" s="311">
        <v>4</v>
      </c>
      <c r="I479" s="311">
        <v>147.69999999999999</v>
      </c>
      <c r="J479" s="311">
        <v>905.2</v>
      </c>
    </row>
    <row r="480" spans="3:10" x14ac:dyDescent="0.2">
      <c r="C480" s="338">
        <v>44247.083333333336</v>
      </c>
      <c r="D480" s="314">
        <v>1005</v>
      </c>
      <c r="E480" s="314">
        <v>0</v>
      </c>
      <c r="F480" s="314">
        <v>22</v>
      </c>
      <c r="G480" s="314">
        <v>69.7</v>
      </c>
      <c r="H480" s="311">
        <v>4.0999999999999996</v>
      </c>
      <c r="I480" s="311">
        <v>140.69999999999999</v>
      </c>
      <c r="J480" s="311">
        <v>1025.5999999999999</v>
      </c>
    </row>
    <row r="481" spans="3:10" x14ac:dyDescent="0.2">
      <c r="C481" s="338">
        <v>44247.125</v>
      </c>
      <c r="D481" s="314">
        <v>1005.1</v>
      </c>
      <c r="E481" s="314">
        <v>0</v>
      </c>
      <c r="F481" s="314">
        <v>21.9</v>
      </c>
      <c r="G481" s="350">
        <v>69.599999999999994</v>
      </c>
      <c r="H481" s="354">
        <v>4.0999999999999996</v>
      </c>
      <c r="I481" s="354">
        <v>136.1</v>
      </c>
      <c r="J481" s="351">
        <v>902.6</v>
      </c>
    </row>
    <row r="482" spans="3:10" x14ac:dyDescent="0.2">
      <c r="C482" s="338">
        <v>44247.166666666664</v>
      </c>
      <c r="D482" s="314">
        <v>1005.3</v>
      </c>
      <c r="E482" s="314">
        <v>0</v>
      </c>
      <c r="F482" s="314">
        <v>22</v>
      </c>
      <c r="G482" s="350">
        <v>69.3</v>
      </c>
      <c r="H482" s="354">
        <v>3.5</v>
      </c>
      <c r="I482" s="354">
        <v>135.19999999999999</v>
      </c>
      <c r="J482" s="351">
        <v>1001.8</v>
      </c>
    </row>
    <row r="483" spans="3:10" x14ac:dyDescent="0.2">
      <c r="C483" s="338">
        <v>44247.208333333336</v>
      </c>
      <c r="D483" s="314">
        <v>1005.6</v>
      </c>
      <c r="E483" s="314">
        <v>0</v>
      </c>
      <c r="F483" s="314">
        <v>22.1</v>
      </c>
      <c r="G483" s="314">
        <v>69</v>
      </c>
      <c r="H483" s="311">
        <v>4.0999999999999996</v>
      </c>
      <c r="I483" s="311">
        <v>143.5</v>
      </c>
      <c r="J483" s="311">
        <v>707.5</v>
      </c>
    </row>
    <row r="484" spans="3:10" x14ac:dyDescent="0.2">
      <c r="C484" s="338">
        <v>44247.25</v>
      </c>
      <c r="D484" s="314">
        <v>1006.1</v>
      </c>
      <c r="E484" s="314">
        <v>0</v>
      </c>
      <c r="F484" s="314">
        <v>22.2</v>
      </c>
      <c r="G484" s="314">
        <v>68</v>
      </c>
      <c r="H484" s="311">
        <v>4.7</v>
      </c>
      <c r="I484" s="311">
        <v>144</v>
      </c>
      <c r="J484" s="311">
        <v>806.8</v>
      </c>
    </row>
    <row r="485" spans="3:10" x14ac:dyDescent="0.2">
      <c r="C485" s="338">
        <v>44247.291666666664</v>
      </c>
      <c r="D485" s="314">
        <v>1006.8</v>
      </c>
      <c r="E485" s="314">
        <v>0</v>
      </c>
      <c r="F485" s="314">
        <v>22.5</v>
      </c>
      <c r="G485" s="314">
        <v>66.2</v>
      </c>
      <c r="H485" s="311">
        <v>4.5999999999999996</v>
      </c>
      <c r="I485" s="311">
        <v>141.69999999999999</v>
      </c>
      <c r="J485" s="311">
        <v>1018.9</v>
      </c>
    </row>
    <row r="486" spans="3:10" x14ac:dyDescent="0.2">
      <c r="C486" s="338">
        <v>44247.333333333336</v>
      </c>
      <c r="D486" s="314">
        <v>1006.8</v>
      </c>
      <c r="E486" s="314">
        <v>0</v>
      </c>
      <c r="F486" s="314">
        <v>22.7</v>
      </c>
      <c r="G486" s="350">
        <v>65.8</v>
      </c>
      <c r="H486" s="354">
        <v>4.7</v>
      </c>
      <c r="I486" s="354">
        <v>151.30000000000001</v>
      </c>
      <c r="J486" s="351">
        <v>708.6</v>
      </c>
    </row>
    <row r="487" spans="3:10" x14ac:dyDescent="0.2">
      <c r="C487" s="338">
        <v>44247.375</v>
      </c>
      <c r="D487" s="314">
        <v>1006.4</v>
      </c>
      <c r="E487" s="314">
        <v>0</v>
      </c>
      <c r="F487" s="314">
        <v>23.5</v>
      </c>
      <c r="G487" s="314">
        <v>62.4</v>
      </c>
      <c r="H487" s="311">
        <v>5</v>
      </c>
      <c r="I487" s="311">
        <v>162.69999999999999</v>
      </c>
      <c r="J487" s="311">
        <v>1024.7</v>
      </c>
    </row>
    <row r="488" spans="3:10" x14ac:dyDescent="0.2">
      <c r="C488" s="338">
        <v>44247.416666666664</v>
      </c>
      <c r="D488" s="314">
        <v>1005.5</v>
      </c>
      <c r="E488" s="314">
        <v>0</v>
      </c>
      <c r="F488" s="314">
        <v>24.9</v>
      </c>
      <c r="G488" s="314">
        <v>57.7</v>
      </c>
      <c r="H488" s="311">
        <v>4.8</v>
      </c>
      <c r="I488" s="311">
        <v>169.8</v>
      </c>
      <c r="J488" s="311">
        <v>1164.0999999999999</v>
      </c>
    </row>
    <row r="489" spans="3:10" x14ac:dyDescent="0.2">
      <c r="C489" s="338">
        <v>44247.458333333336</v>
      </c>
      <c r="D489" s="314">
        <v>1004.8</v>
      </c>
      <c r="E489" s="314">
        <v>0</v>
      </c>
      <c r="F489" s="314">
        <v>25.3</v>
      </c>
      <c r="G489" s="314">
        <v>56.7</v>
      </c>
      <c r="H489" s="311">
        <v>6.4</v>
      </c>
      <c r="I489" s="311">
        <v>162.9</v>
      </c>
      <c r="J489" s="311">
        <v>1060.5999999999999</v>
      </c>
    </row>
    <row r="490" spans="3:10" x14ac:dyDescent="0.2">
      <c r="C490" s="338">
        <v>44247.5</v>
      </c>
      <c r="D490" s="314">
        <v>1004</v>
      </c>
      <c r="E490" s="314">
        <v>0</v>
      </c>
      <c r="F490" s="314">
        <v>25.2</v>
      </c>
      <c r="G490" s="314">
        <v>56.8</v>
      </c>
      <c r="H490" s="311">
        <v>7.3</v>
      </c>
      <c r="I490" s="311">
        <v>153.9</v>
      </c>
      <c r="J490" s="311">
        <v>948.1</v>
      </c>
    </row>
    <row r="491" spans="3:10" x14ac:dyDescent="0.2">
      <c r="C491" s="338">
        <v>44247.541666666664</v>
      </c>
      <c r="D491" s="314">
        <v>1003.1</v>
      </c>
      <c r="E491" s="314">
        <v>0</v>
      </c>
      <c r="F491" s="314">
        <v>25.3</v>
      </c>
      <c r="G491" s="314">
        <v>56.8</v>
      </c>
      <c r="H491" s="311">
        <v>7.9</v>
      </c>
      <c r="I491" s="311">
        <v>152.9</v>
      </c>
      <c r="J491" s="311">
        <v>976.7</v>
      </c>
    </row>
    <row r="492" spans="3:10" x14ac:dyDescent="0.2">
      <c r="C492" s="338">
        <v>44247.583333333336</v>
      </c>
      <c r="D492" s="314">
        <v>1002.6</v>
      </c>
      <c r="E492" s="314">
        <v>0</v>
      </c>
      <c r="F492" s="314">
        <v>25.1</v>
      </c>
      <c r="G492" s="314">
        <v>57.7</v>
      </c>
      <c r="H492" s="311">
        <v>8.5</v>
      </c>
      <c r="I492" s="311">
        <v>152.19999999999999</v>
      </c>
      <c r="J492" s="311">
        <v>912.9</v>
      </c>
    </row>
    <row r="493" spans="3:10" x14ac:dyDescent="0.2">
      <c r="C493" s="338">
        <v>44247.625</v>
      </c>
      <c r="D493" s="314">
        <v>1003.2</v>
      </c>
      <c r="E493" s="314">
        <v>0</v>
      </c>
      <c r="F493" s="314">
        <v>24.1</v>
      </c>
      <c r="G493" s="314">
        <v>61.9</v>
      </c>
      <c r="H493" s="311">
        <v>7.3</v>
      </c>
      <c r="I493" s="311">
        <v>150.69999999999999</v>
      </c>
      <c r="J493" s="311">
        <v>651.6</v>
      </c>
    </row>
    <row r="494" spans="3:10" x14ac:dyDescent="0.2">
      <c r="C494" s="338">
        <v>44247.666666666664</v>
      </c>
      <c r="D494" s="314">
        <v>1003.8</v>
      </c>
      <c r="E494" s="314">
        <v>0</v>
      </c>
      <c r="F494" s="314">
        <v>23.6</v>
      </c>
      <c r="G494" s="314">
        <v>63.1</v>
      </c>
      <c r="H494" s="311">
        <v>7.1</v>
      </c>
      <c r="I494" s="311">
        <v>138.1</v>
      </c>
      <c r="J494" s="311">
        <v>681.4</v>
      </c>
    </row>
    <row r="495" spans="3:10" x14ac:dyDescent="0.2">
      <c r="C495" s="338">
        <v>44247.708333333336</v>
      </c>
      <c r="D495" s="314">
        <v>1004.5</v>
      </c>
      <c r="E495" s="314">
        <v>0</v>
      </c>
      <c r="F495" s="314">
        <v>23.3</v>
      </c>
      <c r="G495" s="314">
        <v>63.7</v>
      </c>
      <c r="H495" s="311">
        <v>6</v>
      </c>
      <c r="I495" s="311">
        <v>138.19999999999999</v>
      </c>
      <c r="J495" s="311">
        <v>683</v>
      </c>
    </row>
    <row r="496" spans="3:10" x14ac:dyDescent="0.2">
      <c r="C496" s="338">
        <v>44247.75</v>
      </c>
      <c r="D496" s="314">
        <v>1005.2</v>
      </c>
      <c r="E496" s="314">
        <v>0</v>
      </c>
      <c r="F496" s="314">
        <v>22.9</v>
      </c>
      <c r="G496" s="314">
        <v>65.400000000000006</v>
      </c>
      <c r="H496" s="311">
        <v>4.7</v>
      </c>
      <c r="I496" s="311">
        <v>138.69999999999999</v>
      </c>
      <c r="J496" s="311">
        <v>759.1</v>
      </c>
    </row>
    <row r="497" spans="3:10" x14ac:dyDescent="0.2">
      <c r="C497" s="338">
        <v>44247.791666666664</v>
      </c>
      <c r="D497" s="314">
        <v>1005.6</v>
      </c>
      <c r="E497" s="314">
        <v>0</v>
      </c>
      <c r="F497" s="314">
        <v>22.2</v>
      </c>
      <c r="G497" s="314">
        <v>69.400000000000006</v>
      </c>
      <c r="H497" s="311">
        <v>4.8</v>
      </c>
      <c r="I497" s="311">
        <v>136.9</v>
      </c>
      <c r="J497" s="311">
        <v>817.2</v>
      </c>
    </row>
    <row r="498" spans="3:10" x14ac:dyDescent="0.2">
      <c r="C498" s="338">
        <v>44247.833333333336</v>
      </c>
      <c r="D498" s="314">
        <v>1006.2</v>
      </c>
      <c r="E498" s="314">
        <v>0</v>
      </c>
      <c r="F498" s="314">
        <v>21.8</v>
      </c>
      <c r="G498" s="314">
        <v>70.099999999999994</v>
      </c>
      <c r="H498" s="311">
        <v>3.3</v>
      </c>
      <c r="I498" s="311">
        <v>150.5</v>
      </c>
      <c r="J498" s="311">
        <v>700.4</v>
      </c>
    </row>
    <row r="499" spans="3:10" x14ac:dyDescent="0.2">
      <c r="C499" s="338">
        <v>44247.875</v>
      </c>
      <c r="D499" s="314">
        <v>1006.5</v>
      </c>
      <c r="E499" s="314">
        <v>0</v>
      </c>
      <c r="F499" s="314">
        <v>21.9</v>
      </c>
      <c r="G499" s="314">
        <v>68.3</v>
      </c>
      <c r="H499" s="311">
        <v>3</v>
      </c>
      <c r="I499" s="311">
        <v>145.4</v>
      </c>
      <c r="J499" s="311">
        <v>927</v>
      </c>
    </row>
    <row r="500" spans="3:10" x14ac:dyDescent="0.2">
      <c r="C500" s="338">
        <v>44247.916666666664</v>
      </c>
      <c r="D500" s="314">
        <v>1006.4</v>
      </c>
      <c r="E500" s="314">
        <v>0</v>
      </c>
      <c r="F500" s="314">
        <v>22</v>
      </c>
      <c r="G500" s="314">
        <v>66.8</v>
      </c>
      <c r="H500" s="311">
        <v>2.8</v>
      </c>
      <c r="I500" s="311">
        <v>151.5</v>
      </c>
      <c r="J500" s="311">
        <v>908.9</v>
      </c>
    </row>
    <row r="501" spans="3:10" x14ac:dyDescent="0.2">
      <c r="C501" s="338">
        <v>44247.958333333336</v>
      </c>
      <c r="D501" s="314">
        <v>1006.1</v>
      </c>
      <c r="E501" s="314">
        <v>0</v>
      </c>
      <c r="F501" s="314">
        <v>21.7</v>
      </c>
      <c r="G501" s="314">
        <v>67.400000000000006</v>
      </c>
      <c r="H501" s="311">
        <v>2.8</v>
      </c>
      <c r="I501" s="311">
        <v>155.6</v>
      </c>
      <c r="J501" s="311">
        <v>937.3</v>
      </c>
    </row>
    <row r="502" spans="3:10" x14ac:dyDescent="0.2">
      <c r="C502" s="338">
        <v>44248</v>
      </c>
      <c r="D502" s="314">
        <v>1005.6</v>
      </c>
      <c r="E502" s="314">
        <v>0</v>
      </c>
      <c r="F502" s="314">
        <v>21.7</v>
      </c>
      <c r="G502" s="350">
        <v>67.900000000000006</v>
      </c>
      <c r="H502" s="559">
        <v>2.2999999999999998</v>
      </c>
      <c r="I502" s="559">
        <v>119.2</v>
      </c>
      <c r="J502" s="351">
        <v>915.1</v>
      </c>
    </row>
    <row r="503" spans="3:10" x14ac:dyDescent="0.2">
      <c r="C503" s="338">
        <v>44248.041666666664</v>
      </c>
      <c r="D503" s="314">
        <v>1005.3</v>
      </c>
      <c r="E503" s="314">
        <v>0</v>
      </c>
      <c r="F503" s="314">
        <v>21.6</v>
      </c>
      <c r="G503" s="350">
        <v>68.8</v>
      </c>
      <c r="H503" s="575" t="s">
        <v>359</v>
      </c>
      <c r="I503" s="575" t="s">
        <v>359</v>
      </c>
      <c r="J503" s="351">
        <v>909.7</v>
      </c>
    </row>
    <row r="504" spans="3:10" x14ac:dyDescent="0.2">
      <c r="C504" s="338">
        <v>44248.083333333336</v>
      </c>
      <c r="D504" s="314">
        <v>1005</v>
      </c>
      <c r="E504" s="314">
        <v>0</v>
      </c>
      <c r="F504" s="314">
        <v>20.9</v>
      </c>
      <c r="G504" s="350">
        <v>71.8</v>
      </c>
      <c r="H504" s="575" t="s">
        <v>359</v>
      </c>
      <c r="I504" s="575" t="s">
        <v>359</v>
      </c>
      <c r="J504" s="351">
        <v>1038.5999999999999</v>
      </c>
    </row>
    <row r="505" spans="3:10" x14ac:dyDescent="0.2">
      <c r="C505" s="338">
        <v>44248.125</v>
      </c>
      <c r="D505" s="314">
        <v>1005.1</v>
      </c>
      <c r="E505" s="314">
        <v>0</v>
      </c>
      <c r="F505" s="314">
        <v>20.8</v>
      </c>
      <c r="G505" s="350">
        <v>71.900000000000006</v>
      </c>
      <c r="H505" s="575" t="s">
        <v>359</v>
      </c>
      <c r="I505" s="575" t="s">
        <v>359</v>
      </c>
      <c r="J505" s="351">
        <v>1081</v>
      </c>
    </row>
    <row r="506" spans="3:10" x14ac:dyDescent="0.2">
      <c r="C506" s="338">
        <v>44248.166666666664</v>
      </c>
      <c r="D506" s="314">
        <v>1005.4</v>
      </c>
      <c r="E506" s="314">
        <v>0</v>
      </c>
      <c r="F506" s="314">
        <v>20.8</v>
      </c>
      <c r="G506" s="350">
        <v>71.599999999999994</v>
      </c>
      <c r="H506" s="573">
        <v>0.3</v>
      </c>
      <c r="I506" s="575" t="s">
        <v>359</v>
      </c>
      <c r="J506" s="351">
        <v>1084</v>
      </c>
    </row>
    <row r="507" spans="3:10" x14ac:dyDescent="0.2">
      <c r="C507" s="338">
        <v>44248.208333333336</v>
      </c>
      <c r="D507" s="314">
        <v>1005.5</v>
      </c>
      <c r="E507" s="314">
        <v>0</v>
      </c>
      <c r="F507" s="314">
        <v>21.1</v>
      </c>
      <c r="G507" s="350">
        <v>70.900000000000006</v>
      </c>
      <c r="H507" s="575" t="s">
        <v>359</v>
      </c>
      <c r="I507" s="575" t="s">
        <v>359</v>
      </c>
      <c r="J507" s="351">
        <v>1075.5</v>
      </c>
    </row>
    <row r="508" spans="3:10" x14ac:dyDescent="0.2">
      <c r="C508" s="338">
        <v>44248.25</v>
      </c>
      <c r="D508" s="314">
        <v>1005.9</v>
      </c>
      <c r="E508" s="314">
        <v>0</v>
      </c>
      <c r="F508" s="314">
        <v>21</v>
      </c>
      <c r="G508" s="350">
        <v>70.7</v>
      </c>
      <c r="H508" s="575" t="s">
        <v>359</v>
      </c>
      <c r="I508" s="575" t="s">
        <v>359</v>
      </c>
      <c r="J508" s="351">
        <v>1099</v>
      </c>
    </row>
    <row r="509" spans="3:10" x14ac:dyDescent="0.2">
      <c r="C509" s="338">
        <v>44248.291666666664</v>
      </c>
      <c r="D509" s="314">
        <v>1006.3</v>
      </c>
      <c r="E509" s="314">
        <v>0</v>
      </c>
      <c r="F509" s="314">
        <v>21.5</v>
      </c>
      <c r="G509" s="350">
        <v>69.599999999999994</v>
      </c>
      <c r="H509" s="570">
        <v>0.9</v>
      </c>
      <c r="I509" s="575" t="s">
        <v>359</v>
      </c>
      <c r="J509" s="351">
        <v>1107.5999999999999</v>
      </c>
    </row>
    <row r="510" spans="3:10" x14ac:dyDescent="0.2">
      <c r="C510" s="338">
        <v>44248.333333333336</v>
      </c>
      <c r="D510" s="314">
        <v>1006</v>
      </c>
      <c r="E510" s="314">
        <v>0</v>
      </c>
      <c r="F510" s="314">
        <v>23.2</v>
      </c>
      <c r="G510" s="314">
        <v>62.3</v>
      </c>
      <c r="H510" s="311">
        <v>1.9</v>
      </c>
      <c r="I510" s="563">
        <v>176.3</v>
      </c>
      <c r="J510" s="311">
        <v>1043.0999999999999</v>
      </c>
    </row>
    <row r="511" spans="3:10" x14ac:dyDescent="0.2">
      <c r="C511" s="338">
        <v>44248.375</v>
      </c>
      <c r="D511" s="314">
        <v>1005.4</v>
      </c>
      <c r="E511" s="314">
        <v>0</v>
      </c>
      <c r="F511" s="314">
        <v>24.4</v>
      </c>
      <c r="G511" s="314">
        <v>57.1</v>
      </c>
      <c r="H511" s="311">
        <v>4.2</v>
      </c>
      <c r="I511" s="311">
        <v>164.3</v>
      </c>
      <c r="J511" s="311">
        <v>783.5</v>
      </c>
    </row>
    <row r="512" spans="3:10" x14ac:dyDescent="0.2">
      <c r="C512" s="338">
        <v>44248.416666666664</v>
      </c>
      <c r="D512" s="314">
        <v>1005.1</v>
      </c>
      <c r="E512" s="314">
        <v>0</v>
      </c>
      <c r="F512" s="314">
        <v>24.6</v>
      </c>
      <c r="G512" s="314">
        <v>56</v>
      </c>
      <c r="H512" s="311">
        <v>5.0999999999999996</v>
      </c>
      <c r="I512" s="311">
        <v>174.7</v>
      </c>
      <c r="J512" s="311">
        <v>1028.8</v>
      </c>
    </row>
    <row r="513" spans="3:10" x14ac:dyDescent="0.2">
      <c r="C513" s="338">
        <v>44248.458333333336</v>
      </c>
      <c r="D513" s="314">
        <v>1004.5</v>
      </c>
      <c r="E513" s="314">
        <v>0</v>
      </c>
      <c r="F513" s="314">
        <v>25</v>
      </c>
      <c r="G513" s="314">
        <v>54.7</v>
      </c>
      <c r="H513" s="311">
        <v>4.9000000000000004</v>
      </c>
      <c r="I513" s="311">
        <v>170</v>
      </c>
      <c r="J513" s="311">
        <v>1043.3</v>
      </c>
    </row>
    <row r="514" spans="3:10" x14ac:dyDescent="0.2">
      <c r="C514" s="338">
        <v>44248.5</v>
      </c>
      <c r="D514" s="314">
        <v>1004.3</v>
      </c>
      <c r="E514" s="314">
        <v>0</v>
      </c>
      <c r="F514" s="314">
        <v>24.4</v>
      </c>
      <c r="G514" s="314">
        <v>57.2</v>
      </c>
      <c r="H514" s="311">
        <v>5.5</v>
      </c>
      <c r="I514" s="311">
        <v>160.5</v>
      </c>
      <c r="J514" s="311">
        <v>877</v>
      </c>
    </row>
    <row r="515" spans="3:10" x14ac:dyDescent="0.2">
      <c r="C515" s="338">
        <v>44248.541666666664</v>
      </c>
      <c r="D515" s="314">
        <v>1003.8</v>
      </c>
      <c r="E515" s="314">
        <v>0</v>
      </c>
      <c r="F515" s="314">
        <v>25</v>
      </c>
      <c r="G515" s="314">
        <v>55.7</v>
      </c>
      <c r="H515" s="311">
        <v>4.5</v>
      </c>
      <c r="I515" s="311">
        <v>155.19999999999999</v>
      </c>
      <c r="J515" s="311">
        <v>1032.4000000000001</v>
      </c>
    </row>
    <row r="516" spans="3:10" x14ac:dyDescent="0.2">
      <c r="C516" s="338">
        <v>44248.583333333336</v>
      </c>
      <c r="D516" s="314">
        <v>1003.5</v>
      </c>
      <c r="E516" s="314">
        <v>0</v>
      </c>
      <c r="F516" s="314">
        <v>25.2</v>
      </c>
      <c r="G516" s="314">
        <v>56.3</v>
      </c>
      <c r="H516" s="311">
        <v>4.3</v>
      </c>
      <c r="I516" s="311">
        <v>172.9</v>
      </c>
      <c r="J516" s="311">
        <v>1038.9000000000001</v>
      </c>
    </row>
    <row r="517" spans="3:10" x14ac:dyDescent="0.2">
      <c r="C517" s="338">
        <v>44248.625</v>
      </c>
      <c r="D517" s="314">
        <v>1003.7</v>
      </c>
      <c r="E517" s="314">
        <v>0</v>
      </c>
      <c r="F517" s="314">
        <v>24.7</v>
      </c>
      <c r="G517" s="314">
        <v>58.7</v>
      </c>
      <c r="H517" s="311">
        <v>3.3</v>
      </c>
      <c r="I517" s="311">
        <v>165.8</v>
      </c>
      <c r="J517" s="311">
        <v>956.4</v>
      </c>
    </row>
    <row r="518" spans="3:10" x14ac:dyDescent="0.2">
      <c r="C518" s="338">
        <v>44248.666666666664</v>
      </c>
      <c r="D518" s="314">
        <v>1003.9</v>
      </c>
      <c r="E518" s="314">
        <v>0</v>
      </c>
      <c r="F518" s="314">
        <v>24.1</v>
      </c>
      <c r="G518" s="314">
        <v>60.7</v>
      </c>
      <c r="H518" s="311">
        <v>4</v>
      </c>
      <c r="I518" s="311">
        <v>161.9</v>
      </c>
      <c r="J518" s="311">
        <v>940</v>
      </c>
    </row>
    <row r="519" spans="3:10" x14ac:dyDescent="0.2">
      <c r="C519" s="338">
        <v>44248.708333333336</v>
      </c>
      <c r="D519" s="314">
        <v>1004.9</v>
      </c>
      <c r="E519" s="314">
        <v>0</v>
      </c>
      <c r="F519" s="314">
        <v>23.5</v>
      </c>
      <c r="G519" s="314">
        <v>62.9</v>
      </c>
      <c r="H519" s="311">
        <v>4.2</v>
      </c>
      <c r="I519" s="311">
        <v>149.4</v>
      </c>
      <c r="J519" s="311">
        <v>435.4</v>
      </c>
    </row>
    <row r="520" spans="3:10" x14ac:dyDescent="0.2">
      <c r="C520" s="338">
        <v>44248.75</v>
      </c>
      <c r="D520" s="314">
        <v>1005.7</v>
      </c>
      <c r="E520" s="314">
        <v>0</v>
      </c>
      <c r="F520" s="314">
        <v>23.2</v>
      </c>
      <c r="G520" s="314">
        <v>63.3</v>
      </c>
      <c r="H520" s="311">
        <v>3.7</v>
      </c>
      <c r="I520" s="311">
        <v>136.9</v>
      </c>
      <c r="J520" s="311">
        <v>139.80000000000001</v>
      </c>
    </row>
    <row r="521" spans="3:10" x14ac:dyDescent="0.2">
      <c r="C521" s="338">
        <v>44248.791666666664</v>
      </c>
      <c r="D521" s="314">
        <v>1006.2</v>
      </c>
      <c r="E521" s="314">
        <v>0</v>
      </c>
      <c r="F521" s="314">
        <v>23.1</v>
      </c>
      <c r="G521" s="314">
        <v>64.5</v>
      </c>
      <c r="H521" s="311">
        <v>3.3</v>
      </c>
      <c r="I521" s="311">
        <v>140.69999999999999</v>
      </c>
      <c r="J521" s="311">
        <v>305.3</v>
      </c>
    </row>
    <row r="522" spans="3:10" x14ac:dyDescent="0.2">
      <c r="C522" s="338">
        <v>44248.833333333336</v>
      </c>
      <c r="D522" s="314">
        <v>1006.6</v>
      </c>
      <c r="E522" s="314">
        <v>0</v>
      </c>
      <c r="F522" s="314">
        <v>23.6</v>
      </c>
      <c r="G522" s="314">
        <v>60.9</v>
      </c>
      <c r="H522" s="311">
        <v>2.5</v>
      </c>
      <c r="I522" s="311">
        <v>136.6</v>
      </c>
      <c r="J522" s="311">
        <v>486.2</v>
      </c>
    </row>
    <row r="523" spans="3:10" x14ac:dyDescent="0.2">
      <c r="C523" s="338">
        <v>44248.875</v>
      </c>
      <c r="D523" s="314">
        <v>1006.4</v>
      </c>
      <c r="E523" s="314">
        <v>0</v>
      </c>
      <c r="F523" s="314">
        <v>23.4</v>
      </c>
      <c r="G523" s="314">
        <v>62.4</v>
      </c>
      <c r="H523" s="311">
        <v>2.6</v>
      </c>
      <c r="I523" s="311">
        <v>159.4</v>
      </c>
      <c r="J523" s="311">
        <v>390.2</v>
      </c>
    </row>
    <row r="524" spans="3:10" x14ac:dyDescent="0.2">
      <c r="C524" s="338">
        <v>44248.916666666664</v>
      </c>
      <c r="D524" s="314">
        <v>1006.4</v>
      </c>
      <c r="E524" s="314">
        <v>0</v>
      </c>
      <c r="F524" s="314">
        <v>22.5</v>
      </c>
      <c r="G524" s="314">
        <v>66.099999999999994</v>
      </c>
      <c r="H524" s="311">
        <v>3.5</v>
      </c>
      <c r="I524" s="311">
        <v>149.69999999999999</v>
      </c>
      <c r="J524" s="311">
        <v>356.5</v>
      </c>
    </row>
    <row r="525" spans="3:10" x14ac:dyDescent="0.2">
      <c r="C525" s="338">
        <v>44248.958333333336</v>
      </c>
      <c r="D525" s="314">
        <v>1006</v>
      </c>
      <c r="E525" s="314">
        <v>0</v>
      </c>
      <c r="F525" s="314">
        <v>22</v>
      </c>
      <c r="G525" s="314">
        <v>67.099999999999994</v>
      </c>
      <c r="H525" s="557">
        <v>5.0999999999999996</v>
      </c>
      <c r="I525" s="557">
        <v>146.5</v>
      </c>
      <c r="J525" s="311">
        <v>211.1</v>
      </c>
    </row>
    <row r="526" spans="3:10" x14ac:dyDescent="0.2">
      <c r="C526" s="338">
        <v>44249</v>
      </c>
      <c r="D526" s="314">
        <v>1005.8</v>
      </c>
      <c r="E526" s="314">
        <v>0</v>
      </c>
      <c r="F526" s="314">
        <v>21.4</v>
      </c>
      <c r="G526" s="350">
        <v>69.3</v>
      </c>
      <c r="H526" s="575" t="s">
        <v>359</v>
      </c>
      <c r="I526" s="575" t="s">
        <v>359</v>
      </c>
      <c r="J526" s="351">
        <v>796.5</v>
      </c>
    </row>
    <row r="527" spans="3:10" x14ac:dyDescent="0.2">
      <c r="C527" s="338">
        <v>44249.041666666664</v>
      </c>
      <c r="D527" s="314">
        <v>1005.6</v>
      </c>
      <c r="E527" s="314">
        <v>0</v>
      </c>
      <c r="F527" s="314">
        <v>20.6</v>
      </c>
      <c r="G527" s="350">
        <v>73.3</v>
      </c>
      <c r="H527" s="575" t="s">
        <v>359</v>
      </c>
      <c r="I527" s="575" t="s">
        <v>359</v>
      </c>
      <c r="J527" s="351">
        <v>1074.3</v>
      </c>
    </row>
    <row r="528" spans="3:10" x14ac:dyDescent="0.2">
      <c r="C528" s="338">
        <v>44249.083333333336</v>
      </c>
      <c r="D528" s="314">
        <v>1005.4</v>
      </c>
      <c r="E528" s="314">
        <v>0</v>
      </c>
      <c r="F528" s="314">
        <v>20.6</v>
      </c>
      <c r="G528" s="350">
        <v>73.5</v>
      </c>
      <c r="H528" s="575" t="s">
        <v>359</v>
      </c>
      <c r="I528" s="575" t="s">
        <v>359</v>
      </c>
      <c r="J528" s="351">
        <v>1071</v>
      </c>
    </row>
    <row r="529" spans="3:10" x14ac:dyDescent="0.2">
      <c r="C529" s="338">
        <v>44249.125</v>
      </c>
      <c r="D529" s="314">
        <v>1005.1</v>
      </c>
      <c r="E529" s="314">
        <v>0</v>
      </c>
      <c r="F529" s="314">
        <v>20.5</v>
      </c>
      <c r="G529" s="350">
        <v>73.8</v>
      </c>
      <c r="H529" s="575" t="s">
        <v>359</v>
      </c>
      <c r="I529" s="575" t="s">
        <v>359</v>
      </c>
      <c r="J529" s="351">
        <v>1086.4000000000001</v>
      </c>
    </row>
    <row r="530" spans="3:10" x14ac:dyDescent="0.2">
      <c r="C530" s="338">
        <v>44249.166666666664</v>
      </c>
      <c r="D530" s="314">
        <v>1005.2</v>
      </c>
      <c r="E530" s="314">
        <v>0</v>
      </c>
      <c r="F530" s="314">
        <v>20.3</v>
      </c>
      <c r="G530" s="350">
        <v>74.599999999999994</v>
      </c>
      <c r="H530" s="575" t="s">
        <v>359</v>
      </c>
      <c r="I530" s="575" t="s">
        <v>359</v>
      </c>
      <c r="J530" s="351">
        <v>1096.5999999999999</v>
      </c>
    </row>
    <row r="531" spans="3:10" x14ac:dyDescent="0.2">
      <c r="C531" s="338">
        <v>44249.208333333336</v>
      </c>
      <c r="D531" s="314">
        <v>1005.5</v>
      </c>
      <c r="E531" s="314">
        <v>0</v>
      </c>
      <c r="F531" s="314">
        <v>20.5</v>
      </c>
      <c r="G531" s="350">
        <v>73.5</v>
      </c>
      <c r="H531" s="575" t="s">
        <v>359</v>
      </c>
      <c r="I531" s="575" t="s">
        <v>359</v>
      </c>
      <c r="J531" s="351">
        <v>1082.3</v>
      </c>
    </row>
    <row r="532" spans="3:10" x14ac:dyDescent="0.2">
      <c r="C532" s="338">
        <v>44249.25</v>
      </c>
      <c r="D532" s="314">
        <v>1005.7</v>
      </c>
      <c r="E532" s="314">
        <v>0</v>
      </c>
      <c r="F532" s="314">
        <v>20.3</v>
      </c>
      <c r="G532" s="350">
        <v>75.2</v>
      </c>
      <c r="H532" s="575" t="s">
        <v>359</v>
      </c>
      <c r="I532" s="575" t="s">
        <v>359</v>
      </c>
      <c r="J532" s="351">
        <v>1105.5</v>
      </c>
    </row>
    <row r="533" spans="3:10" x14ac:dyDescent="0.2">
      <c r="C533" s="338">
        <v>44249.291666666664</v>
      </c>
      <c r="D533" s="314">
        <v>1005.5</v>
      </c>
      <c r="E533" s="314">
        <v>0</v>
      </c>
      <c r="F533" s="314">
        <v>21.4</v>
      </c>
      <c r="G533" s="350">
        <v>70.599999999999994</v>
      </c>
      <c r="H533" s="575" t="s">
        <v>359</v>
      </c>
      <c r="I533" s="575" t="s">
        <v>359</v>
      </c>
      <c r="J533" s="351">
        <v>1092.2</v>
      </c>
    </row>
    <row r="534" spans="3:10" x14ac:dyDescent="0.2">
      <c r="C534" s="338">
        <v>44249.333333333336</v>
      </c>
      <c r="D534" s="314">
        <v>1005.4</v>
      </c>
      <c r="E534" s="314">
        <v>0</v>
      </c>
      <c r="F534" s="314">
        <v>21.5</v>
      </c>
      <c r="G534" s="350">
        <v>70.599999999999994</v>
      </c>
      <c r="H534" s="575" t="s">
        <v>359</v>
      </c>
      <c r="I534" s="575" t="s">
        <v>359</v>
      </c>
      <c r="J534" s="351">
        <v>1162.8</v>
      </c>
    </row>
    <row r="535" spans="3:10" x14ac:dyDescent="0.2">
      <c r="C535" s="338">
        <v>44249.375</v>
      </c>
      <c r="D535" s="314">
        <v>1005.1</v>
      </c>
      <c r="E535" s="314">
        <v>0</v>
      </c>
      <c r="F535" s="314">
        <v>22.1</v>
      </c>
      <c r="G535" s="314">
        <v>68.7</v>
      </c>
      <c r="H535" s="563">
        <v>1.2</v>
      </c>
      <c r="I535" s="563">
        <v>250</v>
      </c>
      <c r="J535" s="311">
        <v>1169.2</v>
      </c>
    </row>
    <row r="536" spans="3:10" x14ac:dyDescent="0.2">
      <c r="C536" s="338">
        <v>44249.416666666664</v>
      </c>
      <c r="D536" s="314">
        <v>1004.4</v>
      </c>
      <c r="E536" s="314">
        <v>0</v>
      </c>
      <c r="F536" s="314">
        <v>22.9</v>
      </c>
      <c r="G536" s="314">
        <v>65.2</v>
      </c>
      <c r="H536" s="311">
        <v>1.2</v>
      </c>
      <c r="I536" s="311">
        <v>255.8</v>
      </c>
      <c r="J536" s="311">
        <v>1145.8</v>
      </c>
    </row>
    <row r="537" spans="3:10" x14ac:dyDescent="0.2">
      <c r="C537" s="338">
        <v>44249.458333333336</v>
      </c>
      <c r="D537" s="314">
        <v>1003.7</v>
      </c>
      <c r="E537" s="314">
        <v>0</v>
      </c>
      <c r="F537" s="314">
        <v>22.6</v>
      </c>
      <c r="G537" s="314">
        <v>67.5</v>
      </c>
      <c r="H537" s="311">
        <v>2.1</v>
      </c>
      <c r="I537" s="311">
        <v>259.10000000000002</v>
      </c>
      <c r="J537" s="311">
        <v>1147.9000000000001</v>
      </c>
    </row>
    <row r="538" spans="3:10" x14ac:dyDescent="0.2">
      <c r="C538" s="338">
        <v>44249.5</v>
      </c>
      <c r="D538" s="314">
        <v>1003.3</v>
      </c>
      <c r="E538" s="314">
        <v>0</v>
      </c>
      <c r="F538" s="314">
        <v>25.3</v>
      </c>
      <c r="G538" s="314">
        <v>56.2</v>
      </c>
      <c r="H538" s="311">
        <v>3.6</v>
      </c>
      <c r="I538" s="311">
        <v>186.1</v>
      </c>
      <c r="J538" s="311">
        <v>1057.5</v>
      </c>
    </row>
    <row r="539" spans="3:10" x14ac:dyDescent="0.2">
      <c r="C539" s="338">
        <v>44249.541666666664</v>
      </c>
      <c r="D539" s="314">
        <v>1003</v>
      </c>
      <c r="E539" s="314">
        <v>0</v>
      </c>
      <c r="F539" s="314">
        <v>25.9</v>
      </c>
      <c r="G539" s="314">
        <v>51.3</v>
      </c>
      <c r="H539" s="311">
        <v>4.8</v>
      </c>
      <c r="I539" s="311">
        <v>168</v>
      </c>
      <c r="J539" s="311">
        <v>1031</v>
      </c>
    </row>
    <row r="540" spans="3:10" x14ac:dyDescent="0.2">
      <c r="C540" s="338">
        <v>44249.583333333336</v>
      </c>
      <c r="D540" s="314">
        <v>1002.8</v>
      </c>
      <c r="E540" s="314">
        <v>0</v>
      </c>
      <c r="F540" s="314">
        <v>25.8</v>
      </c>
      <c r="G540" s="314">
        <v>50.8</v>
      </c>
      <c r="H540" s="311">
        <v>4.7</v>
      </c>
      <c r="I540" s="311">
        <v>179.1</v>
      </c>
      <c r="J540" s="311">
        <v>978.9</v>
      </c>
    </row>
    <row r="541" spans="3:10" x14ac:dyDescent="0.2">
      <c r="C541" s="338">
        <v>44249.625</v>
      </c>
      <c r="D541" s="314">
        <v>1003</v>
      </c>
      <c r="E541" s="314">
        <v>0</v>
      </c>
      <c r="F541" s="314">
        <v>25.4</v>
      </c>
      <c r="G541" s="314">
        <v>53</v>
      </c>
      <c r="H541" s="311">
        <v>4.3</v>
      </c>
      <c r="I541" s="311">
        <v>183.9</v>
      </c>
      <c r="J541" s="311">
        <v>588.79999999999995</v>
      </c>
    </row>
    <row r="542" spans="3:10" x14ac:dyDescent="0.2">
      <c r="C542" s="338">
        <v>44249.666666666664</v>
      </c>
      <c r="D542" s="314">
        <v>1003.2</v>
      </c>
      <c r="E542" s="314">
        <v>0</v>
      </c>
      <c r="F542" s="314">
        <v>25</v>
      </c>
      <c r="G542" s="314">
        <v>54.5</v>
      </c>
      <c r="H542" s="311">
        <v>3.8</v>
      </c>
      <c r="I542" s="311">
        <v>181.2</v>
      </c>
      <c r="J542" s="311">
        <v>385.3</v>
      </c>
    </row>
    <row r="543" spans="3:10" x14ac:dyDescent="0.2">
      <c r="C543" s="338">
        <v>44249.708333333336</v>
      </c>
      <c r="D543" s="314">
        <v>1003.9</v>
      </c>
      <c r="E543" s="314">
        <v>0</v>
      </c>
      <c r="F543" s="314">
        <v>24.3</v>
      </c>
      <c r="G543" s="314">
        <v>56.4</v>
      </c>
      <c r="H543" s="311">
        <v>3.9</v>
      </c>
      <c r="I543" s="311">
        <v>161.4</v>
      </c>
      <c r="J543" s="311">
        <v>277.39999999999998</v>
      </c>
    </row>
    <row r="544" spans="3:10" x14ac:dyDescent="0.2">
      <c r="C544" s="338">
        <v>44249.75</v>
      </c>
      <c r="D544" s="314">
        <v>1004.8</v>
      </c>
      <c r="E544" s="314">
        <v>0</v>
      </c>
      <c r="F544" s="314">
        <v>23.7</v>
      </c>
      <c r="G544" s="314">
        <v>56.8</v>
      </c>
      <c r="H544" s="311">
        <v>4</v>
      </c>
      <c r="I544" s="311">
        <v>151.1</v>
      </c>
      <c r="J544" s="311">
        <v>516.1</v>
      </c>
    </row>
    <row r="545" spans="3:10" x14ac:dyDescent="0.2">
      <c r="C545" s="338">
        <v>44249.791666666664</v>
      </c>
      <c r="D545" s="314">
        <v>1005.6</v>
      </c>
      <c r="E545" s="314">
        <v>0</v>
      </c>
      <c r="F545" s="314">
        <v>23.3</v>
      </c>
      <c r="G545" s="314">
        <v>60.8</v>
      </c>
      <c r="H545" s="311">
        <v>3.6</v>
      </c>
      <c r="I545" s="311">
        <v>140.19999999999999</v>
      </c>
      <c r="J545" s="311">
        <v>871.4</v>
      </c>
    </row>
    <row r="546" spans="3:10" x14ac:dyDescent="0.2">
      <c r="C546" s="338">
        <v>44249.833333333336</v>
      </c>
      <c r="D546" s="314">
        <v>1006</v>
      </c>
      <c r="E546" s="314">
        <v>0</v>
      </c>
      <c r="F546" s="314">
        <v>23.3</v>
      </c>
      <c r="G546" s="314">
        <v>60.4</v>
      </c>
      <c r="H546" s="311">
        <v>3</v>
      </c>
      <c r="I546" s="311">
        <v>143.4</v>
      </c>
      <c r="J546" s="311">
        <v>902.9</v>
      </c>
    </row>
    <row r="547" spans="3:10" x14ac:dyDescent="0.2">
      <c r="C547" s="338">
        <v>44249.875</v>
      </c>
      <c r="D547" s="314">
        <v>1006.3</v>
      </c>
      <c r="E547" s="314">
        <v>0</v>
      </c>
      <c r="F547" s="314">
        <v>23</v>
      </c>
      <c r="G547" s="314">
        <v>60.2</v>
      </c>
      <c r="H547" s="311">
        <v>2.8</v>
      </c>
      <c r="I547" s="311">
        <v>153.30000000000001</v>
      </c>
      <c r="J547" s="311">
        <v>926.3</v>
      </c>
    </row>
    <row r="548" spans="3:10" x14ac:dyDescent="0.2">
      <c r="C548" s="338">
        <v>44249.916666666664</v>
      </c>
      <c r="D548" s="314">
        <v>1006</v>
      </c>
      <c r="E548" s="314">
        <v>0</v>
      </c>
      <c r="F548" s="314">
        <v>22.5</v>
      </c>
      <c r="G548" s="314">
        <v>63.6</v>
      </c>
      <c r="H548" s="311">
        <v>3.6</v>
      </c>
      <c r="I548" s="311">
        <v>140.19999999999999</v>
      </c>
      <c r="J548" s="311">
        <v>767.9</v>
      </c>
    </row>
    <row r="549" spans="3:10" x14ac:dyDescent="0.2">
      <c r="C549" s="338">
        <v>44249.958333333336</v>
      </c>
      <c r="D549" s="314">
        <v>1005.2</v>
      </c>
      <c r="E549" s="314">
        <v>0</v>
      </c>
      <c r="F549" s="314">
        <v>22.6</v>
      </c>
      <c r="G549" s="314">
        <v>58.8</v>
      </c>
      <c r="H549" s="311">
        <v>2</v>
      </c>
      <c r="I549" s="311">
        <v>132.30000000000001</v>
      </c>
      <c r="J549" s="311">
        <v>951.1</v>
      </c>
    </row>
    <row r="550" spans="3:10" x14ac:dyDescent="0.2">
      <c r="C550" s="338">
        <v>44250</v>
      </c>
      <c r="D550" s="314">
        <v>1004.4</v>
      </c>
      <c r="E550" s="314">
        <v>0</v>
      </c>
      <c r="F550" s="314">
        <v>22.2</v>
      </c>
      <c r="G550" s="314">
        <v>62.3</v>
      </c>
      <c r="H550" s="311">
        <v>3.4</v>
      </c>
      <c r="I550" s="311">
        <v>136.80000000000001</v>
      </c>
      <c r="J550" s="311">
        <v>347.3</v>
      </c>
    </row>
    <row r="551" spans="3:10" x14ac:dyDescent="0.2">
      <c r="C551" s="338">
        <v>44250.041666666664</v>
      </c>
      <c r="D551" s="314">
        <v>1003.6</v>
      </c>
      <c r="E551" s="314">
        <v>0</v>
      </c>
      <c r="F551" s="314">
        <v>21.9</v>
      </c>
      <c r="G551" s="314">
        <v>66.3</v>
      </c>
      <c r="H551" s="311">
        <v>5.3</v>
      </c>
      <c r="I551" s="311">
        <v>141.6</v>
      </c>
      <c r="J551" s="311">
        <v>538.70000000000005</v>
      </c>
    </row>
    <row r="552" spans="3:10" x14ac:dyDescent="0.2">
      <c r="C552" s="338">
        <v>44250.083333333336</v>
      </c>
      <c r="D552" s="314">
        <v>1003.1</v>
      </c>
      <c r="E552" s="314">
        <v>0</v>
      </c>
      <c r="F552" s="314">
        <v>21.4</v>
      </c>
      <c r="G552" s="314">
        <v>68.8</v>
      </c>
      <c r="H552" s="311">
        <v>4.8</v>
      </c>
      <c r="I552" s="311">
        <v>134.80000000000001</v>
      </c>
      <c r="J552" s="311">
        <v>319.10000000000002</v>
      </c>
    </row>
    <row r="553" spans="3:10" x14ac:dyDescent="0.2">
      <c r="C553" s="338">
        <v>44250.125</v>
      </c>
      <c r="D553" s="314">
        <v>1003</v>
      </c>
      <c r="E553" s="314">
        <v>0</v>
      </c>
      <c r="F553" s="314">
        <v>21.5</v>
      </c>
      <c r="G553" s="314">
        <v>67.2</v>
      </c>
      <c r="H553" s="311">
        <v>3.1</v>
      </c>
      <c r="I553" s="311">
        <v>133.69999999999999</v>
      </c>
      <c r="J553" s="311">
        <v>791.7</v>
      </c>
    </row>
    <row r="554" spans="3:10" x14ac:dyDescent="0.2">
      <c r="C554" s="338">
        <v>44250.166666666664</v>
      </c>
      <c r="D554" s="314">
        <v>1003.1</v>
      </c>
      <c r="E554" s="314">
        <v>0</v>
      </c>
      <c r="F554" s="314">
        <v>21.5</v>
      </c>
      <c r="G554" s="314">
        <v>66.900000000000006</v>
      </c>
      <c r="H554" s="557">
        <v>1.7</v>
      </c>
      <c r="I554" s="557">
        <v>89.2</v>
      </c>
      <c r="J554" s="311">
        <v>220.8</v>
      </c>
    </row>
    <row r="555" spans="3:10" x14ac:dyDescent="0.2">
      <c r="C555" s="338">
        <v>44250.208333333336</v>
      </c>
      <c r="D555" s="314">
        <v>1003.4</v>
      </c>
      <c r="E555" s="314">
        <v>0</v>
      </c>
      <c r="F555" s="314">
        <v>21.4</v>
      </c>
      <c r="G555" s="350">
        <v>67.400000000000006</v>
      </c>
      <c r="H555" s="575" t="s">
        <v>359</v>
      </c>
      <c r="I555" s="575" t="s">
        <v>359</v>
      </c>
      <c r="J555" s="351">
        <v>3.8</v>
      </c>
    </row>
    <row r="556" spans="3:10" x14ac:dyDescent="0.2">
      <c r="C556" s="338">
        <v>44250.25</v>
      </c>
      <c r="D556" s="314">
        <v>1003.9</v>
      </c>
      <c r="E556" s="314">
        <v>0</v>
      </c>
      <c r="F556" s="314">
        <v>21.4</v>
      </c>
      <c r="G556" s="350">
        <v>67.8</v>
      </c>
      <c r="H556" s="575" t="s">
        <v>359</v>
      </c>
      <c r="I556" s="575" t="s">
        <v>359</v>
      </c>
      <c r="J556" s="351">
        <v>201.4</v>
      </c>
    </row>
    <row r="557" spans="3:10" x14ac:dyDescent="0.2">
      <c r="C557" s="338">
        <v>44250.291666666664</v>
      </c>
      <c r="D557" s="314">
        <v>1004.1</v>
      </c>
      <c r="E557" s="314">
        <v>0</v>
      </c>
      <c r="F557" s="314">
        <v>22.4</v>
      </c>
      <c r="G557" s="314">
        <v>62.8</v>
      </c>
      <c r="H557" s="563">
        <v>2.6</v>
      </c>
      <c r="I557" s="563">
        <v>151.19999999999999</v>
      </c>
      <c r="J557" s="311">
        <v>1072.9000000000001</v>
      </c>
    </row>
    <row r="558" spans="3:10" x14ac:dyDescent="0.2">
      <c r="C558" s="338">
        <v>44250.333333333336</v>
      </c>
      <c r="D558" s="314">
        <v>1003.9</v>
      </c>
      <c r="E558" s="314">
        <v>0</v>
      </c>
      <c r="F558" s="314">
        <v>23.8</v>
      </c>
      <c r="G558" s="314">
        <v>55.9</v>
      </c>
      <c r="H558" s="311">
        <v>4.7</v>
      </c>
      <c r="I558" s="311">
        <v>150.30000000000001</v>
      </c>
      <c r="J558" s="311">
        <v>1097.4000000000001</v>
      </c>
    </row>
    <row r="559" spans="3:10" x14ac:dyDescent="0.2">
      <c r="C559" s="338">
        <v>44250.375</v>
      </c>
      <c r="D559" s="314">
        <v>1003.2</v>
      </c>
      <c r="E559" s="314">
        <v>0</v>
      </c>
      <c r="F559" s="314">
        <v>24.5</v>
      </c>
      <c r="G559" s="314">
        <v>55.2</v>
      </c>
      <c r="H559" s="311">
        <v>5.7</v>
      </c>
      <c r="I559" s="311">
        <v>159</v>
      </c>
      <c r="J559" s="311">
        <v>1149.9000000000001</v>
      </c>
    </row>
    <row r="560" spans="3:10" x14ac:dyDescent="0.2">
      <c r="C560" s="338">
        <v>44250.416666666664</v>
      </c>
      <c r="D560" s="314">
        <v>1002.8</v>
      </c>
      <c r="E560" s="314">
        <v>0</v>
      </c>
      <c r="F560" s="314">
        <v>24.8</v>
      </c>
      <c r="G560" s="314">
        <v>53.1</v>
      </c>
      <c r="H560" s="311">
        <v>5.6</v>
      </c>
      <c r="I560" s="311">
        <v>156.1</v>
      </c>
      <c r="J560" s="311">
        <v>1165.8</v>
      </c>
    </row>
    <row r="561" spans="3:10" x14ac:dyDescent="0.2">
      <c r="C561" s="338">
        <v>44250.458333333336</v>
      </c>
      <c r="D561" s="314">
        <v>1002</v>
      </c>
      <c r="E561" s="314">
        <v>0</v>
      </c>
      <c r="F561" s="314">
        <v>25.1</v>
      </c>
      <c r="G561" s="314">
        <v>54.5</v>
      </c>
      <c r="H561" s="311">
        <v>6.8</v>
      </c>
      <c r="I561" s="311">
        <v>160.30000000000001</v>
      </c>
      <c r="J561" s="311">
        <v>1146.8</v>
      </c>
    </row>
    <row r="562" spans="3:10" x14ac:dyDescent="0.2">
      <c r="C562" s="338">
        <v>44250.5</v>
      </c>
      <c r="D562" s="314">
        <v>1001.2</v>
      </c>
      <c r="E562" s="314">
        <v>0</v>
      </c>
      <c r="F562" s="314">
        <v>25.1</v>
      </c>
      <c r="G562" s="314">
        <v>54.6</v>
      </c>
      <c r="H562" s="311">
        <v>7.2</v>
      </c>
      <c r="I562" s="311">
        <v>158.30000000000001</v>
      </c>
      <c r="J562" s="311">
        <v>924.4</v>
      </c>
    </row>
    <row r="563" spans="3:10" x14ac:dyDescent="0.2">
      <c r="C563" s="338">
        <v>44250.541666666664</v>
      </c>
      <c r="D563" s="314">
        <v>1000.8</v>
      </c>
      <c r="E563" s="314">
        <v>0</v>
      </c>
      <c r="F563" s="314">
        <v>25.3</v>
      </c>
      <c r="G563" s="314">
        <v>56.7</v>
      </c>
      <c r="H563" s="311">
        <v>6.4</v>
      </c>
      <c r="I563" s="311">
        <v>157.6</v>
      </c>
      <c r="J563" s="311">
        <v>608.70000000000005</v>
      </c>
    </row>
    <row r="564" spans="3:10" x14ac:dyDescent="0.2">
      <c r="C564" s="338">
        <v>44250.583333333336</v>
      </c>
      <c r="D564" s="314">
        <v>1000.9</v>
      </c>
      <c r="E564" s="314">
        <v>0</v>
      </c>
      <c r="F564" s="314">
        <v>24.9</v>
      </c>
      <c r="G564" s="314">
        <v>59.4</v>
      </c>
      <c r="H564" s="311">
        <v>6</v>
      </c>
      <c r="I564" s="311">
        <v>163.9</v>
      </c>
      <c r="J564" s="311">
        <v>756.5</v>
      </c>
    </row>
    <row r="565" spans="3:10" x14ac:dyDescent="0.2">
      <c r="C565" s="338">
        <v>44250.625</v>
      </c>
      <c r="D565" s="314">
        <v>1000.8</v>
      </c>
      <c r="E565" s="314">
        <v>0</v>
      </c>
      <c r="F565" s="314">
        <v>24.8</v>
      </c>
      <c r="G565" s="314">
        <v>59.8</v>
      </c>
      <c r="H565" s="311">
        <v>4.7</v>
      </c>
      <c r="I565" s="311">
        <v>163.9</v>
      </c>
      <c r="J565" s="311">
        <v>575.1</v>
      </c>
    </row>
    <row r="566" spans="3:10" x14ac:dyDescent="0.2">
      <c r="C566" s="338">
        <v>44250.666666666664</v>
      </c>
      <c r="D566" s="314">
        <v>1001.9</v>
      </c>
      <c r="E566" s="314">
        <v>0</v>
      </c>
      <c r="F566" s="314">
        <v>24.2</v>
      </c>
      <c r="G566" s="314">
        <v>61.7</v>
      </c>
      <c r="H566" s="311">
        <v>4</v>
      </c>
      <c r="I566" s="311">
        <v>164.5</v>
      </c>
      <c r="J566" s="311">
        <v>331</v>
      </c>
    </row>
    <row r="567" spans="3:10" x14ac:dyDescent="0.2">
      <c r="C567" s="338">
        <v>44250.708333333336</v>
      </c>
      <c r="D567" s="314">
        <v>1002.8</v>
      </c>
      <c r="E567" s="314">
        <v>0</v>
      </c>
      <c r="F567" s="314">
        <v>23.8</v>
      </c>
      <c r="G567" s="314">
        <v>63.5</v>
      </c>
      <c r="H567" s="311">
        <v>3.6</v>
      </c>
      <c r="I567" s="311">
        <v>160.69999999999999</v>
      </c>
      <c r="J567" s="311">
        <v>163.4</v>
      </c>
    </row>
    <row r="568" spans="3:10" x14ac:dyDescent="0.2">
      <c r="C568" s="338">
        <v>44250.75</v>
      </c>
      <c r="D568" s="314">
        <v>1004.3</v>
      </c>
      <c r="E568" s="314">
        <v>0</v>
      </c>
      <c r="F568" s="314">
        <v>22</v>
      </c>
      <c r="G568" s="314">
        <v>71</v>
      </c>
      <c r="H568" s="557">
        <v>2.9</v>
      </c>
      <c r="I568" s="557">
        <v>299.10000000000002</v>
      </c>
      <c r="J568" s="311">
        <v>171.8</v>
      </c>
    </row>
    <row r="569" spans="3:10" x14ac:dyDescent="0.2">
      <c r="C569" s="338">
        <v>44250.791666666664</v>
      </c>
      <c r="D569" s="314">
        <v>1005.4</v>
      </c>
      <c r="E569" s="314">
        <v>0</v>
      </c>
      <c r="F569" s="314">
        <v>20.5</v>
      </c>
      <c r="G569" s="350">
        <v>79.400000000000006</v>
      </c>
      <c r="H569" s="575" t="s">
        <v>359</v>
      </c>
      <c r="I569" s="575" t="s">
        <v>359</v>
      </c>
      <c r="J569" s="351">
        <v>192.6</v>
      </c>
    </row>
    <row r="570" spans="3:10" x14ac:dyDescent="0.2">
      <c r="C570" s="338">
        <v>44250.833333333336</v>
      </c>
      <c r="D570" s="314">
        <v>1005.8</v>
      </c>
      <c r="E570" s="314">
        <v>0</v>
      </c>
      <c r="F570" s="314">
        <v>21</v>
      </c>
      <c r="G570" s="350">
        <v>76.900000000000006</v>
      </c>
      <c r="H570" s="575" t="s">
        <v>359</v>
      </c>
      <c r="I570" s="575" t="s">
        <v>359</v>
      </c>
      <c r="J570" s="351">
        <v>11.8</v>
      </c>
    </row>
    <row r="571" spans="3:10" x14ac:dyDescent="0.2">
      <c r="C571" s="338">
        <v>44250.875</v>
      </c>
      <c r="D571" s="314">
        <v>1005.8</v>
      </c>
      <c r="E571" s="314">
        <v>0</v>
      </c>
      <c r="F571" s="314">
        <v>21</v>
      </c>
      <c r="G571" s="314">
        <v>75.5</v>
      </c>
      <c r="H571" s="574">
        <v>1</v>
      </c>
      <c r="I571" s="575" t="s">
        <v>359</v>
      </c>
      <c r="J571" s="351">
        <v>0</v>
      </c>
    </row>
    <row r="572" spans="3:10" x14ac:dyDescent="0.2">
      <c r="C572" s="338">
        <v>44250.916666666664</v>
      </c>
      <c r="D572" s="314">
        <v>1005.4</v>
      </c>
      <c r="E572" s="314">
        <v>0</v>
      </c>
      <c r="F572" s="314">
        <v>21.4</v>
      </c>
      <c r="G572" s="350">
        <v>73.3</v>
      </c>
      <c r="H572" s="556">
        <v>2</v>
      </c>
      <c r="I572" s="575" t="s">
        <v>359</v>
      </c>
      <c r="J572" s="351">
        <v>0</v>
      </c>
    </row>
    <row r="573" spans="3:10" x14ac:dyDescent="0.2">
      <c r="C573" s="338">
        <v>44250.958333333336</v>
      </c>
      <c r="D573" s="314">
        <v>1004.6</v>
      </c>
      <c r="E573" s="314">
        <v>0</v>
      </c>
      <c r="F573" s="314">
        <v>22.1</v>
      </c>
      <c r="G573" s="350">
        <v>68</v>
      </c>
      <c r="H573" s="354">
        <v>2.2000000000000002</v>
      </c>
      <c r="I573" s="566">
        <v>140.80000000000001</v>
      </c>
      <c r="J573" s="351">
        <v>145.4</v>
      </c>
    </row>
    <row r="574" spans="3:10" x14ac:dyDescent="0.2">
      <c r="C574" s="338">
        <v>44251</v>
      </c>
      <c r="D574" s="314">
        <v>1003.6</v>
      </c>
      <c r="E574" s="314">
        <v>0</v>
      </c>
      <c r="F574" s="314">
        <v>22.4</v>
      </c>
      <c r="G574" s="350">
        <v>63.3</v>
      </c>
      <c r="H574" s="354">
        <v>2.4</v>
      </c>
      <c r="I574" s="354">
        <v>115.3</v>
      </c>
      <c r="J574" s="351">
        <v>380.9</v>
      </c>
    </row>
    <row r="575" spans="3:10" x14ac:dyDescent="0.2">
      <c r="C575" s="338">
        <v>44251.041666666664</v>
      </c>
      <c r="D575" s="314">
        <v>1002.6</v>
      </c>
      <c r="E575" s="314">
        <v>0</v>
      </c>
      <c r="F575" s="314">
        <v>22.3</v>
      </c>
      <c r="G575" s="350">
        <v>62</v>
      </c>
      <c r="H575" s="558">
        <v>1.9</v>
      </c>
      <c r="I575" s="558">
        <v>92.8</v>
      </c>
      <c r="J575" s="351">
        <v>372.3</v>
      </c>
    </row>
    <row r="576" spans="3:10" x14ac:dyDescent="0.2">
      <c r="C576" s="338">
        <v>44251.083333333336</v>
      </c>
      <c r="D576" s="314">
        <v>1002.7</v>
      </c>
      <c r="E576" s="314">
        <v>0</v>
      </c>
      <c r="F576" s="314">
        <v>20.3</v>
      </c>
      <c r="G576" s="350">
        <v>74.400000000000006</v>
      </c>
      <c r="H576" s="575" t="s">
        <v>359</v>
      </c>
      <c r="I576" s="575" t="s">
        <v>359</v>
      </c>
      <c r="J576" s="351">
        <v>481.4</v>
      </c>
    </row>
    <row r="577" spans="3:10" x14ac:dyDescent="0.2">
      <c r="C577" s="338">
        <v>44251.125</v>
      </c>
      <c r="D577" s="314">
        <v>1002.9</v>
      </c>
      <c r="E577" s="314">
        <v>0</v>
      </c>
      <c r="F577" s="314">
        <v>20.6</v>
      </c>
      <c r="G577" s="350">
        <v>72.3</v>
      </c>
      <c r="H577" s="575" t="s">
        <v>359</v>
      </c>
      <c r="I577" s="575" t="s">
        <v>359</v>
      </c>
      <c r="J577" s="351">
        <v>637.20000000000005</v>
      </c>
    </row>
    <row r="578" spans="3:10" x14ac:dyDescent="0.2">
      <c r="C578" s="338">
        <v>44251.166666666664</v>
      </c>
      <c r="D578" s="314">
        <v>1003.3</v>
      </c>
      <c r="E578" s="314">
        <v>0</v>
      </c>
      <c r="F578" s="314">
        <v>20.6</v>
      </c>
      <c r="G578" s="350">
        <v>73.400000000000006</v>
      </c>
      <c r="H578" s="575" t="s">
        <v>359</v>
      </c>
      <c r="I578" s="575" t="s">
        <v>359</v>
      </c>
      <c r="J578" s="351">
        <v>665.4</v>
      </c>
    </row>
    <row r="579" spans="3:10" x14ac:dyDescent="0.2">
      <c r="C579" s="338">
        <v>44251.208333333336</v>
      </c>
      <c r="D579" s="314">
        <v>1003.4</v>
      </c>
      <c r="E579" s="314">
        <v>0</v>
      </c>
      <c r="F579" s="314">
        <v>20.6</v>
      </c>
      <c r="G579" s="350">
        <v>72.7</v>
      </c>
      <c r="H579" s="575" t="s">
        <v>359</v>
      </c>
      <c r="I579" s="575" t="s">
        <v>359</v>
      </c>
      <c r="J579" s="351">
        <v>712</v>
      </c>
    </row>
    <row r="580" spans="3:10" x14ac:dyDescent="0.2">
      <c r="C580" s="338">
        <v>44251.25</v>
      </c>
      <c r="D580" s="314">
        <v>1003.8</v>
      </c>
      <c r="E580" s="314">
        <v>0</v>
      </c>
      <c r="F580" s="314">
        <v>21.1</v>
      </c>
      <c r="G580" s="350">
        <v>71.2</v>
      </c>
      <c r="H580" s="575" t="s">
        <v>359</v>
      </c>
      <c r="I580" s="575" t="s">
        <v>359</v>
      </c>
      <c r="J580" s="351">
        <v>692.5</v>
      </c>
    </row>
    <row r="581" spans="3:10" x14ac:dyDescent="0.2">
      <c r="C581" s="338">
        <v>44251.291666666664</v>
      </c>
      <c r="D581" s="314">
        <v>1004.1</v>
      </c>
      <c r="E581" s="314">
        <v>0</v>
      </c>
      <c r="F581" s="314">
        <v>22.2</v>
      </c>
      <c r="G581" s="350">
        <v>67.900000000000006</v>
      </c>
      <c r="H581" s="575" t="s">
        <v>359</v>
      </c>
      <c r="I581" s="575" t="s">
        <v>359</v>
      </c>
      <c r="J581" s="351">
        <v>590</v>
      </c>
    </row>
    <row r="582" spans="3:10" x14ac:dyDescent="0.2">
      <c r="C582" s="338">
        <v>44251.333333333336</v>
      </c>
      <c r="D582" s="314">
        <v>1003.9</v>
      </c>
      <c r="E582" s="314">
        <v>0</v>
      </c>
      <c r="F582" s="314">
        <v>22.4</v>
      </c>
      <c r="G582" s="314">
        <v>67</v>
      </c>
      <c r="H582" s="563">
        <v>1.4</v>
      </c>
      <c r="I582" s="563">
        <v>257.5</v>
      </c>
      <c r="J582" s="311">
        <v>600.6</v>
      </c>
    </row>
    <row r="583" spans="3:10" x14ac:dyDescent="0.2">
      <c r="C583" s="338">
        <v>44251.375</v>
      </c>
      <c r="D583" s="314">
        <v>1003.4</v>
      </c>
      <c r="E583" s="314">
        <v>0</v>
      </c>
      <c r="F583" s="314">
        <v>22.6</v>
      </c>
      <c r="G583" s="314">
        <v>65.8</v>
      </c>
      <c r="H583" s="311">
        <v>1.7</v>
      </c>
      <c r="I583" s="311">
        <v>265.39999999999998</v>
      </c>
      <c r="J583" s="311">
        <v>838.8</v>
      </c>
    </row>
    <row r="584" spans="3:10" x14ac:dyDescent="0.2">
      <c r="C584" s="338">
        <v>44251.416666666664</v>
      </c>
      <c r="D584" s="314">
        <v>1002.8</v>
      </c>
      <c r="E584" s="314">
        <v>0</v>
      </c>
      <c r="F584" s="314">
        <v>23.4</v>
      </c>
      <c r="G584" s="314">
        <v>64.900000000000006</v>
      </c>
      <c r="H584" s="311">
        <v>2.9</v>
      </c>
      <c r="I584" s="311">
        <v>316.7</v>
      </c>
      <c r="J584" s="311">
        <v>980.9</v>
      </c>
    </row>
    <row r="585" spans="3:10" x14ac:dyDescent="0.2">
      <c r="C585" s="338">
        <v>44251.458333333336</v>
      </c>
      <c r="D585" s="314">
        <v>1002.1</v>
      </c>
      <c r="E585" s="314">
        <v>0</v>
      </c>
      <c r="F585" s="314">
        <v>25.2</v>
      </c>
      <c r="G585" s="314">
        <v>56.1</v>
      </c>
      <c r="H585" s="311">
        <v>4.2</v>
      </c>
      <c r="I585" s="311">
        <v>165.8</v>
      </c>
      <c r="J585" s="311">
        <v>1050.5999999999999</v>
      </c>
    </row>
    <row r="586" spans="3:10" x14ac:dyDescent="0.2">
      <c r="C586" s="338">
        <v>44251.5</v>
      </c>
      <c r="D586" s="314">
        <v>1001.4</v>
      </c>
      <c r="E586" s="314">
        <v>0</v>
      </c>
      <c r="F586" s="314">
        <v>25.8</v>
      </c>
      <c r="G586" s="314">
        <v>53.9</v>
      </c>
      <c r="H586" s="311">
        <v>5.2</v>
      </c>
      <c r="I586" s="311">
        <v>163.4</v>
      </c>
      <c r="J586" s="311">
        <v>815.8</v>
      </c>
    </row>
    <row r="587" spans="3:10" x14ac:dyDescent="0.2">
      <c r="C587" s="338">
        <v>44251.541666666664</v>
      </c>
      <c r="D587" s="314">
        <v>1000.6</v>
      </c>
      <c r="E587" s="314">
        <v>0</v>
      </c>
      <c r="F587" s="314">
        <v>25.9</v>
      </c>
      <c r="G587" s="314">
        <v>55.8</v>
      </c>
      <c r="H587" s="311">
        <v>6</v>
      </c>
      <c r="I587" s="311">
        <v>166.8</v>
      </c>
      <c r="J587" s="311">
        <v>855.4</v>
      </c>
    </row>
    <row r="588" spans="3:10" x14ac:dyDescent="0.2">
      <c r="C588" s="338">
        <v>44251.583333333336</v>
      </c>
      <c r="D588" s="314">
        <v>999.9</v>
      </c>
      <c r="E588" s="314">
        <v>0</v>
      </c>
      <c r="F588" s="314">
        <v>25.5</v>
      </c>
      <c r="G588" s="314">
        <v>57.6</v>
      </c>
      <c r="H588" s="311">
        <v>6</v>
      </c>
      <c r="I588" s="311">
        <v>165.6</v>
      </c>
      <c r="J588" s="311">
        <v>1006.8</v>
      </c>
    </row>
    <row r="589" spans="3:10" x14ac:dyDescent="0.2">
      <c r="C589" s="338">
        <v>44251.625</v>
      </c>
      <c r="D589" s="314">
        <v>999.8</v>
      </c>
      <c r="E589" s="314">
        <v>0</v>
      </c>
      <c r="F589" s="314">
        <v>25.1</v>
      </c>
      <c r="G589" s="314">
        <v>59.9</v>
      </c>
      <c r="H589" s="311">
        <v>5.0999999999999996</v>
      </c>
      <c r="I589" s="311">
        <v>167.3</v>
      </c>
      <c r="J589" s="311">
        <v>820.7</v>
      </c>
    </row>
    <row r="590" spans="3:10" x14ac:dyDescent="0.2">
      <c r="C590" s="338">
        <v>44251.666666666664</v>
      </c>
      <c r="D590" s="314">
        <v>1000.1</v>
      </c>
      <c r="E590" s="314">
        <v>0</v>
      </c>
      <c r="F590" s="314">
        <v>24.6</v>
      </c>
      <c r="G590" s="314">
        <v>63.8</v>
      </c>
      <c r="H590" s="311">
        <v>4.8</v>
      </c>
      <c r="I590" s="311">
        <v>161.69999999999999</v>
      </c>
      <c r="J590" s="311">
        <v>789</v>
      </c>
    </row>
    <row r="591" spans="3:10" x14ac:dyDescent="0.2">
      <c r="C591" s="338">
        <v>44251.708333333336</v>
      </c>
      <c r="D591" s="314">
        <v>1000.9</v>
      </c>
      <c r="E591" s="314">
        <v>0</v>
      </c>
      <c r="F591" s="314">
        <v>24.1</v>
      </c>
      <c r="G591" s="314">
        <v>66.3</v>
      </c>
      <c r="H591" s="311">
        <v>4.5</v>
      </c>
      <c r="I591" s="311">
        <v>151.9</v>
      </c>
      <c r="J591" s="311">
        <v>310.10000000000002</v>
      </c>
    </row>
    <row r="592" spans="3:10" x14ac:dyDescent="0.2">
      <c r="C592" s="338">
        <v>44251.75</v>
      </c>
      <c r="D592" s="314">
        <v>1001.9</v>
      </c>
      <c r="E592" s="314">
        <v>0</v>
      </c>
      <c r="F592" s="314">
        <v>23.3</v>
      </c>
      <c r="G592" s="314">
        <v>68.400000000000006</v>
      </c>
      <c r="H592" s="311">
        <v>4.9000000000000004</v>
      </c>
      <c r="I592" s="311">
        <v>149.1</v>
      </c>
      <c r="J592" s="311">
        <v>800.2</v>
      </c>
    </row>
    <row r="593" spans="3:10" x14ac:dyDescent="0.2">
      <c r="C593" s="338">
        <v>44251.791666666664</v>
      </c>
      <c r="D593" s="314">
        <v>1002.9</v>
      </c>
      <c r="E593" s="314">
        <v>0</v>
      </c>
      <c r="F593" s="314">
        <v>22.9</v>
      </c>
      <c r="G593" s="314">
        <v>71.099999999999994</v>
      </c>
      <c r="H593" s="311">
        <v>4.9000000000000004</v>
      </c>
      <c r="I593" s="311">
        <v>143.69999999999999</v>
      </c>
      <c r="J593" s="311">
        <v>919.4</v>
      </c>
    </row>
    <row r="594" spans="3:10" x14ac:dyDescent="0.2">
      <c r="C594" s="338">
        <v>44251.833333333336</v>
      </c>
      <c r="D594" s="314">
        <v>1003.9</v>
      </c>
      <c r="E594" s="314">
        <v>0</v>
      </c>
      <c r="F594" s="314">
        <v>21.6</v>
      </c>
      <c r="G594" s="314">
        <v>77.2</v>
      </c>
      <c r="H594" s="557">
        <v>1.5</v>
      </c>
      <c r="I594" s="557">
        <v>198</v>
      </c>
      <c r="J594" s="311">
        <v>1048.7</v>
      </c>
    </row>
    <row r="595" spans="3:10" x14ac:dyDescent="0.2">
      <c r="C595" s="338">
        <v>44251.875</v>
      </c>
      <c r="D595" s="314">
        <v>1004.2</v>
      </c>
      <c r="E595" s="314">
        <v>0</v>
      </c>
      <c r="F595" s="314">
        <v>20.399999999999999</v>
      </c>
      <c r="G595" s="350">
        <v>82.2</v>
      </c>
      <c r="H595" s="575" t="s">
        <v>359</v>
      </c>
      <c r="I595" s="575" t="s">
        <v>359</v>
      </c>
      <c r="J595" s="351">
        <v>1138.0999999999999</v>
      </c>
    </row>
    <row r="596" spans="3:10" x14ac:dyDescent="0.2">
      <c r="C596" s="338">
        <v>44251.916666666664</v>
      </c>
      <c r="D596" s="314">
        <v>1004.1</v>
      </c>
      <c r="E596" s="314">
        <v>0</v>
      </c>
      <c r="F596" s="314">
        <v>20.5</v>
      </c>
      <c r="G596" s="350">
        <v>82</v>
      </c>
      <c r="H596" s="575" t="s">
        <v>359</v>
      </c>
      <c r="I596" s="575" t="s">
        <v>359</v>
      </c>
      <c r="J596" s="351">
        <v>1187.3</v>
      </c>
    </row>
    <row r="597" spans="3:10" x14ac:dyDescent="0.2">
      <c r="C597" s="338">
        <v>44251.958333333336</v>
      </c>
      <c r="D597" s="314">
        <v>1003.5</v>
      </c>
      <c r="E597" s="314">
        <v>0</v>
      </c>
      <c r="F597" s="314">
        <v>20.7</v>
      </c>
      <c r="G597" s="350">
        <v>80.400000000000006</v>
      </c>
      <c r="H597" s="575" t="s">
        <v>359</v>
      </c>
      <c r="I597" s="575" t="s">
        <v>359</v>
      </c>
      <c r="J597" s="351">
        <v>1201.7</v>
      </c>
    </row>
    <row r="598" spans="3:10" x14ac:dyDescent="0.2">
      <c r="C598" s="338">
        <v>44252</v>
      </c>
      <c r="D598" s="314">
        <v>1003</v>
      </c>
      <c r="E598" s="314">
        <v>0</v>
      </c>
      <c r="F598" s="314">
        <v>20.2</v>
      </c>
      <c r="G598" s="350">
        <v>82.3</v>
      </c>
      <c r="H598" s="575" t="s">
        <v>359</v>
      </c>
      <c r="I598" s="575" t="s">
        <v>359</v>
      </c>
      <c r="J598" s="351">
        <v>1259.2</v>
      </c>
    </row>
    <row r="599" spans="3:10" x14ac:dyDescent="0.2">
      <c r="C599" s="338">
        <v>44252.041666666664</v>
      </c>
      <c r="D599" s="314">
        <v>1002.4</v>
      </c>
      <c r="E599" s="314">
        <v>0</v>
      </c>
      <c r="F599" s="314">
        <v>20.2</v>
      </c>
      <c r="G599" s="350">
        <v>82.7</v>
      </c>
      <c r="H599" s="575" t="s">
        <v>359</v>
      </c>
      <c r="I599" s="575" t="s">
        <v>359</v>
      </c>
      <c r="J599" s="351">
        <v>1287</v>
      </c>
    </row>
    <row r="600" spans="3:10" x14ac:dyDescent="0.2">
      <c r="C600" s="338">
        <v>44252.083333333336</v>
      </c>
      <c r="D600" s="314">
        <v>1002.1</v>
      </c>
      <c r="E600" s="314">
        <v>0</v>
      </c>
      <c r="F600" s="314">
        <v>20.399999999999999</v>
      </c>
      <c r="G600" s="350">
        <v>81.099999999999994</v>
      </c>
      <c r="H600" s="575" t="s">
        <v>359</v>
      </c>
      <c r="I600" s="575" t="s">
        <v>359</v>
      </c>
      <c r="J600" s="351">
        <v>1306.8</v>
      </c>
    </row>
    <row r="601" spans="3:10" x14ac:dyDescent="0.2">
      <c r="C601" s="338">
        <v>44252.125</v>
      </c>
      <c r="D601" s="314">
        <v>1002</v>
      </c>
      <c r="E601" s="314">
        <v>0</v>
      </c>
      <c r="F601" s="314">
        <v>20.100000000000001</v>
      </c>
      <c r="G601" s="350">
        <v>82.1</v>
      </c>
      <c r="H601" s="575" t="s">
        <v>359</v>
      </c>
      <c r="I601" s="575" t="s">
        <v>359</v>
      </c>
      <c r="J601" s="351">
        <v>1320.7</v>
      </c>
    </row>
    <row r="602" spans="3:10" x14ac:dyDescent="0.2">
      <c r="C602" s="338">
        <v>44252.166666666664</v>
      </c>
      <c r="D602" s="314">
        <v>1002.3</v>
      </c>
      <c r="E602" s="314">
        <v>0</v>
      </c>
      <c r="F602" s="314">
        <v>20.2</v>
      </c>
      <c r="G602" s="314">
        <v>81.3</v>
      </c>
      <c r="H602" s="572">
        <v>0.1</v>
      </c>
      <c r="I602" s="575" t="s">
        <v>359</v>
      </c>
      <c r="J602" s="351">
        <v>1320.9</v>
      </c>
    </row>
    <row r="603" spans="3:10" x14ac:dyDescent="0.2">
      <c r="C603" s="338">
        <v>44252.208333333336</v>
      </c>
      <c r="D603" s="314">
        <v>1002.5</v>
      </c>
      <c r="E603" s="314">
        <v>0</v>
      </c>
      <c r="F603" s="314">
        <v>19.899999999999999</v>
      </c>
      <c r="G603" s="350">
        <v>81.3</v>
      </c>
      <c r="H603" s="575" t="s">
        <v>359</v>
      </c>
      <c r="I603" s="575" t="s">
        <v>359</v>
      </c>
      <c r="J603" s="351">
        <v>1318.7</v>
      </c>
    </row>
    <row r="604" spans="3:10" x14ac:dyDescent="0.2">
      <c r="C604" s="338">
        <v>44252.25</v>
      </c>
      <c r="D604" s="314">
        <v>1003</v>
      </c>
      <c r="E604" s="314">
        <v>0</v>
      </c>
      <c r="F604" s="314">
        <v>19.899999999999999</v>
      </c>
      <c r="G604" s="350">
        <v>82.9</v>
      </c>
      <c r="H604" s="573">
        <v>0.1</v>
      </c>
      <c r="I604" s="575" t="s">
        <v>359</v>
      </c>
      <c r="J604" s="351">
        <v>1242.2</v>
      </c>
    </row>
    <row r="605" spans="3:10" x14ac:dyDescent="0.2">
      <c r="C605" s="338">
        <v>44252.291666666664</v>
      </c>
      <c r="D605" s="314">
        <v>1003.5</v>
      </c>
      <c r="E605" s="314">
        <v>0</v>
      </c>
      <c r="F605" s="314">
        <v>21.5</v>
      </c>
      <c r="G605" s="350">
        <v>77.3</v>
      </c>
      <c r="H605" s="575" t="s">
        <v>359</v>
      </c>
      <c r="I605" s="575" t="s">
        <v>359</v>
      </c>
      <c r="J605" s="351">
        <v>1020.6</v>
      </c>
    </row>
    <row r="606" spans="3:10" x14ac:dyDescent="0.2">
      <c r="C606" s="338">
        <v>44252.333333333336</v>
      </c>
      <c r="D606" s="314">
        <v>1003.2</v>
      </c>
      <c r="E606" s="314">
        <v>0</v>
      </c>
      <c r="F606" s="314">
        <v>22.2</v>
      </c>
      <c r="G606" s="314">
        <v>74.5</v>
      </c>
      <c r="H606" s="563">
        <v>1</v>
      </c>
      <c r="I606" s="563">
        <v>256.2</v>
      </c>
      <c r="J606" s="311">
        <v>1024.8</v>
      </c>
    </row>
    <row r="607" spans="3:10" x14ac:dyDescent="0.2">
      <c r="C607" s="338">
        <v>44252.375</v>
      </c>
      <c r="D607" s="314">
        <v>1002.5</v>
      </c>
      <c r="E607" s="314">
        <v>0</v>
      </c>
      <c r="F607" s="314">
        <v>22.6</v>
      </c>
      <c r="G607" s="314">
        <v>71</v>
      </c>
      <c r="H607" s="311">
        <v>1.2</v>
      </c>
      <c r="I607" s="311">
        <v>263.10000000000002</v>
      </c>
      <c r="J607" s="311">
        <v>1075.9000000000001</v>
      </c>
    </row>
    <row r="608" spans="3:10" x14ac:dyDescent="0.2">
      <c r="C608" s="338">
        <v>44252.416666666664</v>
      </c>
      <c r="D608" s="314">
        <v>1001.8</v>
      </c>
      <c r="E608" s="314">
        <v>0</v>
      </c>
      <c r="F608" s="314">
        <v>25.3</v>
      </c>
      <c r="G608" s="314">
        <v>58.3</v>
      </c>
      <c r="H608" s="311">
        <v>4.0999999999999996</v>
      </c>
      <c r="I608" s="311">
        <v>172.9</v>
      </c>
      <c r="J608" s="311">
        <v>1011.4</v>
      </c>
    </row>
    <row r="609" spans="3:10" x14ac:dyDescent="0.2">
      <c r="C609" s="338">
        <v>44252.458333333336</v>
      </c>
      <c r="D609" s="314">
        <v>1001.3</v>
      </c>
      <c r="E609" s="314">
        <v>0</v>
      </c>
      <c r="F609" s="314">
        <v>25.9</v>
      </c>
      <c r="G609" s="314">
        <v>56.5</v>
      </c>
      <c r="H609" s="311">
        <v>4.3</v>
      </c>
      <c r="I609" s="311">
        <v>166.3</v>
      </c>
      <c r="J609" s="311">
        <v>1062</v>
      </c>
    </row>
    <row r="610" spans="3:10" x14ac:dyDescent="0.2">
      <c r="C610" s="338">
        <v>44252.5</v>
      </c>
      <c r="D610" s="314">
        <v>1000.8</v>
      </c>
      <c r="E610" s="314">
        <v>0</v>
      </c>
      <c r="F610" s="314">
        <v>25.9</v>
      </c>
      <c r="G610" s="314">
        <v>57</v>
      </c>
      <c r="H610" s="311">
        <v>4.3</v>
      </c>
      <c r="I610" s="311">
        <v>173.6</v>
      </c>
      <c r="J610" s="311">
        <v>773.3</v>
      </c>
    </row>
    <row r="611" spans="3:10" x14ac:dyDescent="0.2">
      <c r="C611" s="338">
        <v>44252.541666666664</v>
      </c>
      <c r="D611" s="314">
        <v>1000.3</v>
      </c>
      <c r="E611" s="314">
        <v>0</v>
      </c>
      <c r="F611" s="314">
        <v>25.9</v>
      </c>
      <c r="G611" s="314">
        <v>58</v>
      </c>
      <c r="H611" s="311">
        <v>3.8</v>
      </c>
      <c r="I611" s="311">
        <v>188</v>
      </c>
      <c r="J611" s="311">
        <v>784.5</v>
      </c>
    </row>
    <row r="612" spans="3:10" x14ac:dyDescent="0.2">
      <c r="C612" s="338">
        <v>44252.583333333336</v>
      </c>
      <c r="D612" s="314">
        <v>1000.2</v>
      </c>
      <c r="E612" s="314">
        <v>0</v>
      </c>
      <c r="F612" s="314">
        <v>25.8</v>
      </c>
      <c r="G612" s="314">
        <v>58.1</v>
      </c>
      <c r="H612" s="311">
        <v>3.7</v>
      </c>
      <c r="I612" s="311">
        <v>197.9</v>
      </c>
      <c r="J612" s="311">
        <v>790.2</v>
      </c>
    </row>
    <row r="613" spans="3:10" x14ac:dyDescent="0.2">
      <c r="C613" s="338">
        <v>44252.625</v>
      </c>
      <c r="D613" s="314">
        <v>999.9</v>
      </c>
      <c r="E613" s="314">
        <v>0</v>
      </c>
      <c r="F613" s="314">
        <v>25.9</v>
      </c>
      <c r="G613" s="314">
        <v>57.7</v>
      </c>
      <c r="H613" s="311">
        <v>3.2</v>
      </c>
      <c r="I613" s="311">
        <v>184.7</v>
      </c>
      <c r="J613" s="311">
        <v>599.29999999999995</v>
      </c>
    </row>
    <row r="614" spans="3:10" x14ac:dyDescent="0.2">
      <c r="C614" s="338">
        <v>44252.666666666664</v>
      </c>
      <c r="D614" s="314">
        <v>1000</v>
      </c>
      <c r="E614" s="314">
        <v>0</v>
      </c>
      <c r="F614" s="314">
        <v>25.1</v>
      </c>
      <c r="G614" s="314">
        <v>62.5</v>
      </c>
      <c r="H614" s="311">
        <v>2.2999999999999998</v>
      </c>
      <c r="I614" s="311">
        <v>238.5</v>
      </c>
      <c r="J614" s="311">
        <v>384.2</v>
      </c>
    </row>
    <row r="615" spans="3:10" x14ac:dyDescent="0.2">
      <c r="C615" s="338">
        <v>44252.708333333336</v>
      </c>
      <c r="D615" s="314">
        <v>1000.9</v>
      </c>
      <c r="E615" s="314">
        <v>0</v>
      </c>
      <c r="F615" s="314">
        <v>23.1</v>
      </c>
      <c r="G615" s="314">
        <v>73</v>
      </c>
      <c r="H615" s="311">
        <v>2.2000000000000002</v>
      </c>
      <c r="I615" s="311">
        <v>258.7</v>
      </c>
      <c r="J615" s="311">
        <v>311.60000000000002</v>
      </c>
    </row>
    <row r="616" spans="3:10" x14ac:dyDescent="0.2">
      <c r="C616" s="338">
        <v>44252.75</v>
      </c>
      <c r="D616" s="314">
        <v>1002.4</v>
      </c>
      <c r="E616" s="314">
        <v>0</v>
      </c>
      <c r="F616" s="314">
        <v>22</v>
      </c>
      <c r="G616" s="314">
        <v>78.5</v>
      </c>
      <c r="H616" s="557">
        <v>1.1000000000000001</v>
      </c>
      <c r="I616" s="557">
        <v>312.60000000000002</v>
      </c>
      <c r="J616" s="311">
        <v>94.2</v>
      </c>
    </row>
    <row r="617" spans="3:10" x14ac:dyDescent="0.2">
      <c r="C617" s="338">
        <v>44252.791666666664</v>
      </c>
      <c r="D617" s="314">
        <v>1003.3</v>
      </c>
      <c r="E617" s="314">
        <v>0</v>
      </c>
      <c r="F617" s="314">
        <v>21.8</v>
      </c>
      <c r="G617" s="350">
        <v>79.8</v>
      </c>
      <c r="H617" s="575" t="s">
        <v>359</v>
      </c>
      <c r="I617" s="575" t="s">
        <v>359</v>
      </c>
      <c r="J617" s="351">
        <v>0</v>
      </c>
    </row>
    <row r="618" spans="3:10" x14ac:dyDescent="0.2">
      <c r="C618" s="338">
        <v>44252.833333333336</v>
      </c>
      <c r="D618" s="314">
        <v>1004</v>
      </c>
      <c r="E618" s="314">
        <v>0</v>
      </c>
      <c r="F618" s="314">
        <v>21.7</v>
      </c>
      <c r="G618" s="350">
        <v>80.099999999999994</v>
      </c>
      <c r="H618" s="575" t="s">
        <v>359</v>
      </c>
      <c r="I618" s="575" t="s">
        <v>359</v>
      </c>
      <c r="J618" s="351">
        <v>0</v>
      </c>
    </row>
    <row r="619" spans="3:10" x14ac:dyDescent="0.2">
      <c r="C619" s="338">
        <v>44252.875</v>
      </c>
      <c r="D619" s="314">
        <v>1004.5</v>
      </c>
      <c r="E619" s="314">
        <v>0</v>
      </c>
      <c r="F619" s="314">
        <v>21.2</v>
      </c>
      <c r="G619" s="350">
        <v>82.4</v>
      </c>
      <c r="H619" s="575" t="s">
        <v>359</v>
      </c>
      <c r="I619" s="575" t="s">
        <v>359</v>
      </c>
      <c r="J619" s="351">
        <v>0</v>
      </c>
    </row>
    <row r="620" spans="3:10" x14ac:dyDescent="0.2">
      <c r="C620" s="338">
        <v>44252.916666666664</v>
      </c>
      <c r="D620" s="314">
        <v>1003.9</v>
      </c>
      <c r="E620" s="314">
        <v>0</v>
      </c>
      <c r="F620" s="314">
        <v>22.4</v>
      </c>
      <c r="G620" s="350">
        <v>75.7</v>
      </c>
      <c r="H620" s="567">
        <v>4.0999999999999996</v>
      </c>
      <c r="I620" s="567">
        <v>142.5</v>
      </c>
      <c r="J620" s="351">
        <v>818.2</v>
      </c>
    </row>
    <row r="621" spans="3:10" x14ac:dyDescent="0.2">
      <c r="C621" s="338">
        <v>44252.958333333336</v>
      </c>
      <c r="D621" s="314">
        <v>1003.6</v>
      </c>
      <c r="E621" s="314">
        <v>0</v>
      </c>
      <c r="F621" s="314">
        <v>22.1</v>
      </c>
      <c r="G621" s="350">
        <v>76.7</v>
      </c>
      <c r="H621" s="575" t="s">
        <v>359</v>
      </c>
      <c r="I621" s="575" t="s">
        <v>359</v>
      </c>
      <c r="J621" s="351">
        <v>1222</v>
      </c>
    </row>
    <row r="622" spans="3:10" x14ac:dyDescent="0.2">
      <c r="C622" s="338">
        <v>44253</v>
      </c>
      <c r="D622" s="314">
        <v>1003.2</v>
      </c>
      <c r="E622" s="314">
        <v>0</v>
      </c>
      <c r="F622" s="314">
        <v>21.7</v>
      </c>
      <c r="G622" s="350">
        <v>78.099999999999994</v>
      </c>
      <c r="H622" s="575" t="s">
        <v>359</v>
      </c>
      <c r="I622" s="575" t="s">
        <v>359</v>
      </c>
      <c r="J622" s="351">
        <v>1253.5999999999999</v>
      </c>
    </row>
    <row r="623" spans="3:10" x14ac:dyDescent="0.2">
      <c r="C623" s="338">
        <v>44253.041666666664</v>
      </c>
      <c r="D623" s="314">
        <v>1002.6</v>
      </c>
      <c r="E623" s="314">
        <v>0</v>
      </c>
      <c r="F623" s="314">
        <v>21.5</v>
      </c>
      <c r="G623" s="314">
        <v>78.400000000000006</v>
      </c>
      <c r="H623" s="572">
        <v>0.1</v>
      </c>
      <c r="I623" s="575" t="s">
        <v>359</v>
      </c>
      <c r="J623" s="351">
        <v>1268</v>
      </c>
    </row>
    <row r="624" spans="3:10" x14ac:dyDescent="0.2">
      <c r="C624" s="338">
        <v>44253.083333333336</v>
      </c>
      <c r="D624" s="314">
        <v>1002</v>
      </c>
      <c r="E624" s="314">
        <v>0</v>
      </c>
      <c r="F624" s="314">
        <v>22.1</v>
      </c>
      <c r="G624" s="350">
        <v>75</v>
      </c>
      <c r="H624" s="575" t="s">
        <v>359</v>
      </c>
      <c r="I624" s="575" t="s">
        <v>359</v>
      </c>
      <c r="J624" s="351">
        <v>1273.2</v>
      </c>
    </row>
    <row r="625" spans="3:10" x14ac:dyDescent="0.2">
      <c r="C625" s="338">
        <v>44253.125</v>
      </c>
      <c r="D625" s="314">
        <v>1001.8</v>
      </c>
      <c r="E625" s="314">
        <v>0</v>
      </c>
      <c r="F625" s="314">
        <v>21.2</v>
      </c>
      <c r="G625" s="350">
        <v>78.7</v>
      </c>
      <c r="H625" s="575" t="s">
        <v>359</v>
      </c>
      <c r="I625" s="575" t="s">
        <v>359</v>
      </c>
      <c r="J625" s="351">
        <v>1286.8</v>
      </c>
    </row>
    <row r="626" spans="3:10" x14ac:dyDescent="0.2">
      <c r="C626" s="338">
        <v>44253.166666666664</v>
      </c>
      <c r="D626" s="314">
        <v>1002.2</v>
      </c>
      <c r="E626" s="314">
        <v>0</v>
      </c>
      <c r="F626" s="314">
        <v>21.2</v>
      </c>
      <c r="G626" s="350">
        <v>78.400000000000006</v>
      </c>
      <c r="H626" s="575" t="s">
        <v>359</v>
      </c>
      <c r="I626" s="575" t="s">
        <v>359</v>
      </c>
      <c r="J626" s="351">
        <v>1292.8</v>
      </c>
    </row>
    <row r="627" spans="3:10" x14ac:dyDescent="0.2">
      <c r="C627" s="338">
        <v>44253.208333333336</v>
      </c>
      <c r="D627" s="314">
        <v>1002.6</v>
      </c>
      <c r="E627" s="314">
        <v>0</v>
      </c>
      <c r="F627" s="314">
        <v>20.7</v>
      </c>
      <c r="G627" s="350">
        <v>80.900000000000006</v>
      </c>
      <c r="H627" s="570">
        <v>0.1</v>
      </c>
      <c r="I627" s="575" t="s">
        <v>359</v>
      </c>
      <c r="J627" s="351">
        <v>1313.6</v>
      </c>
    </row>
    <row r="628" spans="3:10" x14ac:dyDescent="0.2">
      <c r="C628" s="338">
        <v>44253.25</v>
      </c>
      <c r="D628" s="314">
        <v>1003.4</v>
      </c>
      <c r="E628" s="314">
        <v>0</v>
      </c>
      <c r="F628" s="314">
        <v>21.4</v>
      </c>
      <c r="G628" s="350">
        <v>78.900000000000006</v>
      </c>
      <c r="H628" s="562">
        <v>0</v>
      </c>
      <c r="I628" s="575" t="s">
        <v>359</v>
      </c>
      <c r="J628" s="351">
        <v>1218.8</v>
      </c>
    </row>
    <row r="629" spans="3:10" x14ac:dyDescent="0.2">
      <c r="C629" s="338">
        <v>44253.291666666664</v>
      </c>
      <c r="D629" s="314">
        <v>1003.8</v>
      </c>
      <c r="E629" s="314">
        <v>0</v>
      </c>
      <c r="F629" s="314">
        <v>22.6</v>
      </c>
      <c r="G629" s="350">
        <v>74.2</v>
      </c>
      <c r="H629" s="575" t="s">
        <v>359</v>
      </c>
      <c r="I629" s="575" t="s">
        <v>359</v>
      </c>
      <c r="J629" s="351">
        <v>1110.0999999999999</v>
      </c>
    </row>
    <row r="630" spans="3:10" x14ac:dyDescent="0.2">
      <c r="C630" s="338">
        <v>44253.333333333336</v>
      </c>
      <c r="D630" s="314">
        <v>1003.5</v>
      </c>
      <c r="E630" s="314">
        <v>0</v>
      </c>
      <c r="F630" s="314">
        <v>23</v>
      </c>
      <c r="G630" s="350">
        <v>72.3</v>
      </c>
      <c r="H630" s="575" t="s">
        <v>359</v>
      </c>
      <c r="I630" s="575" t="s">
        <v>359</v>
      </c>
      <c r="J630" s="351">
        <v>1117.5</v>
      </c>
    </row>
    <row r="631" spans="3:10" x14ac:dyDescent="0.2">
      <c r="C631" s="338">
        <v>44253.375</v>
      </c>
      <c r="D631" s="314">
        <v>1003</v>
      </c>
      <c r="E631" s="314">
        <v>0</v>
      </c>
      <c r="F631" s="314">
        <v>23.7</v>
      </c>
      <c r="G631" s="314">
        <v>69.3</v>
      </c>
      <c r="H631" s="563">
        <v>1.1000000000000001</v>
      </c>
      <c r="I631" s="563">
        <v>255.6</v>
      </c>
      <c r="J631" s="311">
        <v>1088</v>
      </c>
    </row>
    <row r="632" spans="3:10" x14ac:dyDescent="0.2">
      <c r="C632" s="338">
        <v>44253.416666666664</v>
      </c>
      <c r="D632" s="314">
        <v>1002.4</v>
      </c>
      <c r="E632" s="314">
        <v>0</v>
      </c>
      <c r="F632" s="314">
        <v>23.7</v>
      </c>
      <c r="G632" s="314">
        <v>68</v>
      </c>
      <c r="H632" s="311">
        <v>1.4</v>
      </c>
      <c r="I632" s="311">
        <v>250</v>
      </c>
      <c r="J632" s="311">
        <v>1126.8</v>
      </c>
    </row>
    <row r="633" spans="3:10" x14ac:dyDescent="0.2">
      <c r="C633" s="338">
        <v>44253.458333333336</v>
      </c>
      <c r="D633" s="314">
        <v>1001.6</v>
      </c>
      <c r="E633" s="314">
        <v>0</v>
      </c>
      <c r="F633" s="314">
        <v>23.8</v>
      </c>
      <c r="G633" s="314">
        <v>65.7</v>
      </c>
      <c r="H633" s="311">
        <v>1.9</v>
      </c>
      <c r="I633" s="311">
        <v>253.4</v>
      </c>
      <c r="J633" s="311">
        <v>1123.5999999999999</v>
      </c>
    </row>
    <row r="634" spans="3:10" x14ac:dyDescent="0.2">
      <c r="C634" s="338">
        <v>44253.5</v>
      </c>
      <c r="D634" s="314">
        <v>1000.6</v>
      </c>
      <c r="E634" s="314">
        <v>0</v>
      </c>
      <c r="F634" s="314">
        <v>26</v>
      </c>
      <c r="G634" s="314">
        <v>57.7</v>
      </c>
      <c r="H634" s="311">
        <v>3.3</v>
      </c>
      <c r="I634" s="311">
        <v>207.7</v>
      </c>
      <c r="J634" s="311">
        <v>874.6</v>
      </c>
    </row>
    <row r="635" spans="3:10" x14ac:dyDescent="0.2">
      <c r="C635" s="338">
        <v>44253.541666666664</v>
      </c>
      <c r="D635" s="314">
        <v>999.9</v>
      </c>
      <c r="E635" s="314">
        <v>0</v>
      </c>
      <c r="F635" s="314">
        <v>26.7</v>
      </c>
      <c r="G635" s="314">
        <v>55.1</v>
      </c>
      <c r="H635" s="311">
        <v>5.2</v>
      </c>
      <c r="I635" s="311">
        <v>166.7</v>
      </c>
      <c r="J635" s="311">
        <v>888.5</v>
      </c>
    </row>
    <row r="636" spans="3:10" x14ac:dyDescent="0.2">
      <c r="C636" s="338">
        <v>44253.583333333336</v>
      </c>
      <c r="D636" s="314">
        <v>999.4</v>
      </c>
      <c r="E636" s="314">
        <v>0</v>
      </c>
      <c r="F636" s="314">
        <v>26.6</v>
      </c>
      <c r="G636" s="314">
        <v>55.7</v>
      </c>
      <c r="H636" s="311">
        <v>5.9</v>
      </c>
      <c r="I636" s="311">
        <v>157.5</v>
      </c>
      <c r="J636" s="311">
        <v>871.3</v>
      </c>
    </row>
    <row r="637" spans="3:10" x14ac:dyDescent="0.2">
      <c r="C637" s="338">
        <v>44253.625</v>
      </c>
      <c r="D637" s="314">
        <v>999.2</v>
      </c>
      <c r="E637" s="314">
        <v>0</v>
      </c>
      <c r="F637" s="314">
        <v>26.4</v>
      </c>
      <c r="G637" s="314">
        <v>57.4</v>
      </c>
      <c r="H637" s="311">
        <v>5.5</v>
      </c>
      <c r="I637" s="311">
        <v>155.19999999999999</v>
      </c>
      <c r="J637" s="311">
        <v>760.6</v>
      </c>
    </row>
    <row r="638" spans="3:10" x14ac:dyDescent="0.2">
      <c r="C638" s="338">
        <v>44253.666666666664</v>
      </c>
      <c r="D638" s="314">
        <v>999.4</v>
      </c>
      <c r="E638" s="314">
        <v>0</v>
      </c>
      <c r="F638" s="314">
        <v>26</v>
      </c>
      <c r="G638" s="314">
        <v>60.4</v>
      </c>
      <c r="H638" s="311">
        <v>5.0999999999999996</v>
      </c>
      <c r="I638" s="311">
        <v>156.1</v>
      </c>
      <c r="J638" s="311">
        <v>581.5</v>
      </c>
    </row>
    <row r="639" spans="3:10" x14ac:dyDescent="0.2">
      <c r="C639" s="338">
        <v>44253.708333333336</v>
      </c>
      <c r="D639" s="314">
        <v>1000.2</v>
      </c>
      <c r="E639" s="314">
        <v>0</v>
      </c>
      <c r="F639" s="314">
        <v>25.1</v>
      </c>
      <c r="G639" s="314">
        <v>64.900000000000006</v>
      </c>
      <c r="H639" s="311">
        <v>4.9000000000000004</v>
      </c>
      <c r="I639" s="311">
        <v>149.80000000000001</v>
      </c>
      <c r="J639" s="311">
        <v>637.79999999999995</v>
      </c>
    </row>
    <row r="640" spans="3:10" x14ac:dyDescent="0.2">
      <c r="C640" s="338">
        <v>44253.75</v>
      </c>
      <c r="D640" s="314">
        <v>1001.4</v>
      </c>
      <c r="E640" s="314">
        <v>0</v>
      </c>
      <c r="F640" s="314">
        <v>24.2</v>
      </c>
      <c r="G640" s="314">
        <v>69.3</v>
      </c>
      <c r="H640" s="311">
        <v>5.0999999999999996</v>
      </c>
      <c r="I640" s="311">
        <v>148.30000000000001</v>
      </c>
      <c r="J640" s="311">
        <v>901.5</v>
      </c>
    </row>
    <row r="641" spans="3:10" x14ac:dyDescent="0.2">
      <c r="C641" s="338">
        <v>44253.791666666664</v>
      </c>
      <c r="D641" s="314">
        <v>1002.3</v>
      </c>
      <c r="E641" s="314">
        <v>0</v>
      </c>
      <c r="F641" s="314">
        <v>23.8</v>
      </c>
      <c r="G641" s="314">
        <v>69.3</v>
      </c>
      <c r="H641" s="311">
        <v>5.3</v>
      </c>
      <c r="I641" s="311">
        <v>145.19999999999999</v>
      </c>
      <c r="J641" s="311">
        <v>876.2</v>
      </c>
    </row>
    <row r="642" spans="3:10" x14ac:dyDescent="0.2">
      <c r="C642" s="338">
        <v>44253.833333333336</v>
      </c>
      <c r="D642" s="314">
        <v>1002.6</v>
      </c>
      <c r="E642" s="314">
        <v>0</v>
      </c>
      <c r="F642" s="314">
        <v>23.8</v>
      </c>
      <c r="G642" s="314">
        <v>68.2</v>
      </c>
      <c r="H642" s="311">
        <v>5.7</v>
      </c>
      <c r="I642" s="311">
        <v>146.80000000000001</v>
      </c>
      <c r="J642" s="311">
        <v>663.8</v>
      </c>
    </row>
    <row r="643" spans="3:10" x14ac:dyDescent="0.2">
      <c r="C643" s="338">
        <v>44253.875</v>
      </c>
      <c r="D643" s="314">
        <v>1002.7</v>
      </c>
      <c r="E643" s="314">
        <v>0</v>
      </c>
      <c r="F643" s="314">
        <v>23.7</v>
      </c>
      <c r="G643" s="314">
        <v>68.599999999999994</v>
      </c>
      <c r="H643" s="311">
        <v>4.7</v>
      </c>
      <c r="I643" s="311">
        <v>147.30000000000001</v>
      </c>
      <c r="J643" s="311">
        <v>663.8</v>
      </c>
    </row>
    <row r="644" spans="3:10" x14ac:dyDescent="0.2">
      <c r="C644" s="338">
        <v>44253.916666666664</v>
      </c>
      <c r="D644" s="314">
        <v>1002.5</v>
      </c>
      <c r="E644" s="314">
        <v>0</v>
      </c>
      <c r="F644" s="314">
        <v>23.3</v>
      </c>
      <c r="G644" s="350">
        <v>69.3</v>
      </c>
      <c r="H644" s="559">
        <v>2.9</v>
      </c>
      <c r="I644" s="559">
        <v>139.5</v>
      </c>
      <c r="J644" s="351">
        <v>844.9</v>
      </c>
    </row>
    <row r="645" spans="3:10" x14ac:dyDescent="0.2">
      <c r="C645" s="338">
        <v>44253.958333333336</v>
      </c>
      <c r="D645" s="314">
        <v>1002.2</v>
      </c>
      <c r="E645" s="314">
        <v>0</v>
      </c>
      <c r="F645" s="314">
        <v>22.8</v>
      </c>
      <c r="G645" s="350">
        <v>73</v>
      </c>
      <c r="H645" s="575" t="s">
        <v>359</v>
      </c>
      <c r="I645" s="575" t="s">
        <v>359</v>
      </c>
      <c r="J645" s="351">
        <v>1136.5</v>
      </c>
    </row>
    <row r="646" spans="3:10" x14ac:dyDescent="0.2">
      <c r="C646" s="338">
        <v>44254</v>
      </c>
      <c r="D646" s="314">
        <v>1001.6</v>
      </c>
      <c r="E646" s="314">
        <v>0</v>
      </c>
      <c r="F646" s="314">
        <v>21.7</v>
      </c>
      <c r="G646" s="350">
        <v>77.900000000000006</v>
      </c>
      <c r="H646" s="575" t="s">
        <v>359</v>
      </c>
      <c r="I646" s="575" t="s">
        <v>359</v>
      </c>
      <c r="J646" s="351">
        <v>1204.3</v>
      </c>
    </row>
    <row r="647" spans="3:10" x14ac:dyDescent="0.2">
      <c r="C647" s="338">
        <v>44254.041666666664</v>
      </c>
      <c r="D647" s="314">
        <v>1001.5</v>
      </c>
      <c r="E647" s="314">
        <v>0</v>
      </c>
      <c r="F647" s="314">
        <v>21.8</v>
      </c>
      <c r="G647" s="350">
        <v>78</v>
      </c>
      <c r="H647" s="575" t="s">
        <v>359</v>
      </c>
      <c r="I647" s="575" t="s">
        <v>359</v>
      </c>
      <c r="J647" s="351">
        <v>1242.0999999999999</v>
      </c>
    </row>
    <row r="648" spans="3:10" x14ac:dyDescent="0.2">
      <c r="C648" s="338">
        <v>44254.083333333336</v>
      </c>
      <c r="D648" s="314">
        <v>1001.1</v>
      </c>
      <c r="E648" s="314">
        <v>0</v>
      </c>
      <c r="F648" s="314">
        <v>22</v>
      </c>
      <c r="G648" s="350">
        <v>75.400000000000006</v>
      </c>
      <c r="H648" s="575" t="s">
        <v>359</v>
      </c>
      <c r="I648" s="575" t="s">
        <v>359</v>
      </c>
      <c r="J648" s="351">
        <v>1228.0999999999999</v>
      </c>
    </row>
    <row r="649" spans="3:10" x14ac:dyDescent="0.2">
      <c r="C649" s="338">
        <v>44254.125</v>
      </c>
      <c r="D649" s="314">
        <v>1000.9</v>
      </c>
      <c r="E649" s="314">
        <v>0</v>
      </c>
      <c r="F649" s="314">
        <v>21.8</v>
      </c>
      <c r="G649" s="350">
        <v>73.900000000000006</v>
      </c>
      <c r="H649" s="570">
        <v>1.1000000000000001</v>
      </c>
      <c r="I649" s="575" t="s">
        <v>359</v>
      </c>
      <c r="J649" s="351">
        <v>1232.0999999999999</v>
      </c>
    </row>
    <row r="650" spans="3:10" x14ac:dyDescent="0.2">
      <c r="C650" s="338">
        <v>44254.166666666664</v>
      </c>
      <c r="D650" s="314">
        <v>1001.2</v>
      </c>
      <c r="E650" s="314">
        <v>0</v>
      </c>
      <c r="F650" s="314">
        <v>22.3</v>
      </c>
      <c r="G650" s="350">
        <v>68.599999999999994</v>
      </c>
      <c r="H650" s="352">
        <v>1.2</v>
      </c>
      <c r="I650" s="569">
        <v>100.9</v>
      </c>
      <c r="J650" s="351">
        <v>1089.0999999999999</v>
      </c>
    </row>
    <row r="651" spans="3:10" x14ac:dyDescent="0.2">
      <c r="C651" s="338">
        <v>44254.208333333336</v>
      </c>
      <c r="D651" s="314">
        <v>1001.2</v>
      </c>
      <c r="E651" s="314">
        <v>0</v>
      </c>
      <c r="F651" s="314">
        <v>22.1</v>
      </c>
      <c r="G651" s="314">
        <v>70.7</v>
      </c>
      <c r="H651" s="311">
        <v>2.2999999999999998</v>
      </c>
      <c r="I651" s="557">
        <v>84.4</v>
      </c>
      <c r="J651" s="311">
        <v>498.6</v>
      </c>
    </row>
    <row r="652" spans="3:10" x14ac:dyDescent="0.2">
      <c r="C652" s="338">
        <v>44254.25</v>
      </c>
      <c r="D652" s="314">
        <v>1001.7</v>
      </c>
      <c r="E652" s="314">
        <v>0</v>
      </c>
      <c r="F652" s="314">
        <v>22.6</v>
      </c>
      <c r="G652" s="314">
        <v>69.5</v>
      </c>
      <c r="H652" s="349">
        <v>1.5</v>
      </c>
      <c r="I652" s="575" t="s">
        <v>359</v>
      </c>
      <c r="J652" s="351">
        <v>151.6</v>
      </c>
    </row>
    <row r="653" spans="3:10" x14ac:dyDescent="0.2">
      <c r="C653" s="338">
        <v>44254.291666666664</v>
      </c>
      <c r="D653" s="314">
        <v>1002.3</v>
      </c>
      <c r="E653" s="314">
        <v>0</v>
      </c>
      <c r="F653" s="314">
        <v>23.7</v>
      </c>
      <c r="G653" s="314">
        <v>63.2</v>
      </c>
      <c r="H653" s="349">
        <v>2.8</v>
      </c>
      <c r="I653" s="575" t="s">
        <v>359</v>
      </c>
      <c r="J653" s="351">
        <v>369.6</v>
      </c>
    </row>
    <row r="654" spans="3:10" x14ac:dyDescent="0.2">
      <c r="C654" s="338">
        <v>44254.333333333336</v>
      </c>
      <c r="D654" s="314">
        <v>1001.9</v>
      </c>
      <c r="E654" s="314">
        <v>0</v>
      </c>
      <c r="F654" s="314">
        <v>25.3</v>
      </c>
      <c r="G654" s="314">
        <v>56.6</v>
      </c>
      <c r="H654" s="311">
        <v>4.4000000000000004</v>
      </c>
      <c r="I654" s="563">
        <v>154.30000000000001</v>
      </c>
      <c r="J654" s="311">
        <v>1038.5</v>
      </c>
    </row>
    <row r="655" spans="3:10" x14ac:dyDescent="0.2">
      <c r="C655" s="338">
        <v>44254.375</v>
      </c>
      <c r="D655" s="314">
        <v>1001.5</v>
      </c>
      <c r="E655" s="314">
        <v>0</v>
      </c>
      <c r="F655" s="314">
        <v>26.1</v>
      </c>
      <c r="G655" s="314">
        <v>53.6</v>
      </c>
      <c r="H655" s="311">
        <v>5.8</v>
      </c>
      <c r="I655" s="311">
        <v>154.5</v>
      </c>
      <c r="J655" s="311">
        <v>1073.5999999999999</v>
      </c>
    </row>
    <row r="656" spans="3:10" x14ac:dyDescent="0.2">
      <c r="C656" s="338">
        <v>44254.416666666664</v>
      </c>
      <c r="D656" s="314">
        <v>1001.2</v>
      </c>
      <c r="E656" s="314">
        <v>0</v>
      </c>
      <c r="F656" s="314">
        <v>26.2</v>
      </c>
      <c r="G656" s="314">
        <v>53.4</v>
      </c>
      <c r="H656" s="311">
        <v>6.7</v>
      </c>
      <c r="I656" s="311">
        <v>158.1</v>
      </c>
      <c r="J656" s="311">
        <v>1106.8</v>
      </c>
    </row>
    <row r="657" spans="3:10" x14ac:dyDescent="0.2">
      <c r="C657" s="338">
        <v>44254.458333333336</v>
      </c>
      <c r="D657" s="314">
        <v>1000.9</v>
      </c>
      <c r="E657" s="314">
        <v>0</v>
      </c>
      <c r="F657" s="314">
        <v>26.5</v>
      </c>
      <c r="G657" s="314">
        <v>56.1</v>
      </c>
      <c r="H657" s="311">
        <v>6.6</v>
      </c>
      <c r="I657" s="311">
        <v>158</v>
      </c>
      <c r="J657" s="311">
        <v>1129.5999999999999</v>
      </c>
    </row>
    <row r="658" spans="3:10" x14ac:dyDescent="0.2">
      <c r="C658" s="338">
        <v>44254.5</v>
      </c>
      <c r="D658" s="314">
        <v>1000</v>
      </c>
      <c r="E658" s="314">
        <v>0</v>
      </c>
      <c r="F658" s="314">
        <v>26.9</v>
      </c>
      <c r="G658" s="314">
        <v>56.2</v>
      </c>
      <c r="H658" s="311">
        <v>6.1</v>
      </c>
      <c r="I658" s="311">
        <v>162.69999999999999</v>
      </c>
      <c r="J658" s="311">
        <v>753.8</v>
      </c>
    </row>
    <row r="659" spans="3:10" x14ac:dyDescent="0.2">
      <c r="C659" s="338">
        <v>44254.541666666664</v>
      </c>
      <c r="D659" s="314">
        <v>999.3</v>
      </c>
      <c r="E659" s="314">
        <v>0</v>
      </c>
      <c r="F659" s="314">
        <v>26.8</v>
      </c>
      <c r="G659" s="314">
        <v>57.4</v>
      </c>
      <c r="H659" s="311">
        <v>6.7</v>
      </c>
      <c r="I659" s="311">
        <v>156.1</v>
      </c>
      <c r="J659" s="311">
        <v>879.1</v>
      </c>
    </row>
    <row r="660" spans="3:10" x14ac:dyDescent="0.2">
      <c r="C660" s="338">
        <v>44254.583333333336</v>
      </c>
      <c r="D660" s="314">
        <v>998.9</v>
      </c>
      <c r="E660" s="314">
        <v>0</v>
      </c>
      <c r="F660" s="314">
        <v>27</v>
      </c>
      <c r="G660" s="314">
        <v>57.4</v>
      </c>
      <c r="H660" s="311">
        <v>6.8</v>
      </c>
      <c r="I660" s="311">
        <v>158.9</v>
      </c>
      <c r="J660" s="311">
        <v>906.3</v>
      </c>
    </row>
    <row r="661" spans="3:10" x14ac:dyDescent="0.2">
      <c r="C661" s="338">
        <v>44254.625</v>
      </c>
      <c r="D661" s="314">
        <v>998.6</v>
      </c>
      <c r="E661" s="314">
        <v>0</v>
      </c>
      <c r="F661" s="314">
        <v>26.1</v>
      </c>
      <c r="G661" s="314">
        <v>61.9</v>
      </c>
      <c r="H661" s="311">
        <v>7.7</v>
      </c>
      <c r="I661" s="311">
        <v>148.69999999999999</v>
      </c>
      <c r="J661" s="311">
        <v>810.7</v>
      </c>
    </row>
    <row r="662" spans="3:10" x14ac:dyDescent="0.2">
      <c r="C662" s="338">
        <v>44254.666666666664</v>
      </c>
      <c r="D662" s="314">
        <v>998.8</v>
      </c>
      <c r="E662" s="314">
        <v>0</v>
      </c>
      <c r="F662" s="314">
        <v>25.7</v>
      </c>
      <c r="G662" s="314">
        <v>63.7</v>
      </c>
      <c r="H662" s="311">
        <v>6.6</v>
      </c>
      <c r="I662" s="311">
        <v>148.4</v>
      </c>
      <c r="J662" s="311">
        <v>890.3</v>
      </c>
    </row>
    <row r="663" spans="3:10" x14ac:dyDescent="0.2">
      <c r="C663" s="338">
        <v>44254.708333333336</v>
      </c>
      <c r="D663" s="314">
        <v>1000</v>
      </c>
      <c r="E663" s="314">
        <v>0</v>
      </c>
      <c r="F663" s="314">
        <v>24.6</v>
      </c>
      <c r="G663" s="314">
        <v>68.599999999999994</v>
      </c>
      <c r="H663" s="311">
        <v>6.6</v>
      </c>
      <c r="I663" s="311">
        <v>144</v>
      </c>
      <c r="J663" s="311">
        <v>846.2</v>
      </c>
    </row>
    <row r="664" spans="3:10" x14ac:dyDescent="0.2">
      <c r="C664" s="338">
        <v>44254.75</v>
      </c>
      <c r="D664" s="314">
        <v>1001.3</v>
      </c>
      <c r="E664" s="314">
        <v>0</v>
      </c>
      <c r="F664" s="314">
        <v>24.2</v>
      </c>
      <c r="G664" s="314">
        <v>69.8</v>
      </c>
      <c r="H664" s="311">
        <v>5.3</v>
      </c>
      <c r="I664" s="311">
        <v>138.5</v>
      </c>
      <c r="J664" s="311">
        <v>377.4</v>
      </c>
    </row>
    <row r="665" spans="3:10" x14ac:dyDescent="0.2">
      <c r="C665" s="338">
        <v>44254.791666666664</v>
      </c>
      <c r="D665" s="314">
        <v>1002.2</v>
      </c>
      <c r="E665" s="314">
        <v>0</v>
      </c>
      <c r="F665" s="314">
        <v>23.9</v>
      </c>
      <c r="G665" s="314">
        <v>70.400000000000006</v>
      </c>
      <c r="H665" s="311">
        <v>5.3</v>
      </c>
      <c r="I665" s="311">
        <v>141.80000000000001</v>
      </c>
      <c r="J665" s="311">
        <v>497.5</v>
      </c>
    </row>
    <row r="666" spans="3:10" x14ac:dyDescent="0.2">
      <c r="C666" s="338">
        <v>44254.833333333336</v>
      </c>
      <c r="D666" s="314">
        <v>1003</v>
      </c>
      <c r="E666" s="314">
        <v>0</v>
      </c>
      <c r="F666" s="314">
        <v>24.1</v>
      </c>
      <c r="G666" s="314">
        <v>68.5</v>
      </c>
      <c r="H666" s="311">
        <v>4.3</v>
      </c>
      <c r="I666" s="311">
        <v>138.19999999999999</v>
      </c>
      <c r="J666" s="311">
        <v>686.7</v>
      </c>
    </row>
    <row r="667" spans="3:10" x14ac:dyDescent="0.2">
      <c r="C667" s="338">
        <v>44254.875</v>
      </c>
      <c r="D667" s="314">
        <v>1003.3</v>
      </c>
      <c r="E667" s="314">
        <v>0</v>
      </c>
      <c r="F667" s="314">
        <v>23.9</v>
      </c>
      <c r="G667" s="350">
        <v>68.7</v>
      </c>
      <c r="H667" s="352">
        <v>3.8</v>
      </c>
      <c r="I667" s="352">
        <v>140.80000000000001</v>
      </c>
      <c r="J667" s="351">
        <v>600.5</v>
      </c>
    </row>
    <row r="668" spans="3:10" x14ac:dyDescent="0.2">
      <c r="C668" s="338">
        <v>44254.916666666664</v>
      </c>
      <c r="D668" s="314">
        <v>1003.1</v>
      </c>
      <c r="E668" s="314">
        <v>0</v>
      </c>
      <c r="F668" s="314">
        <v>23.8</v>
      </c>
      <c r="G668" s="314">
        <v>68.5</v>
      </c>
      <c r="H668" s="311">
        <v>3.5</v>
      </c>
      <c r="I668" s="311">
        <v>144.80000000000001</v>
      </c>
      <c r="J668" s="311">
        <v>762.2</v>
      </c>
    </row>
    <row r="669" spans="3:10" x14ac:dyDescent="0.2">
      <c r="C669" s="338">
        <v>44254.958333333336</v>
      </c>
      <c r="D669" s="314">
        <v>1002.8</v>
      </c>
      <c r="E669" s="314">
        <v>0</v>
      </c>
      <c r="F669" s="314">
        <v>23.5</v>
      </c>
      <c r="G669" s="350">
        <v>69.8</v>
      </c>
      <c r="H669" s="352">
        <v>3.6</v>
      </c>
      <c r="I669" s="352">
        <v>136.4</v>
      </c>
      <c r="J669" s="351">
        <v>784.9</v>
      </c>
    </row>
    <row r="670" spans="3:10" x14ac:dyDescent="0.2">
      <c r="C670" s="338">
        <v>44255</v>
      </c>
      <c r="D670" s="314">
        <v>1002</v>
      </c>
      <c r="E670" s="314">
        <v>0</v>
      </c>
      <c r="F670" s="314">
        <v>23.5</v>
      </c>
      <c r="G670" s="350">
        <v>68.900000000000006</v>
      </c>
      <c r="H670" s="354">
        <v>3.4</v>
      </c>
      <c r="I670" s="354">
        <v>141</v>
      </c>
      <c r="J670" s="351">
        <v>529.4</v>
      </c>
    </row>
    <row r="671" spans="3:10" x14ac:dyDescent="0.2">
      <c r="C671" s="338">
        <v>44255.041666666664</v>
      </c>
      <c r="D671" s="314">
        <v>1001.7</v>
      </c>
      <c r="E671" s="314">
        <v>0</v>
      </c>
      <c r="F671" s="314">
        <v>23.3</v>
      </c>
      <c r="G671" s="350">
        <v>70</v>
      </c>
      <c r="H671" s="558">
        <v>2.2000000000000002</v>
      </c>
      <c r="I671" s="558">
        <v>128</v>
      </c>
      <c r="J671" s="351">
        <v>915.4</v>
      </c>
    </row>
    <row r="672" spans="3:10" x14ac:dyDescent="0.2">
      <c r="C672" s="338">
        <v>44255.083333333336</v>
      </c>
      <c r="D672" s="314">
        <v>1001.4</v>
      </c>
      <c r="E672" s="314">
        <v>0</v>
      </c>
      <c r="F672" s="314">
        <v>22.5</v>
      </c>
      <c r="G672" s="350">
        <v>74.400000000000006</v>
      </c>
      <c r="H672" s="575" t="s">
        <v>359</v>
      </c>
      <c r="I672" s="575" t="s">
        <v>359</v>
      </c>
      <c r="J672" s="351">
        <v>1128.5</v>
      </c>
    </row>
    <row r="673" spans="3:10" x14ac:dyDescent="0.2">
      <c r="C673" s="338">
        <v>44255.125</v>
      </c>
      <c r="D673" s="314">
        <v>1001.4</v>
      </c>
      <c r="E673" s="314">
        <v>0</v>
      </c>
      <c r="F673" s="314">
        <v>22.1</v>
      </c>
      <c r="G673" s="350">
        <v>75.7</v>
      </c>
      <c r="H673" s="575" t="s">
        <v>359</v>
      </c>
      <c r="I673" s="575" t="s">
        <v>359</v>
      </c>
      <c r="J673" s="351">
        <v>1158.8</v>
      </c>
    </row>
    <row r="674" spans="3:10" x14ac:dyDescent="0.2">
      <c r="C674" s="338">
        <v>44255.166666666664</v>
      </c>
      <c r="D674" s="314">
        <v>1001.4</v>
      </c>
      <c r="E674" s="314">
        <v>0</v>
      </c>
      <c r="F674" s="314">
        <v>21.5</v>
      </c>
      <c r="G674" s="350">
        <v>78.599999999999994</v>
      </c>
      <c r="H674" s="575" t="s">
        <v>359</v>
      </c>
      <c r="I674" s="575" t="s">
        <v>359</v>
      </c>
      <c r="J674" s="351">
        <v>1196.2</v>
      </c>
    </row>
    <row r="675" spans="3:10" x14ac:dyDescent="0.2">
      <c r="C675" s="338">
        <v>44255.208333333336</v>
      </c>
      <c r="D675" s="314">
        <v>1001.7</v>
      </c>
      <c r="E675" s="314">
        <v>0</v>
      </c>
      <c r="F675" s="314">
        <v>21.3</v>
      </c>
      <c r="G675" s="350">
        <v>80.3</v>
      </c>
      <c r="H675" s="575" t="s">
        <v>359</v>
      </c>
      <c r="I675" s="575" t="s">
        <v>359</v>
      </c>
      <c r="J675" s="351">
        <v>1264.3</v>
      </c>
    </row>
    <row r="676" spans="3:10" x14ac:dyDescent="0.2">
      <c r="C676" s="338">
        <v>44255.25</v>
      </c>
      <c r="D676" s="314">
        <v>1002.2</v>
      </c>
      <c r="E676" s="314">
        <v>0</v>
      </c>
      <c r="F676" s="314">
        <v>21.7</v>
      </c>
      <c r="G676" s="350">
        <v>79.099999999999994</v>
      </c>
      <c r="H676" s="575" t="s">
        <v>359</v>
      </c>
      <c r="I676" s="575" t="s">
        <v>359</v>
      </c>
      <c r="J676" s="351">
        <v>1210.5</v>
      </c>
    </row>
    <row r="677" spans="3:10" x14ac:dyDescent="0.2">
      <c r="C677" s="338">
        <v>44255.291666666664</v>
      </c>
      <c r="D677" s="314">
        <v>1002.5</v>
      </c>
      <c r="E677" s="314">
        <v>0</v>
      </c>
      <c r="F677" s="314">
        <v>23.1</v>
      </c>
      <c r="G677" s="350">
        <v>73.900000000000006</v>
      </c>
      <c r="H677" s="575" t="s">
        <v>359</v>
      </c>
      <c r="I677" s="575" t="s">
        <v>359</v>
      </c>
      <c r="J677" s="351">
        <v>1071</v>
      </c>
    </row>
    <row r="678" spans="3:10" x14ac:dyDescent="0.2">
      <c r="C678" s="338">
        <v>44255.333333333336</v>
      </c>
      <c r="D678" s="314">
        <v>1002.3</v>
      </c>
      <c r="E678" s="314">
        <v>0</v>
      </c>
      <c r="F678" s="314">
        <v>24</v>
      </c>
      <c r="G678" s="314">
        <v>69.2</v>
      </c>
      <c r="H678" s="563">
        <v>1</v>
      </c>
      <c r="I678" s="563">
        <v>260.39999999999998</v>
      </c>
      <c r="J678" s="311">
        <v>1057.7</v>
      </c>
    </row>
    <row r="679" spans="3:10" x14ac:dyDescent="0.2">
      <c r="C679" s="338">
        <v>44255.375</v>
      </c>
      <c r="D679" s="314">
        <v>1001.7</v>
      </c>
      <c r="E679" s="314">
        <v>0</v>
      </c>
      <c r="F679" s="314">
        <v>24.5</v>
      </c>
      <c r="G679" s="314">
        <v>66.3</v>
      </c>
      <c r="H679" s="311">
        <v>1.3</v>
      </c>
      <c r="I679" s="311">
        <v>262.3</v>
      </c>
      <c r="J679" s="311">
        <v>1118.3</v>
      </c>
    </row>
    <row r="680" spans="3:10" x14ac:dyDescent="0.2">
      <c r="C680" s="338">
        <v>44255.416666666664</v>
      </c>
      <c r="D680" s="314">
        <v>1000.9</v>
      </c>
      <c r="E680" s="314">
        <v>0</v>
      </c>
      <c r="F680" s="314">
        <v>26.8</v>
      </c>
      <c r="G680" s="314">
        <v>58.3</v>
      </c>
      <c r="H680" s="311">
        <v>3.5</v>
      </c>
      <c r="I680" s="311">
        <v>192.1</v>
      </c>
      <c r="J680" s="311">
        <v>1089.8</v>
      </c>
    </row>
    <row r="681" spans="3:10" x14ac:dyDescent="0.2">
      <c r="C681" s="338">
        <v>44255.458333333336</v>
      </c>
      <c r="D681" s="314">
        <v>1000.7</v>
      </c>
      <c r="E681" s="314">
        <v>0</v>
      </c>
      <c r="F681" s="314">
        <v>27.2</v>
      </c>
      <c r="G681" s="314">
        <v>57.3</v>
      </c>
      <c r="H681" s="311">
        <v>4.7</v>
      </c>
      <c r="I681" s="311">
        <v>162.6</v>
      </c>
      <c r="J681" s="311">
        <v>1113.5999999999999</v>
      </c>
    </row>
    <row r="682" spans="3:10" x14ac:dyDescent="0.2">
      <c r="C682" s="338">
        <v>44255.5</v>
      </c>
      <c r="D682" s="314">
        <v>1000.2</v>
      </c>
      <c r="E682" s="314">
        <v>17</v>
      </c>
      <c r="F682" s="314">
        <v>29.1</v>
      </c>
      <c r="G682" s="314">
        <v>53.5</v>
      </c>
      <c r="H682" s="311">
        <v>4.9000000000000004</v>
      </c>
      <c r="I682" s="557">
        <v>169.5</v>
      </c>
      <c r="J682" s="311">
        <v>412.5</v>
      </c>
    </row>
    <row r="683" spans="3:10" x14ac:dyDescent="0.2">
      <c r="C683" s="338">
        <v>44255.541666666664</v>
      </c>
      <c r="D683" s="314">
        <v>1000</v>
      </c>
      <c r="E683" s="314">
        <v>0</v>
      </c>
      <c r="F683" s="314">
        <v>32.5</v>
      </c>
      <c r="G683" s="314">
        <v>45.9</v>
      </c>
      <c r="H683" s="349">
        <v>1.2</v>
      </c>
      <c r="I683" s="575" t="s">
        <v>359</v>
      </c>
      <c r="J683" s="351">
        <v>231.6</v>
      </c>
    </row>
    <row r="684" spans="3:10" x14ac:dyDescent="0.2">
      <c r="C684" s="338">
        <v>44255.583333333336</v>
      </c>
      <c r="D684" s="314">
        <v>999.7</v>
      </c>
      <c r="E684" s="314">
        <v>0</v>
      </c>
      <c r="F684" s="314">
        <v>33.6</v>
      </c>
      <c r="G684" s="314">
        <v>44.7</v>
      </c>
      <c r="H684" s="349">
        <v>0</v>
      </c>
      <c r="I684" s="575" t="s">
        <v>359</v>
      </c>
      <c r="J684" s="351">
        <v>114</v>
      </c>
    </row>
    <row r="685" spans="3:10" x14ac:dyDescent="0.2">
      <c r="C685" s="338">
        <v>44255.625</v>
      </c>
      <c r="D685" s="314">
        <v>999.6</v>
      </c>
      <c r="E685" s="314">
        <v>0</v>
      </c>
      <c r="F685" s="314">
        <v>33</v>
      </c>
      <c r="G685" s="314">
        <v>51.8</v>
      </c>
      <c r="H685" s="561">
        <v>0.4</v>
      </c>
      <c r="I685" s="575" t="s">
        <v>359</v>
      </c>
      <c r="J685" s="351">
        <v>107.3</v>
      </c>
    </row>
    <row r="686" spans="3:10" x14ac:dyDescent="0.2">
      <c r="C686" s="338">
        <v>44255.666666666664</v>
      </c>
      <c r="D686" s="314">
        <v>999.9</v>
      </c>
      <c r="E686" s="314">
        <v>0</v>
      </c>
      <c r="F686" s="314">
        <v>28.9</v>
      </c>
      <c r="G686" s="350">
        <v>70.2</v>
      </c>
      <c r="H686" s="575" t="s">
        <v>359</v>
      </c>
      <c r="I686" s="575" t="s">
        <v>359</v>
      </c>
      <c r="J686" s="351">
        <v>70.900000000000006</v>
      </c>
    </row>
    <row r="687" spans="3:10" x14ac:dyDescent="0.2">
      <c r="C687" s="338">
        <v>44255.708333333336</v>
      </c>
      <c r="D687" s="314">
        <v>1000.6</v>
      </c>
      <c r="E687" s="314">
        <v>0</v>
      </c>
      <c r="F687" s="314">
        <v>26.1</v>
      </c>
      <c r="G687" s="314">
        <v>66.5</v>
      </c>
      <c r="H687" s="563">
        <v>4.2</v>
      </c>
      <c r="I687" s="563">
        <v>160</v>
      </c>
      <c r="J687" s="311">
        <v>113.5</v>
      </c>
    </row>
    <row r="688" spans="3:10" x14ac:dyDescent="0.2">
      <c r="C688" s="338">
        <v>44255.75</v>
      </c>
      <c r="D688" s="314">
        <v>1001.5</v>
      </c>
      <c r="E688" s="314">
        <v>0</v>
      </c>
      <c r="F688" s="314">
        <v>25</v>
      </c>
      <c r="G688" s="314">
        <v>70.2</v>
      </c>
      <c r="H688" s="311">
        <v>4.7</v>
      </c>
      <c r="I688" s="311">
        <v>150.9</v>
      </c>
      <c r="J688" s="311">
        <v>2.2000000000000002</v>
      </c>
    </row>
    <row r="689" spans="3:10" x14ac:dyDescent="0.2">
      <c r="C689" s="338">
        <v>44255.791666666664</v>
      </c>
      <c r="D689" s="314">
        <v>1002.2</v>
      </c>
      <c r="E689" s="314">
        <v>0</v>
      </c>
      <c r="F689" s="314">
        <v>24.8</v>
      </c>
      <c r="G689" s="314">
        <v>71.2</v>
      </c>
      <c r="H689" s="311">
        <v>3.8</v>
      </c>
      <c r="I689" s="311">
        <v>152</v>
      </c>
      <c r="J689" s="311">
        <v>0</v>
      </c>
    </row>
    <row r="690" spans="3:10" x14ac:dyDescent="0.2">
      <c r="C690" s="338">
        <v>44255.833333333336</v>
      </c>
      <c r="D690" s="314">
        <v>1002.8</v>
      </c>
      <c r="E690" s="314">
        <v>0</v>
      </c>
      <c r="F690" s="314">
        <v>24.2</v>
      </c>
      <c r="G690" s="350">
        <v>73</v>
      </c>
      <c r="H690" s="354">
        <v>2.4</v>
      </c>
      <c r="I690" s="354">
        <v>163.30000000000001</v>
      </c>
      <c r="J690" s="351">
        <v>0</v>
      </c>
    </row>
    <row r="691" spans="3:10" x14ac:dyDescent="0.2">
      <c r="C691" s="338">
        <v>44255.875</v>
      </c>
      <c r="D691" s="314">
        <v>1002.9</v>
      </c>
      <c r="E691" s="314">
        <v>0</v>
      </c>
      <c r="F691" s="314">
        <v>23.4</v>
      </c>
      <c r="G691" s="350">
        <v>76.3</v>
      </c>
      <c r="H691" s="352">
        <v>3</v>
      </c>
      <c r="I691" s="352">
        <v>154.1</v>
      </c>
      <c r="J691" s="351">
        <v>0</v>
      </c>
    </row>
    <row r="692" spans="3:10" x14ac:dyDescent="0.2">
      <c r="C692" s="338">
        <v>44255.916666666664</v>
      </c>
      <c r="D692" s="314">
        <v>1002.6</v>
      </c>
      <c r="E692" s="314">
        <v>0</v>
      </c>
      <c r="F692" s="314">
        <v>23.7</v>
      </c>
      <c r="G692" s="314">
        <v>73.8</v>
      </c>
      <c r="H692" s="311">
        <v>4.2</v>
      </c>
      <c r="I692" s="352">
        <v>149.4</v>
      </c>
      <c r="J692" s="351">
        <v>0</v>
      </c>
    </row>
    <row r="693" spans="3:10" x14ac:dyDescent="0.2">
      <c r="C693" s="338">
        <v>44255.958333333336</v>
      </c>
      <c r="D693" s="314">
        <v>1002.3</v>
      </c>
      <c r="E693" s="314">
        <v>0</v>
      </c>
      <c r="F693" s="314">
        <v>23.8</v>
      </c>
      <c r="G693" s="350">
        <v>72.099999999999994</v>
      </c>
      <c r="H693" s="352">
        <v>3.8</v>
      </c>
      <c r="I693" s="352">
        <v>137.6</v>
      </c>
      <c r="J693" s="351">
        <v>0</v>
      </c>
    </row>
    <row r="694" spans="3:10" x14ac:dyDescent="0.2">
      <c r="E694" s="344"/>
    </row>
    <row r="695" spans="3:10" x14ac:dyDescent="0.2">
      <c r="C695" s="294" t="s">
        <v>335</v>
      </c>
    </row>
    <row r="696" spans="3:10" x14ac:dyDescent="0.2">
      <c r="C696" s="294"/>
    </row>
  </sheetData>
  <mergeCells count="19">
    <mergeCell ref="A238:A261"/>
    <mergeCell ref="A262:A285"/>
    <mergeCell ref="A286:A309"/>
    <mergeCell ref="A310:A333"/>
    <mergeCell ref="A334:A357"/>
    <mergeCell ref="A214:A237"/>
    <mergeCell ref="A22:A45"/>
    <mergeCell ref="A46:A69"/>
    <mergeCell ref="A70:A93"/>
    <mergeCell ref="A94:A117"/>
    <mergeCell ref="A118:A141"/>
    <mergeCell ref="A142:A165"/>
    <mergeCell ref="A166:A189"/>
    <mergeCell ref="A190:A213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PM10_CA-ILO-01</vt:lpstr>
      <vt:lpstr>PM2.5_CA-ILO-01</vt:lpstr>
      <vt:lpstr>SO2_CA-ILO-01</vt:lpstr>
      <vt:lpstr>SO2_3h_CA-ILO-01</vt:lpstr>
      <vt:lpstr>H2S_CA-ILO-01</vt:lpstr>
      <vt:lpstr>NO2_CA-ILO-01</vt:lpstr>
      <vt:lpstr>CO_CA-ILO-01</vt:lpstr>
      <vt:lpstr>CO_m8h_CA-ILO-01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'NO2_CA-ILO-01'!Área_de_impresión</vt:lpstr>
      <vt:lpstr>'PM10_CA-ILO-01'!Área_de_impresión</vt:lpstr>
      <vt:lpstr>'PM2.5_CA-ILO-01'!Área_de_impresión</vt:lpstr>
      <vt:lpstr>'SO2_3h_CA-ILO-01'!Área_de_impresión</vt:lpstr>
      <vt:lpstr>'SO2_CA-ILO-01'!Área_de_impresión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Iván García Riega</cp:lastModifiedBy>
  <cp:lastPrinted>2020-11-23T22:53:43Z</cp:lastPrinted>
  <dcterms:created xsi:type="dcterms:W3CDTF">2004-09-16T21:53:08Z</dcterms:created>
  <dcterms:modified xsi:type="dcterms:W3CDTF">2021-03-30T23:13:47Z</dcterms:modified>
</cp:coreProperties>
</file>